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CESAR\RIESGOS 2023\"/>
    </mc:Choice>
  </mc:AlternateContent>
  <bookViews>
    <workbookView xWindow="0" yWindow="0" windowWidth="28800" windowHeight="12330" tabRatio="882" firstSheet="3" activeTab="3"/>
  </bookViews>
  <sheets>
    <sheet name="Pagina SIG" sheetId="23" state="hidden" r:id="rId1"/>
    <sheet name="Intructivo" sheetId="24" state="hidden" r:id="rId2"/>
    <sheet name="Intructivo." sheetId="20" state="hidden" r:id="rId3"/>
    <sheet name="Mapa Institucional" sheetId="25" r:id="rId4"/>
    <sheet name="Matriz Calor Residual" sheetId="19" state="hidden" r:id="rId5"/>
    <sheet name="Tabla probabilidad" sheetId="12" state="hidden" r:id="rId6"/>
    <sheet name="Tabla Impacto" sheetId="13" state="hidden" r:id="rId7"/>
    <sheet name="Tabla Valoración controles" sheetId="15" state="hidden" r:id="rId8"/>
    <sheet name="Tabla Impacto Corrupción" sheetId="22" state="hidden" r:id="rId9"/>
    <sheet name="Parametros" sheetId="21" state="hidden" r:id="rId10"/>
    <sheet name="Opciones Tratamiento" sheetId="16" state="hidden" r:id="rId11"/>
    <sheet name="Hoja1" sheetId="11"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3" hidden="1">'Mapa Institucional'!$A$2:$BL$233</definedName>
    <definedName name="_xlnm.Print_Area" localSheetId="3">'Mapa Institucional'!$A$1:$AI$2</definedName>
    <definedName name="_xlnm.Print_Titles" localSheetId="3">'Mapa Institucional'!$1:$2</definedName>
  </definedNames>
  <calcPr calcId="162913"/>
  <pivotCaches>
    <pivotCache cacheId="0" r:id="rId26"/>
  </pivotCaches>
</workbook>
</file>

<file path=xl/calcChain.xml><?xml version="1.0" encoding="utf-8"?>
<calcChain xmlns="http://schemas.openxmlformats.org/spreadsheetml/2006/main">
  <c r="Y233" i="25" l="1"/>
  <c r="V233" i="25"/>
  <c r="Y227" i="25"/>
  <c r="V227" i="25"/>
  <c r="Y226" i="25"/>
  <c r="V226" i="25"/>
  <c r="Y225" i="25"/>
  <c r="V225" i="25"/>
  <c r="Y224" i="25"/>
  <c r="V224" i="25"/>
  <c r="Y223" i="25"/>
  <c r="V223" i="25"/>
  <c r="Y222" i="25"/>
  <c r="V222" i="25"/>
  <c r="AC223" i="25" s="1"/>
  <c r="P222" i="25"/>
  <c r="Q222" i="25" s="1"/>
  <c r="M222" i="25"/>
  <c r="N222" i="25" s="1"/>
  <c r="Y221" i="25"/>
  <c r="V221" i="25"/>
  <c r="Y220" i="25"/>
  <c r="V220" i="25"/>
  <c r="Y219" i="25"/>
  <c r="V219" i="25"/>
  <c r="Y218" i="25"/>
  <c r="V218" i="25"/>
  <c r="Y217" i="25"/>
  <c r="V217" i="25"/>
  <c r="Y216" i="25"/>
  <c r="V216" i="25"/>
  <c r="P216" i="25"/>
  <c r="Q216" i="25" s="1"/>
  <c r="R216" i="25" s="1"/>
  <c r="M216" i="25"/>
  <c r="Y215" i="25"/>
  <c r="V215" i="25"/>
  <c r="Y214" i="25"/>
  <c r="V214" i="25"/>
  <c r="Y213" i="25"/>
  <c r="V213" i="25"/>
  <c r="Y212" i="25"/>
  <c r="V212" i="25"/>
  <c r="Y211" i="25"/>
  <c r="V211" i="25"/>
  <c r="Y210" i="25"/>
  <c r="V210" i="25"/>
  <c r="P210" i="25"/>
  <c r="Q210" i="25" s="1"/>
  <c r="R210" i="25" s="1"/>
  <c r="M210" i="25"/>
  <c r="N210" i="25" s="1"/>
  <c r="Y209" i="25"/>
  <c r="V209" i="25"/>
  <c r="Y208" i="25"/>
  <c r="V208" i="25"/>
  <c r="Y207" i="25"/>
  <c r="V207" i="25"/>
  <c r="Y206" i="25"/>
  <c r="V206" i="25"/>
  <c r="Y205" i="25"/>
  <c r="V205" i="25"/>
  <c r="Y204" i="25"/>
  <c r="V204" i="25"/>
  <c r="P204" i="25"/>
  <c r="Q204" i="25" s="1"/>
  <c r="R204" i="25" s="1"/>
  <c r="M204" i="25"/>
  <c r="N204" i="25" s="1"/>
  <c r="Y203" i="25"/>
  <c r="V203" i="25"/>
  <c r="Y202" i="25"/>
  <c r="V202" i="25"/>
  <c r="Y201" i="25"/>
  <c r="V201" i="25"/>
  <c r="Y200" i="25"/>
  <c r="V200" i="25"/>
  <c r="Y199" i="25"/>
  <c r="V199" i="25"/>
  <c r="Y198" i="25"/>
  <c r="V198" i="25"/>
  <c r="P198" i="25"/>
  <c r="Q198" i="25" s="1"/>
  <c r="R198" i="25" s="1"/>
  <c r="M198" i="25"/>
  <c r="Y197" i="25"/>
  <c r="V197" i="25"/>
  <c r="Y196" i="25"/>
  <c r="V196" i="25"/>
  <c r="Y195" i="25"/>
  <c r="V195" i="25"/>
  <c r="Y194" i="25"/>
  <c r="V194" i="25"/>
  <c r="Y193" i="25"/>
  <c r="V193" i="25"/>
  <c r="Y192" i="25"/>
  <c r="V192" i="25"/>
  <c r="P192" i="25"/>
  <c r="Q192" i="25" s="1"/>
  <c r="R192" i="25" s="1"/>
  <c r="M192" i="25"/>
  <c r="N192" i="25" s="1"/>
  <c r="Y191" i="25"/>
  <c r="V191" i="25"/>
  <c r="Y190" i="25"/>
  <c r="V190" i="25"/>
  <c r="Y189" i="25"/>
  <c r="V189" i="25"/>
  <c r="Y188" i="25"/>
  <c r="V188" i="25"/>
  <c r="Y187" i="25"/>
  <c r="V187" i="25"/>
  <c r="Y186" i="25"/>
  <c r="V186" i="25"/>
  <c r="P186" i="25"/>
  <c r="Q186" i="25" s="1"/>
  <c r="R186" i="25" s="1"/>
  <c r="M186" i="25"/>
  <c r="Y185" i="25"/>
  <c r="V185" i="25"/>
  <c r="Y184" i="25"/>
  <c r="V184" i="25"/>
  <c r="Y183" i="25"/>
  <c r="V183" i="25"/>
  <c r="Y182" i="25"/>
  <c r="V182" i="25"/>
  <c r="Y181" i="25"/>
  <c r="V181" i="25"/>
  <c r="Y180" i="25"/>
  <c r="V180" i="25"/>
  <c r="P180" i="25"/>
  <c r="Q180" i="25" s="1"/>
  <c r="M180" i="25"/>
  <c r="N180" i="25" s="1"/>
  <c r="Y179" i="25"/>
  <c r="V179" i="25"/>
  <c r="Y178" i="25"/>
  <c r="V178" i="25"/>
  <c r="AG179" i="25" s="1"/>
  <c r="AF179" i="25" s="1"/>
  <c r="Y177" i="25"/>
  <c r="V177" i="25"/>
  <c r="Y176" i="25"/>
  <c r="V176" i="25"/>
  <c r="Y175" i="25"/>
  <c r="V175" i="25"/>
  <c r="Y174" i="25"/>
  <c r="V174" i="25"/>
  <c r="P174" i="25"/>
  <c r="Q174" i="25" s="1"/>
  <c r="M174" i="25"/>
  <c r="N174" i="25" s="1"/>
  <c r="Y173" i="25"/>
  <c r="V173" i="25"/>
  <c r="Y172" i="25"/>
  <c r="V172" i="25"/>
  <c r="Y171" i="25"/>
  <c r="V171" i="25"/>
  <c r="AG172" i="25" s="1"/>
  <c r="AF172" i="25" s="1"/>
  <c r="Y170" i="25"/>
  <c r="V170" i="25"/>
  <c r="Y169" i="25"/>
  <c r="V169" i="25"/>
  <c r="Y168" i="25"/>
  <c r="V168" i="25"/>
  <c r="P168" i="25"/>
  <c r="Q168" i="25" s="1"/>
  <c r="M168" i="25"/>
  <c r="N168" i="25" s="1"/>
  <c r="Y167" i="25"/>
  <c r="V167" i="25"/>
  <c r="Y166" i="25"/>
  <c r="V166" i="25"/>
  <c r="Y165" i="25"/>
  <c r="V165" i="25"/>
  <c r="Y164" i="25"/>
  <c r="V164" i="25"/>
  <c r="Y163" i="25"/>
  <c r="V163" i="25"/>
  <c r="Y162" i="25"/>
  <c r="V162" i="25"/>
  <c r="P162" i="25"/>
  <c r="Q162" i="25" s="1"/>
  <c r="R162" i="25" s="1"/>
  <c r="M162" i="25"/>
  <c r="Y139" i="25"/>
  <c r="V139" i="25"/>
  <c r="Y138" i="25"/>
  <c r="V138" i="25"/>
  <c r="Y137" i="25"/>
  <c r="V137" i="25"/>
  <c r="Y136" i="25"/>
  <c r="V136" i="25"/>
  <c r="Y135" i="25"/>
  <c r="V135" i="25"/>
  <c r="Y134" i="25"/>
  <c r="V134" i="25"/>
  <c r="P134" i="25"/>
  <c r="Q134" i="25" s="1"/>
  <c r="R134" i="25" s="1"/>
  <c r="M134" i="25"/>
  <c r="N134" i="25" s="1"/>
  <c r="Y127" i="25"/>
  <c r="V127" i="25"/>
  <c r="Y126" i="25"/>
  <c r="V126" i="25"/>
  <c r="Y125" i="25"/>
  <c r="V125" i="25"/>
  <c r="Y124" i="25"/>
  <c r="V124" i="25"/>
  <c r="Y123" i="25"/>
  <c r="V123" i="25"/>
  <c r="Y122" i="25"/>
  <c r="V122" i="25"/>
  <c r="P122" i="25"/>
  <c r="Q122" i="25" s="1"/>
  <c r="R122" i="25" s="1"/>
  <c r="M122" i="25"/>
  <c r="N122" i="25" s="1"/>
  <c r="Y111" i="25"/>
  <c r="V111" i="25"/>
  <c r="Y110" i="25"/>
  <c r="V110" i="25"/>
  <c r="Y109" i="25"/>
  <c r="V109" i="25"/>
  <c r="Y108" i="25"/>
  <c r="V108" i="25"/>
  <c r="Y107" i="25"/>
  <c r="V107" i="25"/>
  <c r="Y106" i="25"/>
  <c r="V106" i="25"/>
  <c r="P106" i="25"/>
  <c r="Q106" i="25" s="1"/>
  <c r="R106" i="25" s="1"/>
  <c r="M106" i="25"/>
  <c r="N106" i="25" s="1"/>
  <c r="Y105" i="25"/>
  <c r="V105" i="25"/>
  <c r="Y104" i="25"/>
  <c r="V104" i="25"/>
  <c r="Y103" i="25"/>
  <c r="V103" i="25"/>
  <c r="Y102" i="25"/>
  <c r="V102" i="25"/>
  <c r="Y101" i="25"/>
  <c r="V101" i="25"/>
  <c r="Y100" i="25"/>
  <c r="V100" i="25"/>
  <c r="P100" i="25"/>
  <c r="Q100" i="25" s="1"/>
  <c r="R100" i="25" s="1"/>
  <c r="M100" i="25"/>
  <c r="N100" i="25" s="1"/>
  <c r="Y99" i="25"/>
  <c r="V99" i="25"/>
  <c r="Y98" i="25"/>
  <c r="V98" i="25"/>
  <c r="Y97" i="25"/>
  <c r="V97" i="25"/>
  <c r="Y96" i="25"/>
  <c r="V96" i="25"/>
  <c r="Y95" i="25"/>
  <c r="V95" i="25"/>
  <c r="Y94" i="25"/>
  <c r="V94" i="25"/>
  <c r="P94" i="25"/>
  <c r="Q94" i="25" s="1"/>
  <c r="R94" i="25" s="1"/>
  <c r="M94" i="25"/>
  <c r="N94" i="25" s="1"/>
  <c r="Y93" i="25"/>
  <c r="V93" i="25"/>
  <c r="Y92" i="25"/>
  <c r="V92" i="25"/>
  <c r="Y91" i="25"/>
  <c r="V91" i="25"/>
  <c r="Y90" i="25"/>
  <c r="V90" i="25"/>
  <c r="Y89" i="25"/>
  <c r="V89" i="25"/>
  <c r="Y88" i="25"/>
  <c r="V88" i="25"/>
  <c r="P88" i="25"/>
  <c r="Q88" i="25" s="1"/>
  <c r="R88" i="25" s="1"/>
  <c r="M88" i="25"/>
  <c r="N88" i="25" s="1"/>
  <c r="Y87" i="25"/>
  <c r="V87" i="25"/>
  <c r="Y86" i="25"/>
  <c r="V86" i="25"/>
  <c r="Y85" i="25"/>
  <c r="V85" i="25"/>
  <c r="Y84" i="25"/>
  <c r="V84" i="25"/>
  <c r="Y83" i="25"/>
  <c r="V83" i="25"/>
  <c r="Y82" i="25"/>
  <c r="V82" i="25"/>
  <c r="P82" i="25"/>
  <c r="Q82" i="25" s="1"/>
  <c r="R82" i="25" s="1"/>
  <c r="M82" i="25"/>
  <c r="N82" i="25" s="1"/>
  <c r="Y81" i="25"/>
  <c r="V81" i="25"/>
  <c r="Y80" i="25"/>
  <c r="V80" i="25"/>
  <c r="Y79" i="25"/>
  <c r="V79" i="25"/>
  <c r="Y78" i="25"/>
  <c r="V78" i="25"/>
  <c r="Y77" i="25"/>
  <c r="V77" i="25"/>
  <c r="Y76" i="25"/>
  <c r="V76" i="25"/>
  <c r="P76" i="25"/>
  <c r="Q76" i="25" s="1"/>
  <c r="M76" i="25"/>
  <c r="N76" i="25" s="1"/>
  <c r="Y75" i="25"/>
  <c r="V75" i="25"/>
  <c r="Y74" i="25"/>
  <c r="V74" i="25"/>
  <c r="Y73" i="25"/>
  <c r="V73" i="25"/>
  <c r="Y72" i="25"/>
  <c r="V72" i="25"/>
  <c r="Y71" i="25"/>
  <c r="V71" i="25"/>
  <c r="Y70" i="25"/>
  <c r="V70" i="25"/>
  <c r="P70" i="25"/>
  <c r="Q70" i="25" s="1"/>
  <c r="R70" i="25" s="1"/>
  <c r="M70" i="25"/>
  <c r="Y69" i="25"/>
  <c r="V69" i="25"/>
  <c r="Y68" i="25"/>
  <c r="V68" i="25"/>
  <c r="Y67" i="25"/>
  <c r="V67" i="25"/>
  <c r="Y66" i="25"/>
  <c r="V66" i="25"/>
  <c r="Y65" i="25"/>
  <c r="V65" i="25"/>
  <c r="Y64" i="25"/>
  <c r="V64" i="25"/>
  <c r="P64" i="25"/>
  <c r="Q64" i="25" s="1"/>
  <c r="M64" i="25"/>
  <c r="N64" i="25" s="1"/>
  <c r="Y21" i="25"/>
  <c r="V21" i="25"/>
  <c r="Y20" i="25"/>
  <c r="V20" i="25"/>
  <c r="Y19" i="25"/>
  <c r="V19" i="25"/>
  <c r="Y18" i="25"/>
  <c r="V18" i="25"/>
  <c r="Y17" i="25"/>
  <c r="V17" i="25"/>
  <c r="Y16" i="25"/>
  <c r="V16" i="25"/>
  <c r="P16" i="25"/>
  <c r="Q16" i="25" s="1"/>
  <c r="R16" i="25" s="1"/>
  <c r="M16" i="25"/>
  <c r="N16" i="25" s="1"/>
  <c r="L16" i="25"/>
  <c r="P77" i="25"/>
  <c r="P107" i="25"/>
  <c r="P191" i="25"/>
  <c r="P187" i="25"/>
  <c r="P165" i="25"/>
  <c r="P98" i="25"/>
  <c r="P79" i="25"/>
  <c r="P67" i="25"/>
  <c r="P226" i="25"/>
  <c r="P163" i="25"/>
  <c r="P105" i="25"/>
  <c r="P211" i="25"/>
  <c r="P218" i="25"/>
  <c r="P194" i="25"/>
  <c r="P217" i="25"/>
  <c r="P101" i="25"/>
  <c r="P83" i="25"/>
  <c r="P178" i="25"/>
  <c r="P220" i="25"/>
  <c r="P72" i="25"/>
  <c r="P124" i="25"/>
  <c r="P184" i="25"/>
  <c r="P225" i="25"/>
  <c r="P201" i="25"/>
  <c r="P126" i="25"/>
  <c r="P75" i="25"/>
  <c r="P209" i="25"/>
  <c r="P86" i="25"/>
  <c r="P73" i="25"/>
  <c r="P103" i="25"/>
  <c r="P74" i="25"/>
  <c r="P102" i="25"/>
  <c r="P137" i="25"/>
  <c r="P224" i="25"/>
  <c r="P123" i="25"/>
  <c r="P221" i="25"/>
  <c r="P21" i="25"/>
  <c r="P212" i="25"/>
  <c r="P99" i="25"/>
  <c r="P182" i="25"/>
  <c r="P196" i="25"/>
  <c r="P18" i="25"/>
  <c r="P171" i="25"/>
  <c r="P172" i="25"/>
  <c r="P89" i="25"/>
  <c r="P90" i="25"/>
  <c r="P169" i="25"/>
  <c r="P207" i="25"/>
  <c r="P85" i="25"/>
  <c r="P203" i="25"/>
  <c r="P97" i="25"/>
  <c r="P208" i="25"/>
  <c r="P200" i="25"/>
  <c r="P87" i="25"/>
  <c r="P206" i="25"/>
  <c r="P66" i="25"/>
  <c r="P195" i="25"/>
  <c r="P190" i="25"/>
  <c r="P80" i="25"/>
  <c r="P214" i="25"/>
  <c r="P84" i="25"/>
  <c r="P170" i="25"/>
  <c r="P92" i="25"/>
  <c r="P173" i="25"/>
  <c r="P108" i="25"/>
  <c r="P139" i="25"/>
  <c r="P17" i="25"/>
  <c r="P20" i="25"/>
  <c r="P175" i="25"/>
  <c r="P138" i="25"/>
  <c r="P193" i="25"/>
  <c r="P179" i="25"/>
  <c r="P81" i="25"/>
  <c r="P164" i="25"/>
  <c r="P96" i="25"/>
  <c r="P202" i="25"/>
  <c r="P91" i="25"/>
  <c r="P136" i="25"/>
  <c r="P19" i="25"/>
  <c r="P65" i="25"/>
  <c r="P110" i="25"/>
  <c r="P197" i="25"/>
  <c r="P183" i="25"/>
  <c r="P219" i="25"/>
  <c r="P167" i="25"/>
  <c r="P68" i="25"/>
  <c r="P135" i="25"/>
  <c r="P223" i="25"/>
  <c r="P233" i="25"/>
  <c r="P93" i="25"/>
  <c r="P205" i="25"/>
  <c r="P215" i="25"/>
  <c r="P125" i="25"/>
  <c r="P71" i="25"/>
  <c r="P227" i="25"/>
  <c r="P104" i="25"/>
  <c r="P95" i="25"/>
  <c r="P69" i="25"/>
  <c r="P213" i="25"/>
  <c r="P127" i="25"/>
  <c r="P166" i="25"/>
  <c r="P185" i="25"/>
  <c r="P109" i="25"/>
  <c r="P181" i="25"/>
  <c r="P189" i="25"/>
  <c r="P177" i="25"/>
  <c r="P176" i="25"/>
  <c r="P111" i="25"/>
  <c r="P188" i="25"/>
  <c r="P199" i="25"/>
  <c r="P78" i="25"/>
  <c r="AG220" i="25" l="1"/>
  <c r="AF220" i="25" s="1"/>
  <c r="S76" i="25"/>
  <c r="AG126" i="25"/>
  <c r="AF126" i="25" s="1"/>
  <c r="AC139" i="25"/>
  <c r="AG202" i="25"/>
  <c r="AF202" i="25" s="1"/>
  <c r="AG94" i="25"/>
  <c r="AF94" i="25" s="1"/>
  <c r="AC79" i="25"/>
  <c r="AE79" i="25" s="1"/>
  <c r="AG93" i="25"/>
  <c r="AF93" i="25" s="1"/>
  <c r="AG166" i="25"/>
  <c r="AF166" i="25" s="1"/>
  <c r="AG221" i="25"/>
  <c r="AF221" i="25" s="1"/>
  <c r="AG100" i="25"/>
  <c r="AF100" i="25" s="1"/>
  <c r="AC78" i="25"/>
  <c r="AD78" i="25" s="1"/>
  <c r="AC67" i="25"/>
  <c r="AD67" i="25" s="1"/>
  <c r="AG74" i="25"/>
  <c r="AF74" i="25" s="1"/>
  <c r="AG91" i="25"/>
  <c r="AF91" i="25" s="1"/>
  <c r="AC213" i="25"/>
  <c r="AE213" i="25" s="1"/>
  <c r="AG224" i="25"/>
  <c r="AF224" i="25" s="1"/>
  <c r="AC20" i="25"/>
  <c r="AE20" i="25" s="1"/>
  <c r="AG72" i="25"/>
  <c r="AF72" i="25" s="1"/>
  <c r="AG109" i="25"/>
  <c r="AF109" i="25" s="1"/>
  <c r="AC126" i="25"/>
  <c r="AE126" i="25" s="1"/>
  <c r="AG21" i="25"/>
  <c r="AF21" i="25" s="1"/>
  <c r="AC226" i="25"/>
  <c r="S168" i="25"/>
  <c r="AG227" i="25"/>
  <c r="AF227" i="25" s="1"/>
  <c r="AG16" i="25"/>
  <c r="AF16" i="25" s="1"/>
  <c r="AC203" i="25"/>
  <c r="S222" i="25"/>
  <c r="AC73" i="25"/>
  <c r="AE73" i="25" s="1"/>
  <c r="AG80" i="25"/>
  <c r="AF80" i="25" s="1"/>
  <c r="AG103" i="25"/>
  <c r="AF103" i="25" s="1"/>
  <c r="AC171" i="25"/>
  <c r="AD171" i="25" s="1"/>
  <c r="AC174" i="25"/>
  <c r="AD174" i="25" s="1"/>
  <c r="AC185" i="25"/>
  <c r="AE185" i="25" s="1"/>
  <c r="AC208" i="25"/>
  <c r="AE208" i="25" s="1"/>
  <c r="AC202" i="25"/>
  <c r="AE202" i="25" s="1"/>
  <c r="AC87" i="25"/>
  <c r="AE87" i="25" s="1"/>
  <c r="AC90" i="25"/>
  <c r="AE90" i="25" s="1"/>
  <c r="AG18" i="25"/>
  <c r="AF18" i="25" s="1"/>
  <c r="AG69" i="25"/>
  <c r="AF69" i="25" s="1"/>
  <c r="AC93" i="25"/>
  <c r="AE93" i="25" s="1"/>
  <c r="AG79" i="25"/>
  <c r="AF79" i="25" s="1"/>
  <c r="AC80" i="25"/>
  <c r="AD80" i="25" s="1"/>
  <c r="AC19" i="25"/>
  <c r="AD19" i="25" s="1"/>
  <c r="AC76" i="25"/>
  <c r="AE76" i="25" s="1"/>
  <c r="AC77" i="25" s="1"/>
  <c r="AC209" i="25"/>
  <c r="AE209" i="25" s="1"/>
  <c r="AG212" i="25"/>
  <c r="AF212" i="25" s="1"/>
  <c r="AC219" i="25"/>
  <c r="AE219" i="25" s="1"/>
  <c r="AG225" i="25"/>
  <c r="AF225" i="25" s="1"/>
  <c r="AG90" i="25"/>
  <c r="AF90" i="25" s="1"/>
  <c r="AG127" i="25"/>
  <c r="AF127" i="25" s="1"/>
  <c r="AC172" i="25"/>
  <c r="AE172" i="25" s="1"/>
  <c r="AG203" i="25"/>
  <c r="AF203" i="25" s="1"/>
  <c r="AG97" i="25"/>
  <c r="AF97" i="25" s="1"/>
  <c r="AG106" i="25"/>
  <c r="AF106" i="25" s="1"/>
  <c r="AG192" i="25"/>
  <c r="AF192" i="25" s="1"/>
  <c r="AC224" i="25"/>
  <c r="AD224" i="25" s="1"/>
  <c r="AH224" i="25" s="1"/>
  <c r="AE203" i="25"/>
  <c r="AD203" i="25"/>
  <c r="AC75" i="25"/>
  <c r="AD75" i="25" s="1"/>
  <c r="AC92" i="25"/>
  <c r="AD92" i="25" s="1"/>
  <c r="AC102" i="25"/>
  <c r="AC103" i="25"/>
  <c r="R168" i="25"/>
  <c r="AG168" i="25" s="1"/>
  <c r="AF168" i="25" s="1"/>
  <c r="AG178" i="25"/>
  <c r="AF178" i="25" s="1"/>
  <c r="AG185" i="25"/>
  <c r="AF185" i="25" s="1"/>
  <c r="AG20" i="25"/>
  <c r="AF20" i="25" s="1"/>
  <c r="S16" i="25"/>
  <c r="AC64" i="25"/>
  <c r="AD64" i="25" s="1"/>
  <c r="AC72" i="25"/>
  <c r="AE72" i="25" s="1"/>
  <c r="S174" i="25"/>
  <c r="S186" i="25"/>
  <c r="S204" i="25"/>
  <c r="AG213" i="25"/>
  <c r="AF213" i="25" s="1"/>
  <c r="AC127" i="25"/>
  <c r="AG204" i="25"/>
  <c r="AF204" i="25" s="1"/>
  <c r="AC207" i="25"/>
  <c r="AC210" i="25"/>
  <c r="AG226" i="25"/>
  <c r="AF226" i="25" s="1"/>
  <c r="AC21" i="25"/>
  <c r="AE21" i="25" s="1"/>
  <c r="AD79" i="25"/>
  <c r="AC180" i="25"/>
  <c r="AE180" i="25" s="1"/>
  <c r="AC181" i="25" s="1"/>
  <c r="AE181" i="25" s="1"/>
  <c r="AC182" i="25" s="1"/>
  <c r="AC192" i="25"/>
  <c r="AD192" i="25" s="1"/>
  <c r="AC212" i="25"/>
  <c r="AD212" i="25" s="1"/>
  <c r="S216" i="25"/>
  <c r="AC220" i="25"/>
  <c r="AE220" i="25" s="1"/>
  <c r="AG87" i="25"/>
  <c r="AF87" i="25" s="1"/>
  <c r="AG171" i="25"/>
  <c r="AF171" i="25" s="1"/>
  <c r="AG209" i="25"/>
  <c r="AF209" i="25" s="1"/>
  <c r="AC221" i="25"/>
  <c r="AC225" i="25"/>
  <c r="AC227" i="25"/>
  <c r="AE227" i="25" s="1"/>
  <c r="AC82" i="25"/>
  <c r="AE82" i="25" s="1"/>
  <c r="AC83" i="25" s="1"/>
  <c r="AC86" i="25"/>
  <c r="AD86" i="25" s="1"/>
  <c r="AG102" i="25"/>
  <c r="AF102" i="25" s="1"/>
  <c r="AG122" i="25"/>
  <c r="AF122" i="25" s="1"/>
  <c r="AG173" i="25"/>
  <c r="AF173" i="25" s="1"/>
  <c r="AC173" i="25"/>
  <c r="AC178" i="25"/>
  <c r="AE178" i="25" s="1"/>
  <c r="AC191" i="25"/>
  <c r="AG219" i="25"/>
  <c r="AF219" i="25" s="1"/>
  <c r="AG223" i="25"/>
  <c r="AF223" i="25" s="1"/>
  <c r="AG82" i="25"/>
  <c r="AF82" i="25" s="1"/>
  <c r="AC97" i="25"/>
  <c r="AE97" i="25" s="1"/>
  <c r="AC177" i="25"/>
  <c r="AG207" i="25"/>
  <c r="AF207" i="25" s="1"/>
  <c r="AE67" i="25"/>
  <c r="S64" i="25"/>
  <c r="R64" i="25"/>
  <c r="AG64" i="25" s="1"/>
  <c r="AG85" i="25"/>
  <c r="AF85" i="25" s="1"/>
  <c r="AC85" i="25"/>
  <c r="AE223" i="25"/>
  <c r="AD223" i="25"/>
  <c r="AG99" i="25"/>
  <c r="AF99" i="25" s="1"/>
  <c r="AC99" i="25"/>
  <c r="AC98" i="25"/>
  <c r="AC111" i="25"/>
  <c r="AG111" i="25"/>
  <c r="AF111" i="25" s="1"/>
  <c r="AE139" i="25"/>
  <c r="AD139" i="25"/>
  <c r="AG86" i="25"/>
  <c r="AF86" i="25" s="1"/>
  <c r="S88" i="25"/>
  <c r="AG134" i="25"/>
  <c r="AF134" i="25" s="1"/>
  <c r="AC134" i="25"/>
  <c r="AG186" i="25"/>
  <c r="AF186" i="25" s="1"/>
  <c r="AG88" i="25"/>
  <c r="AF88" i="25" s="1"/>
  <c r="AC88" i="25"/>
  <c r="R76" i="25"/>
  <c r="AG76" i="25" s="1"/>
  <c r="AG81" i="25"/>
  <c r="AF81" i="25" s="1"/>
  <c r="AC81" i="25"/>
  <c r="AG110" i="25"/>
  <c r="AF110" i="25" s="1"/>
  <c r="AC110" i="25"/>
  <c r="N162" i="25"/>
  <c r="AC162" i="25" s="1"/>
  <c r="S162" i="25"/>
  <c r="S70" i="25"/>
  <c r="N70" i="25"/>
  <c r="AC70" i="25" s="1"/>
  <c r="AG68" i="25"/>
  <c r="AF68" i="25" s="1"/>
  <c r="AG67" i="25"/>
  <c r="AF67" i="25" s="1"/>
  <c r="AC68" i="25"/>
  <c r="AC69" i="25"/>
  <c r="AC16" i="25"/>
  <c r="AG70" i="25"/>
  <c r="AF70" i="25" s="1"/>
  <c r="AG73" i="25"/>
  <c r="AF73" i="25" s="1"/>
  <c r="S82" i="25"/>
  <c r="AG125" i="25"/>
  <c r="AF125" i="25" s="1"/>
  <c r="AC125" i="25"/>
  <c r="AC105" i="25"/>
  <c r="AG215" i="25"/>
  <c r="AF215" i="25" s="1"/>
  <c r="AG214" i="25"/>
  <c r="AF214" i="25" s="1"/>
  <c r="AC215" i="25"/>
  <c r="AC214" i="25"/>
  <c r="AG216" i="25"/>
  <c r="AF216" i="25" s="1"/>
  <c r="AE226" i="25"/>
  <c r="AD226" i="25"/>
  <c r="AG19" i="25"/>
  <c r="AF19" i="25" s="1"/>
  <c r="AG75" i="25"/>
  <c r="AF75" i="25" s="1"/>
  <c r="AG78" i="25"/>
  <c r="AF78" i="25" s="1"/>
  <c r="AG92" i="25"/>
  <c r="AF92" i="25" s="1"/>
  <c r="S94" i="25"/>
  <c r="AG104" i="25"/>
  <c r="AF104" i="25" s="1"/>
  <c r="AC108" i="25"/>
  <c r="AC109" i="25"/>
  <c r="S122" i="25"/>
  <c r="S180" i="25"/>
  <c r="R180" i="25"/>
  <c r="AG180" i="25" s="1"/>
  <c r="S192" i="25"/>
  <c r="AG107" i="25"/>
  <c r="AF107" i="25" s="1"/>
  <c r="AC104" i="25"/>
  <c r="AG218" i="25"/>
  <c r="AF218" i="25" s="1"/>
  <c r="AC218" i="25"/>
  <c r="AG105" i="25"/>
  <c r="AF105" i="25" s="1"/>
  <c r="AG197" i="25"/>
  <c r="AF197" i="25" s="1"/>
  <c r="AC197" i="25"/>
  <c r="AG101" i="25"/>
  <c r="AF101" i="25" s="1"/>
  <c r="AG184" i="25"/>
  <c r="AF184" i="25" s="1"/>
  <c r="AG183" i="25"/>
  <c r="AF183" i="25" s="1"/>
  <c r="AC184" i="25"/>
  <c r="AC183" i="25"/>
  <c r="AC18" i="25"/>
  <c r="AC91" i="25"/>
  <c r="AC100" i="25"/>
  <c r="AC106" i="25"/>
  <c r="AG108" i="25"/>
  <c r="AF108" i="25" s="1"/>
  <c r="AC122" i="25"/>
  <c r="AG167" i="25"/>
  <c r="AF167" i="25" s="1"/>
  <c r="AC167" i="25"/>
  <c r="AC166" i="25"/>
  <c r="AC168" i="25"/>
  <c r="AG170" i="25"/>
  <c r="AF170" i="25" s="1"/>
  <c r="AC170" i="25"/>
  <c r="AD180" i="25"/>
  <c r="AG201" i="25"/>
  <c r="AF201" i="25" s="1"/>
  <c r="AG200" i="25"/>
  <c r="AF200" i="25" s="1"/>
  <c r="AC201" i="25"/>
  <c r="AC200" i="25"/>
  <c r="AE212" i="25"/>
  <c r="AG233" i="25"/>
  <c r="AF233" i="25" s="1"/>
  <c r="AC233" i="25"/>
  <c r="AC74" i="25"/>
  <c r="AC94" i="25"/>
  <c r="AG98" i="25"/>
  <c r="AF98" i="25" s="1"/>
  <c r="S100" i="25"/>
  <c r="S106" i="25"/>
  <c r="S134" i="25"/>
  <c r="AG139" i="25"/>
  <c r="AF139" i="25" s="1"/>
  <c r="R174" i="25"/>
  <c r="AG174" i="25" s="1"/>
  <c r="S198" i="25"/>
  <c r="N198" i="25"/>
  <c r="AC198" i="25" s="1"/>
  <c r="R222" i="25"/>
  <c r="AG222" i="25" s="1"/>
  <c r="AF222" i="25" s="1"/>
  <c r="AC179" i="25"/>
  <c r="AG162" i="25"/>
  <c r="AF162" i="25" s="1"/>
  <c r="AG210" i="25"/>
  <c r="AF210" i="25" s="1"/>
  <c r="N216" i="25"/>
  <c r="AC216" i="25" s="1"/>
  <c r="AG177" i="25"/>
  <c r="AF177" i="25" s="1"/>
  <c r="N186" i="25"/>
  <c r="AC186" i="25" s="1"/>
  <c r="AG191" i="25"/>
  <c r="AF191" i="25" s="1"/>
  <c r="AC204" i="25"/>
  <c r="AG208" i="25"/>
  <c r="AF208" i="25" s="1"/>
  <c r="S210" i="25"/>
  <c r="AG198" i="25"/>
  <c r="AF198" i="25" s="1"/>
  <c r="AC222" i="25"/>
  <c r="AD219" i="25" l="1"/>
  <c r="AH219" i="25" s="1"/>
  <c r="AD213" i="25"/>
  <c r="AE171" i="25"/>
  <c r="AG193" i="25"/>
  <c r="AF193" i="25" s="1"/>
  <c r="AG95" i="25"/>
  <c r="AH171" i="25"/>
  <c r="AE174" i="25"/>
  <c r="AC175" i="25" s="1"/>
  <c r="AD175" i="25" s="1"/>
  <c r="AH79" i="25"/>
  <c r="AE80" i="25"/>
  <c r="AD185" i="25"/>
  <c r="AD21" i="25"/>
  <c r="AD20" i="25"/>
  <c r="AG17" i="25"/>
  <c r="AF17" i="25" s="1"/>
  <c r="AE224" i="25"/>
  <c r="AD72" i="25"/>
  <c r="AH72" i="25" s="1"/>
  <c r="AD227" i="25"/>
  <c r="AH227" i="25" s="1"/>
  <c r="AH80" i="25"/>
  <c r="AH78" i="25"/>
  <c r="AE78" i="25"/>
  <c r="AH92" i="25"/>
  <c r="AD178" i="25"/>
  <c r="AH178" i="25" s="1"/>
  <c r="AD90" i="25"/>
  <c r="AH90" i="25" s="1"/>
  <c r="AH21" i="25"/>
  <c r="AD209" i="25"/>
  <c r="AH209" i="25" s="1"/>
  <c r="AD126" i="25"/>
  <c r="AH126" i="25" s="1"/>
  <c r="AH203" i="25"/>
  <c r="AE192" i="25"/>
  <c r="AC193" i="25" s="1"/>
  <c r="AE92" i="25"/>
  <c r="AH185" i="25"/>
  <c r="AD202" i="25"/>
  <c r="AH202" i="25" s="1"/>
  <c r="AD208" i="25"/>
  <c r="AH208" i="25" s="1"/>
  <c r="AH192" i="25"/>
  <c r="AD73" i="25"/>
  <c r="AH73" i="25" s="1"/>
  <c r="AD76" i="25"/>
  <c r="AH212" i="25"/>
  <c r="AD97" i="25"/>
  <c r="AH97" i="25" s="1"/>
  <c r="AH20" i="25"/>
  <c r="AD87" i="25"/>
  <c r="AH87" i="25" s="1"/>
  <c r="AD172" i="25"/>
  <c r="AH172" i="25" s="1"/>
  <c r="AE75" i="25"/>
  <c r="AH213" i="25"/>
  <c r="AH75" i="25"/>
  <c r="AD220" i="25"/>
  <c r="AH220" i="25" s="1"/>
  <c r="AE86" i="25"/>
  <c r="AH223" i="25"/>
  <c r="AG217" i="25"/>
  <c r="AF217" i="25" s="1"/>
  <c r="AH19" i="25"/>
  <c r="AD93" i="25"/>
  <c r="AH93" i="25" s="1"/>
  <c r="AH226" i="25"/>
  <c r="AE19" i="25"/>
  <c r="AF180" i="25"/>
  <c r="AH180" i="25" s="1"/>
  <c r="AG181" i="25"/>
  <c r="AF181" i="25" s="1"/>
  <c r="AD102" i="25"/>
  <c r="AH102" i="25" s="1"/>
  <c r="AE102" i="25"/>
  <c r="AE64" i="25"/>
  <c r="AC65" i="25" s="1"/>
  <c r="AD65" i="25" s="1"/>
  <c r="AD82" i="25"/>
  <c r="AH82" i="25" s="1"/>
  <c r="AE177" i="25"/>
  <c r="AD177" i="25"/>
  <c r="AH177" i="25" s="1"/>
  <c r="AE127" i="25"/>
  <c r="AD127" i="25"/>
  <c r="AH127" i="25" s="1"/>
  <c r="AD173" i="25"/>
  <c r="AH173" i="25" s="1"/>
  <c r="AE173" i="25"/>
  <c r="AD221" i="25"/>
  <c r="AH221" i="25" s="1"/>
  <c r="AE221" i="25"/>
  <c r="AG83" i="25"/>
  <c r="AF83" i="25" s="1"/>
  <c r="AG123" i="25"/>
  <c r="AG211" i="25"/>
  <c r="AF211" i="25" s="1"/>
  <c r="AG163" i="25"/>
  <c r="AF163" i="25" s="1"/>
  <c r="AD181" i="25"/>
  <c r="AG169" i="25"/>
  <c r="AF169" i="25" s="1"/>
  <c r="AG205" i="25"/>
  <c r="AG206" i="25" s="1"/>
  <c r="AF206" i="25" s="1"/>
  <c r="AE191" i="25"/>
  <c r="AD191" i="25"/>
  <c r="AH191" i="25" s="1"/>
  <c r="AD210" i="25"/>
  <c r="AH210" i="25" s="1"/>
  <c r="AE210" i="25"/>
  <c r="AC211" i="25" s="1"/>
  <c r="AE211" i="25" s="1"/>
  <c r="AH139" i="25"/>
  <c r="AE225" i="25"/>
  <c r="AD225" i="25"/>
  <c r="AH225" i="25" s="1"/>
  <c r="AD207" i="25"/>
  <c r="AH207" i="25" s="1"/>
  <c r="AE207" i="25"/>
  <c r="AE103" i="25"/>
  <c r="AD103" i="25"/>
  <c r="AH103" i="25" s="1"/>
  <c r="AE186" i="25"/>
  <c r="AC187" i="25" s="1"/>
  <c r="AD186" i="25"/>
  <c r="AH186" i="25" s="1"/>
  <c r="AG65" i="25"/>
  <c r="AF64" i="25"/>
  <c r="AH64" i="25" s="1"/>
  <c r="AD193" i="25"/>
  <c r="AE193" i="25"/>
  <c r="AC194" i="25" s="1"/>
  <c r="AE214" i="25"/>
  <c r="AD214" i="25"/>
  <c r="AH214" i="25" s="1"/>
  <c r="AG77" i="25"/>
  <c r="AF77" i="25" s="1"/>
  <c r="AF76" i="25"/>
  <c r="AE233" i="25"/>
  <c r="AD233" i="25"/>
  <c r="AH233" i="25" s="1"/>
  <c r="AE168" i="25"/>
  <c r="AC169" i="25" s="1"/>
  <c r="AD168" i="25"/>
  <c r="AH168" i="25" s="1"/>
  <c r="AE197" i="25"/>
  <c r="AD197" i="25"/>
  <c r="AH197" i="25" s="1"/>
  <c r="AE109" i="25"/>
  <c r="AD109" i="25"/>
  <c r="AH109" i="25" s="1"/>
  <c r="AG187" i="25"/>
  <c r="AE99" i="25"/>
  <c r="AD99" i="25"/>
  <c r="AH99" i="25" s="1"/>
  <c r="AD85" i="25"/>
  <c r="AH85" i="25" s="1"/>
  <c r="AE85" i="25"/>
  <c r="AD74" i="25"/>
  <c r="AH74" i="25" s="1"/>
  <c r="AE74" i="25"/>
  <c r="AD68" i="25"/>
  <c r="AH68" i="25" s="1"/>
  <c r="AE68" i="25"/>
  <c r="AE98" i="25"/>
  <c r="AD98" i="25"/>
  <c r="AH98" i="25" s="1"/>
  <c r="AE106" i="25"/>
  <c r="AC107" i="25" s="1"/>
  <c r="AD106" i="25"/>
  <c r="AH106" i="25" s="1"/>
  <c r="AE215" i="25"/>
  <c r="AD215" i="25"/>
  <c r="AH215" i="25" s="1"/>
  <c r="AE198" i="25"/>
  <c r="AC199" i="25" s="1"/>
  <c r="AD198" i="25"/>
  <c r="AH198" i="25" s="1"/>
  <c r="AE166" i="25"/>
  <c r="AD166" i="25"/>
  <c r="AH166" i="25" s="1"/>
  <c r="AE183" i="25"/>
  <c r="AD183" i="25"/>
  <c r="AH183" i="25" s="1"/>
  <c r="AD108" i="25"/>
  <c r="AH108" i="25" s="1"/>
  <c r="AE108" i="25"/>
  <c r="AG71" i="25"/>
  <c r="AF71" i="25" s="1"/>
  <c r="AH86" i="25"/>
  <c r="AG135" i="25"/>
  <c r="AG84" i="25"/>
  <c r="AF84" i="25" s="1"/>
  <c r="AE167" i="25"/>
  <c r="AD167" i="25"/>
  <c r="AH167" i="25" s="1"/>
  <c r="AD100" i="25"/>
  <c r="AH100" i="25" s="1"/>
  <c r="AE100" i="25"/>
  <c r="AC101" i="25" s="1"/>
  <c r="AE184" i="25"/>
  <c r="AD184" i="25"/>
  <c r="AH184" i="25" s="1"/>
  <c r="AE218" i="25"/>
  <c r="AD218" i="25"/>
  <c r="AH218" i="25" s="1"/>
  <c r="AD162" i="25"/>
  <c r="AH162" i="25" s="1"/>
  <c r="AE162" i="25"/>
  <c r="AC163" i="25" s="1"/>
  <c r="AG199" i="25"/>
  <c r="AF199" i="25" s="1"/>
  <c r="AD134" i="25"/>
  <c r="AH134" i="25" s="1"/>
  <c r="AE134" i="25"/>
  <c r="AC135" i="25" s="1"/>
  <c r="AE111" i="25"/>
  <c r="AD111" i="25"/>
  <c r="AH111" i="25" s="1"/>
  <c r="AG89" i="25"/>
  <c r="AF89" i="25" s="1"/>
  <c r="AD91" i="25"/>
  <c r="AH91" i="25" s="1"/>
  <c r="AE91" i="25"/>
  <c r="AG96" i="25"/>
  <c r="AF96" i="25" s="1"/>
  <c r="AF95" i="25"/>
  <c r="AE16" i="25"/>
  <c r="AC17" i="25" s="1"/>
  <c r="AD16" i="25"/>
  <c r="AH16" i="25" s="1"/>
  <c r="AE70" i="25"/>
  <c r="AC71" i="25" s="1"/>
  <c r="AD70" i="25"/>
  <c r="AH70" i="25" s="1"/>
  <c r="AD110" i="25"/>
  <c r="AH110" i="25" s="1"/>
  <c r="AE110" i="25"/>
  <c r="AH67" i="25"/>
  <c r="AF174" i="25"/>
  <c r="AH174" i="25" s="1"/>
  <c r="AG175" i="25"/>
  <c r="AE201" i="25"/>
  <c r="AD201" i="25"/>
  <c r="AH201" i="25" s="1"/>
  <c r="AE179" i="25"/>
  <c r="AD179" i="25"/>
  <c r="AH179" i="25" s="1"/>
  <c r="AD18" i="25"/>
  <c r="AH18" i="25" s="1"/>
  <c r="AE18" i="25"/>
  <c r="AE69" i="25"/>
  <c r="AD69" i="25"/>
  <c r="AH69" i="25" s="1"/>
  <c r="AE81" i="25"/>
  <c r="AD81" i="25"/>
  <c r="AH81" i="25" s="1"/>
  <c r="AD83" i="25"/>
  <c r="AE83" i="25"/>
  <c r="AC84" i="25" s="1"/>
  <c r="AE182" i="25"/>
  <c r="AD182" i="25"/>
  <c r="AD77" i="25"/>
  <c r="AE77" i="25"/>
  <c r="AE204" i="25"/>
  <c r="AC205" i="25" s="1"/>
  <c r="AD204" i="25"/>
  <c r="AH204" i="25" s="1"/>
  <c r="AE222" i="25"/>
  <c r="AD222" i="25"/>
  <c r="AH222" i="25" s="1"/>
  <c r="AG194" i="25"/>
  <c r="AE216" i="25"/>
  <c r="AC217" i="25" s="1"/>
  <c r="AD216" i="25"/>
  <c r="AH216" i="25" s="1"/>
  <c r="AD94" i="25"/>
  <c r="AH94" i="25" s="1"/>
  <c r="AE94" i="25"/>
  <c r="AC95" i="25" s="1"/>
  <c r="AE200" i="25"/>
  <c r="AD200" i="25"/>
  <c r="AH200" i="25" s="1"/>
  <c r="AE170" i="25"/>
  <c r="AD170" i="25"/>
  <c r="AH170" i="25" s="1"/>
  <c r="AE122" i="25"/>
  <c r="AC123" i="25" s="1"/>
  <c r="AD122" i="25"/>
  <c r="AH122" i="25" s="1"/>
  <c r="AD104" i="25"/>
  <c r="AH104" i="25" s="1"/>
  <c r="AE104" i="25"/>
  <c r="AE105" i="25"/>
  <c r="AD105" i="25"/>
  <c r="AH105" i="25" s="1"/>
  <c r="AE125" i="25"/>
  <c r="AD125" i="25"/>
  <c r="AH125" i="25" s="1"/>
  <c r="AE88" i="25"/>
  <c r="AC89" i="25" s="1"/>
  <c r="AD88" i="25"/>
  <c r="AH88" i="25" s="1"/>
  <c r="AG164" i="25"/>
  <c r="AF164" i="25" s="1"/>
  <c r="AH193" i="25" l="1"/>
  <c r="AE175" i="25"/>
  <c r="AC176" i="25" s="1"/>
  <c r="AE65" i="25"/>
  <c r="AC66" i="25" s="1"/>
  <c r="AH83" i="25"/>
  <c r="AD211" i="25"/>
  <c r="AH211" i="25" s="1"/>
  <c r="AH76" i="25"/>
  <c r="AF205" i="25"/>
  <c r="AG182" i="25"/>
  <c r="AF182" i="25" s="1"/>
  <c r="AH182" i="25" s="1"/>
  <c r="AH181" i="25"/>
  <c r="AG165" i="25"/>
  <c r="AF165" i="25" s="1"/>
  <c r="AF123" i="25"/>
  <c r="AG124" i="25"/>
  <c r="AF124" i="25" s="1"/>
  <c r="AH77" i="25"/>
  <c r="AE123" i="25"/>
  <c r="AC124" i="25" s="1"/>
  <c r="AD123" i="25"/>
  <c r="AD176" i="25"/>
  <c r="AE176" i="25"/>
  <c r="AF135" i="25"/>
  <c r="AG136" i="25"/>
  <c r="AD107" i="25"/>
  <c r="AH107" i="25" s="1"/>
  <c r="AE107" i="25"/>
  <c r="AE194" i="25"/>
  <c r="AC195" i="25" s="1"/>
  <c r="AD194" i="25"/>
  <c r="AE89" i="25"/>
  <c r="AD89" i="25"/>
  <c r="AH89" i="25" s="1"/>
  <c r="AE169" i="25"/>
  <c r="AD169" i="25"/>
  <c r="AH169" i="25" s="1"/>
  <c r="AD71" i="25"/>
  <c r="AH71" i="25" s="1"/>
  <c r="AE71" i="25"/>
  <c r="AF194" i="25"/>
  <c r="AG196" i="25"/>
  <c r="AF196" i="25" s="1"/>
  <c r="AG195" i="25"/>
  <c r="AF195" i="25" s="1"/>
  <c r="AD135" i="25"/>
  <c r="AE135" i="25"/>
  <c r="AC136" i="25" s="1"/>
  <c r="AE199" i="25"/>
  <c r="AD199" i="25"/>
  <c r="AH199" i="25" s="1"/>
  <c r="AE205" i="25"/>
  <c r="AC206" i="25" s="1"/>
  <c r="AD205" i="25"/>
  <c r="AF175" i="25"/>
  <c r="AH175" i="25" s="1"/>
  <c r="AG176" i="25"/>
  <c r="AF176" i="25" s="1"/>
  <c r="AE84" i="25"/>
  <c r="AD84" i="25"/>
  <c r="AH84" i="25" s="1"/>
  <c r="AD101" i="25"/>
  <c r="AH101" i="25" s="1"/>
  <c r="AE101" i="25"/>
  <c r="AE66" i="25"/>
  <c r="AD66" i="25"/>
  <c r="AF187" i="25"/>
  <c r="AG188" i="25"/>
  <c r="AF65" i="25"/>
  <c r="AH65" i="25" s="1"/>
  <c r="AG66" i="25"/>
  <c r="AF66" i="25" s="1"/>
  <c r="AE217" i="25"/>
  <c r="AD217" i="25"/>
  <c r="AH217" i="25" s="1"/>
  <c r="AE17" i="25"/>
  <c r="AD17" i="25"/>
  <c r="AH17" i="25" s="1"/>
  <c r="AD95" i="25"/>
  <c r="AH95" i="25" s="1"/>
  <c r="AE95" i="25"/>
  <c r="AC96" i="25" s="1"/>
  <c r="AE163" i="25"/>
  <c r="AC164" i="25" s="1"/>
  <c r="AD163" i="25"/>
  <c r="AH163" i="25" s="1"/>
  <c r="AE187" i="25"/>
  <c r="AC188" i="25" s="1"/>
  <c r="AD187" i="25"/>
  <c r="AH135" i="25" l="1"/>
  <c r="AH205" i="25"/>
  <c r="AH123" i="25"/>
  <c r="AE96" i="25"/>
  <c r="AD96" i="25"/>
  <c r="AH96" i="25" s="1"/>
  <c r="AE136" i="25"/>
  <c r="AC137" i="25" s="1"/>
  <c r="AD136" i="25"/>
  <c r="AF136" i="25"/>
  <c r="AG137" i="25"/>
  <c r="AF188" i="25"/>
  <c r="AG189" i="25"/>
  <c r="AH66" i="25"/>
  <c r="AH176" i="25"/>
  <c r="AE164" i="25"/>
  <c r="AC165" i="25" s="1"/>
  <c r="AD164" i="25"/>
  <c r="AH164" i="25" s="1"/>
  <c r="AH187" i="25"/>
  <c r="AH194" i="25"/>
  <c r="AE188" i="25"/>
  <c r="AC189" i="25" s="1"/>
  <c r="AD188" i="25"/>
  <c r="AE206" i="25"/>
  <c r="AD206" i="25"/>
  <c r="AH206" i="25" s="1"/>
  <c r="AE195" i="25"/>
  <c r="AC196" i="25" s="1"/>
  <c r="AD195" i="25"/>
  <c r="AH195" i="25" s="1"/>
  <c r="AD124" i="25"/>
  <c r="AH124" i="25" s="1"/>
  <c r="AE124" i="25"/>
  <c r="AH188" i="25" l="1"/>
  <c r="AF189" i="25"/>
  <c r="AG190" i="25"/>
  <c r="AF190" i="25" s="1"/>
  <c r="AF137" i="25"/>
  <c r="AG138" i="25"/>
  <c r="AF138" i="25" s="1"/>
  <c r="AE189" i="25"/>
  <c r="AC190" i="25" s="1"/>
  <c r="AD189" i="25"/>
  <c r="AH189" i="25" s="1"/>
  <c r="AH136" i="25"/>
  <c r="AE196" i="25"/>
  <c r="AD196" i="25"/>
  <c r="AH196" i="25" s="1"/>
  <c r="AE165" i="25"/>
  <c r="AD165" i="25"/>
  <c r="AH165" i="25" s="1"/>
  <c r="AD137" i="25"/>
  <c r="AE137" i="25"/>
  <c r="AC138" i="25" s="1"/>
  <c r="AH137" i="25" l="1"/>
  <c r="AE138" i="25"/>
  <c r="AD138" i="25"/>
  <c r="AH138" i="25" s="1"/>
  <c r="AD190" i="25"/>
  <c r="AH190" i="25" s="1"/>
  <c r="AE190" i="25"/>
  <c r="F22" i="22" l="1"/>
  <c r="F21" i="22"/>
  <c r="F20" i="22"/>
  <c r="F19" i="22"/>
  <c r="F18" i="22"/>
  <c r="F17" i="22"/>
  <c r="F16" i="22"/>
  <c r="F15" i="22"/>
  <c r="F14" i="22"/>
  <c r="F13" i="22"/>
  <c r="F12" i="22"/>
  <c r="F11" i="22"/>
  <c r="F10" i="22"/>
  <c r="F9" i="22"/>
  <c r="F8" i="22"/>
  <c r="F7" i="22"/>
  <c r="F6" i="22"/>
  <c r="F5" i="22"/>
  <c r="F4" i="22"/>
  <c r="F221" i="13"/>
  <c r="F211" i="13"/>
  <c r="F212" i="13"/>
  <c r="F213" i="13"/>
  <c r="F214" i="13"/>
  <c r="F215" i="13"/>
  <c r="F216" i="13"/>
  <c r="F217" i="13"/>
  <c r="F218" i="13"/>
  <c r="F219" i="13"/>
  <c r="F220" i="13"/>
  <c r="F210" i="13"/>
  <c r="B221" i="13" a="1"/>
  <c r="C23" i="22" l="1"/>
  <c r="AL54" i="19"/>
  <c r="AB28" i="19"/>
  <c r="AI50" i="19"/>
  <c r="Q53" i="19"/>
  <c r="AF54" i="19"/>
  <c r="AI18" i="19"/>
  <c r="AC20" i="19"/>
  <c r="T44" i="19"/>
  <c r="AL44" i="19"/>
  <c r="N54" i="19"/>
  <c r="AL34" i="19"/>
  <c r="N14" i="19"/>
  <c r="N34" i="19"/>
  <c r="T54" i="19"/>
  <c r="N24" i="19"/>
  <c r="AF14" i="19"/>
  <c r="N44" i="19"/>
  <c r="Z24" i="19"/>
  <c r="AF24" i="19"/>
  <c r="AL14" i="19"/>
  <c r="T14" i="19"/>
  <c r="T42" i="19"/>
  <c r="P28" i="19"/>
  <c r="W50" i="19"/>
  <c r="AD33" i="19"/>
  <c r="L43" i="19"/>
  <c r="R43" i="19"/>
  <c r="R13" i="19"/>
  <c r="X43" i="19"/>
  <c r="L13" i="19"/>
  <c r="R53" i="19"/>
  <c r="R33" i="19"/>
  <c r="L53" i="19"/>
  <c r="X33" i="19"/>
  <c r="AD53" i="19"/>
  <c r="AJ53" i="19"/>
  <c r="X53" i="19"/>
  <c r="AD23" i="19"/>
  <c r="X23" i="19"/>
  <c r="AJ13" i="19"/>
  <c r="L33" i="19"/>
  <c r="AD13" i="19"/>
  <c r="AJ33" i="19"/>
  <c r="AJ43" i="19"/>
  <c r="AD43" i="19"/>
  <c r="R23" i="19"/>
  <c r="L23" i="19"/>
  <c r="AJ23" i="19"/>
  <c r="X13" i="19"/>
  <c r="Y33" i="19"/>
  <c r="AE23" i="19"/>
  <c r="M23" i="19"/>
  <c r="AE53" i="19"/>
  <c r="Y23" i="19"/>
  <c r="S33" i="19"/>
  <c r="M43" i="19"/>
  <c r="Y53" i="19"/>
  <c r="Y13" i="19"/>
  <c r="S43" i="19"/>
  <c r="AK23" i="19"/>
  <c r="S13" i="19"/>
  <c r="AE13" i="19"/>
  <c r="AK33" i="19"/>
  <c r="Y43" i="19"/>
  <c r="M13" i="19"/>
  <c r="AE33" i="19"/>
  <c r="AK53" i="19"/>
  <c r="M33" i="19"/>
  <c r="S23" i="19"/>
  <c r="AK13" i="19"/>
  <c r="AK43" i="19"/>
  <c r="M53" i="19"/>
  <c r="AE43" i="19"/>
  <c r="S53" i="19"/>
  <c r="W53" i="19"/>
  <c r="AH18" i="19"/>
  <c r="Z54" i="19"/>
  <c r="T34" i="19"/>
  <c r="Z44" i="19"/>
  <c r="AF44" i="19"/>
  <c r="W48" i="19"/>
  <c r="W18" i="19"/>
  <c r="W28" i="19"/>
  <c r="Q38" i="19"/>
  <c r="Q8" i="19"/>
  <c r="AC18" i="19"/>
  <c r="AC28" i="19"/>
  <c r="Q18" i="19"/>
  <c r="Q48" i="19"/>
  <c r="W8" i="19"/>
  <c r="AC8" i="19"/>
  <c r="K8" i="19"/>
  <c r="K38" i="19"/>
  <c r="Q28" i="19"/>
  <c r="W38" i="19"/>
  <c r="AI8" i="19"/>
  <c r="AI28" i="19"/>
  <c r="K48" i="19"/>
  <c r="T52" i="19"/>
  <c r="AF42" i="19"/>
  <c r="Q10" i="19"/>
  <c r="Q50" i="19"/>
  <c r="Q40" i="19"/>
  <c r="K50" i="19"/>
  <c r="AC10" i="19"/>
  <c r="AC30" i="19"/>
  <c r="AC40" i="19"/>
  <c r="Q30" i="19"/>
  <c r="W20" i="19"/>
  <c r="K30" i="19"/>
  <c r="AI40" i="19"/>
  <c r="AI10" i="19"/>
  <c r="W30" i="19"/>
  <c r="K40" i="19"/>
  <c r="AI20" i="19"/>
  <c r="AI30" i="19"/>
  <c r="W10" i="19"/>
  <c r="W40" i="19"/>
  <c r="Q20" i="19"/>
  <c r="AC50" i="19"/>
  <c r="K10" i="19"/>
  <c r="K20" i="19"/>
  <c r="AI53" i="19"/>
  <c r="Q43" i="19"/>
  <c r="AL42" i="19"/>
  <c r="AL12" i="19"/>
  <c r="AF12" i="19"/>
  <c r="AL32" i="19"/>
  <c r="Z42" i="19"/>
  <c r="N32" i="19"/>
  <c r="AL22" i="19"/>
  <c r="V31" i="19"/>
  <c r="U46" i="19"/>
  <c r="B221" i="13"/>
  <c r="H210" i="13"/>
  <c r="AF22" i="19" l="1"/>
  <c r="Z22" i="19"/>
  <c r="AF32" i="19"/>
  <c r="Z32" i="19"/>
  <c r="V28" i="19"/>
  <c r="N12" i="19"/>
  <c r="T12" i="19"/>
  <c r="J38" i="19"/>
  <c r="P18" i="19"/>
  <c r="N42" i="19"/>
  <c r="AF52" i="19"/>
  <c r="T22" i="19"/>
  <c r="AH38" i="19"/>
  <c r="N22" i="19"/>
  <c r="AL52" i="19"/>
  <c r="AI23" i="19"/>
  <c r="V18" i="19"/>
  <c r="AB8" i="19"/>
  <c r="AH28" i="19"/>
  <c r="J28" i="19"/>
  <c r="AH8" i="19"/>
  <c r="N52" i="19"/>
  <c r="T32" i="19"/>
  <c r="Z52" i="19"/>
  <c r="AH48" i="19"/>
  <c r="AB18" i="19"/>
  <c r="P48" i="19"/>
  <c r="Z12" i="19"/>
  <c r="AC38" i="19"/>
  <c r="K18" i="19"/>
  <c r="AC48" i="19"/>
  <c r="AI48" i="19"/>
  <c r="AI38" i="19"/>
  <c r="K28" i="19"/>
  <c r="T24" i="19"/>
  <c r="Z34" i="19"/>
  <c r="AB48" i="19"/>
  <c r="P8" i="19"/>
  <c r="J8" i="19"/>
  <c r="AL24" i="19"/>
  <c r="AF34" i="19"/>
  <c r="Z14" i="19"/>
  <c r="V38" i="19"/>
  <c r="J18" i="19"/>
  <c r="P38" i="19"/>
  <c r="V48" i="19"/>
  <c r="AB38" i="19"/>
  <c r="J48" i="19"/>
  <c r="AI33" i="19"/>
  <c r="V8" i="19"/>
  <c r="X21" i="19"/>
  <c r="AD31" i="19"/>
  <c r="R51" i="19"/>
  <c r="AD51" i="19"/>
  <c r="AD21" i="19"/>
  <c r="X31" i="19"/>
  <c r="X51" i="19"/>
  <c r="AD41" i="19"/>
  <c r="AJ21" i="19"/>
  <c r="L31" i="19"/>
  <c r="AJ51" i="19"/>
  <c r="AJ31" i="19"/>
  <c r="L11" i="19"/>
  <c r="AD11" i="19"/>
  <c r="R11" i="19"/>
  <c r="R21" i="19"/>
  <c r="X11" i="19"/>
  <c r="AJ11" i="19"/>
  <c r="X41" i="19"/>
  <c r="L21" i="19"/>
  <c r="L51" i="19"/>
  <c r="R31" i="19"/>
  <c r="AJ41" i="19"/>
  <c r="Q23" i="19"/>
  <c r="K33" i="19"/>
  <c r="W33" i="19"/>
  <c r="AC53" i="19"/>
  <c r="AI13" i="19"/>
  <c r="AI43" i="19"/>
  <c r="K13" i="19"/>
  <c r="W23" i="19"/>
  <c r="Q13" i="19"/>
  <c r="W43" i="19"/>
  <c r="K53" i="19"/>
  <c r="K43" i="19"/>
  <c r="Q33" i="19"/>
  <c r="AC43" i="19"/>
  <c r="AC23" i="19"/>
  <c r="K23" i="19"/>
  <c r="AC33" i="19"/>
  <c r="AC13" i="19"/>
  <c r="W13" i="19"/>
  <c r="AL9" i="19"/>
  <c r="L41" i="19"/>
  <c r="R41" i="19"/>
  <c r="AM38" i="19"/>
  <c r="AG48" i="19"/>
  <c r="AA8" i="19"/>
  <c r="AM8" i="19"/>
  <c r="O38" i="19"/>
  <c r="O18" i="19"/>
  <c r="U48" i="19"/>
  <c r="AM18" i="19"/>
  <c r="U18" i="19"/>
  <c r="AA38" i="19"/>
  <c r="U8" i="19"/>
  <c r="O28" i="19"/>
  <c r="O8" i="19"/>
  <c r="AA18" i="19"/>
  <c r="AA28" i="19"/>
  <c r="AG38" i="19"/>
  <c r="AM48" i="19"/>
  <c r="AG8" i="19"/>
  <c r="O48" i="19"/>
  <c r="AG28" i="19"/>
  <c r="AM28" i="19"/>
  <c r="U38" i="19"/>
  <c r="AA48" i="19"/>
  <c r="U28" i="19"/>
  <c r="AG18" i="19"/>
  <c r="P41" i="19"/>
  <c r="V21" i="19"/>
  <c r="AB21" i="19"/>
  <c r="M49" i="19"/>
  <c r="Y9" i="19"/>
  <c r="AK49" i="19"/>
  <c r="M19" i="19"/>
  <c r="AK9" i="19"/>
  <c r="AE29" i="19"/>
  <c r="Y29" i="19"/>
  <c r="AE19" i="19"/>
  <c r="M29" i="19"/>
  <c r="AK29" i="19"/>
  <c r="AE9" i="19"/>
  <c r="Y19" i="19"/>
  <c r="Y49" i="19"/>
  <c r="S49" i="19"/>
  <c r="AE49" i="19"/>
  <c r="AK39" i="19"/>
  <c r="AE39" i="19"/>
  <c r="S29" i="19"/>
  <c r="S39" i="19"/>
  <c r="M39" i="19"/>
  <c r="AK19" i="19"/>
  <c r="S9" i="19"/>
  <c r="Y39" i="19"/>
  <c r="M9" i="19"/>
  <c r="S19" i="19"/>
  <c r="R17" i="19"/>
  <c r="AJ17" i="19"/>
  <c r="X7" i="19"/>
  <c r="L47" i="19"/>
  <c r="L27" i="19"/>
  <c r="R27" i="19"/>
  <c r="AJ27" i="19"/>
  <c r="R37" i="19"/>
  <c r="R7" i="19"/>
  <c r="X17" i="19"/>
  <c r="AJ47" i="19"/>
  <c r="AJ37" i="19"/>
  <c r="L17" i="19"/>
  <c r="X37" i="19"/>
  <c r="AD47" i="19"/>
  <c r="X47" i="19"/>
  <c r="X27" i="19"/>
  <c r="R47" i="19"/>
  <c r="AD37" i="19"/>
  <c r="AJ7" i="19"/>
  <c r="L7" i="19"/>
  <c r="AD7" i="19"/>
  <c r="L37" i="19"/>
  <c r="AD27" i="19"/>
  <c r="AD17" i="19"/>
  <c r="AH23" i="19"/>
  <c r="AB53" i="19"/>
  <c r="V23" i="19"/>
  <c r="P53" i="19"/>
  <c r="J33" i="19"/>
  <c r="AH53" i="19"/>
  <c r="AB33" i="19"/>
  <c r="P43" i="19"/>
  <c r="J53" i="19"/>
  <c r="J13" i="19"/>
  <c r="AB23" i="19"/>
  <c r="V13" i="19"/>
  <c r="P13" i="19"/>
  <c r="V43" i="19"/>
  <c r="P23" i="19"/>
  <c r="J23" i="19"/>
  <c r="J43" i="19"/>
  <c r="P33" i="19"/>
  <c r="AB13" i="19"/>
  <c r="AB43" i="19"/>
  <c r="AH43" i="19"/>
  <c r="V53" i="19"/>
  <c r="AH33" i="19"/>
  <c r="V33" i="19"/>
  <c r="AH13" i="19"/>
  <c r="J31" i="19"/>
  <c r="P31" i="19"/>
  <c r="J11" i="19"/>
  <c r="AH41" i="19"/>
  <c r="U43" i="19"/>
  <c r="AA43" i="19"/>
  <c r="AG43" i="19"/>
  <c r="AM23" i="19"/>
  <c r="AA33" i="19"/>
  <c r="AG23" i="19"/>
  <c r="AM43" i="19"/>
  <c r="U13" i="19"/>
  <c r="O53" i="19"/>
  <c r="U33" i="19"/>
  <c r="AG13" i="19"/>
  <c r="AM33" i="19"/>
  <c r="U53" i="19"/>
  <c r="O33" i="19"/>
  <c r="AM53" i="19"/>
  <c r="O23" i="19"/>
  <c r="U23" i="19"/>
  <c r="AA23" i="19"/>
  <c r="AA13" i="19"/>
  <c r="AG53" i="19"/>
  <c r="AM13" i="19"/>
  <c r="AG33" i="19"/>
  <c r="O13" i="19"/>
  <c r="O43" i="19"/>
  <c r="AA53" i="19"/>
  <c r="V51" i="19"/>
  <c r="AB41" i="19"/>
  <c r="V41" i="19"/>
  <c r="J21" i="19"/>
  <c r="Y30" i="19"/>
  <c r="M40" i="19"/>
  <c r="AK30" i="19"/>
  <c r="Y10" i="19"/>
  <c r="S50" i="19"/>
  <c r="AK50" i="19"/>
  <c r="AK40" i="19"/>
  <c r="M20" i="19"/>
  <c r="M10" i="19"/>
  <c r="Y40" i="19"/>
  <c r="M30" i="19"/>
  <c r="S10" i="19"/>
  <c r="AE10" i="19"/>
  <c r="AK20" i="19"/>
  <c r="S40" i="19"/>
  <c r="AE50" i="19"/>
  <c r="Y50" i="19"/>
  <c r="S20" i="19"/>
  <c r="AK10" i="19"/>
  <c r="M50" i="19"/>
  <c r="Y20" i="19"/>
  <c r="AE30" i="19"/>
  <c r="AE40" i="19"/>
  <c r="AE20" i="19"/>
  <c r="S30" i="19"/>
  <c r="P11" i="19"/>
  <c r="J41" i="19"/>
  <c r="J51" i="19"/>
  <c r="AH11" i="19"/>
  <c r="V11" i="19"/>
  <c r="AB31" i="19"/>
  <c r="O39" i="19"/>
  <c r="U29" i="19"/>
  <c r="U39" i="19"/>
  <c r="O19" i="19"/>
  <c r="AM9" i="19"/>
  <c r="U19" i="19"/>
  <c r="AG39" i="19"/>
  <c r="O49" i="19"/>
  <c r="AG9" i="19"/>
  <c r="AM39" i="19"/>
  <c r="AA49" i="19"/>
  <c r="AA9" i="19"/>
  <c r="AG29" i="19"/>
  <c r="AG49" i="19"/>
  <c r="U49" i="19"/>
  <c r="AA39" i="19"/>
  <c r="AM29" i="19"/>
  <c r="AG19" i="19"/>
  <c r="AA29" i="19"/>
  <c r="AA19" i="19"/>
  <c r="AM49" i="19"/>
  <c r="U9" i="19"/>
  <c r="AM19" i="19"/>
  <c r="O9" i="19"/>
  <c r="O29" i="19"/>
  <c r="AB51" i="19"/>
  <c r="P21" i="19"/>
  <c r="P7" i="19"/>
  <c r="P27" i="19"/>
  <c r="AH17" i="19"/>
  <c r="P37" i="19"/>
  <c r="AH47" i="19"/>
  <c r="V17" i="19"/>
  <c r="J17" i="19"/>
  <c r="AB27" i="19"/>
  <c r="AH27" i="19"/>
  <c r="AB47" i="19"/>
  <c r="J7" i="19"/>
  <c r="J27" i="19"/>
  <c r="AH7" i="19"/>
  <c r="AH37" i="19"/>
  <c r="P17" i="19"/>
  <c r="V47" i="19"/>
  <c r="AB17" i="19"/>
  <c r="J37" i="19"/>
  <c r="V27" i="19"/>
  <c r="P47" i="19"/>
  <c r="V37" i="19"/>
  <c r="AB37" i="19"/>
  <c r="J47" i="19"/>
  <c r="V7" i="19"/>
  <c r="AB7" i="19"/>
  <c r="AH31" i="19"/>
  <c r="AB11" i="19"/>
  <c r="AH21" i="19"/>
  <c r="P51" i="19"/>
  <c r="AH51" i="19"/>
  <c r="O16" i="19"/>
  <c r="U36" i="19"/>
  <c r="AG6" i="19"/>
  <c r="AG46" i="19"/>
  <c r="O36" i="19"/>
  <c r="O46" i="19"/>
  <c r="AM36" i="19"/>
  <c r="AM46" i="19"/>
  <c r="AG16" i="19"/>
  <c r="AA36" i="19"/>
  <c r="AA16" i="19"/>
  <c r="AA6" i="19"/>
  <c r="U6" i="19"/>
  <c r="AM16" i="19"/>
  <c r="AM26" i="19"/>
  <c r="AG26" i="19"/>
  <c r="O6" i="19"/>
  <c r="AG36" i="19"/>
  <c r="AM6" i="19"/>
  <c r="U26" i="19"/>
  <c r="AA26" i="19"/>
  <c r="U16" i="19"/>
  <c r="O26" i="19"/>
  <c r="AA46" i="19"/>
  <c r="Y37" i="19" l="1"/>
  <c r="S17" i="19"/>
  <c r="M37" i="19"/>
  <c r="S7" i="19"/>
  <c r="AK47" i="19"/>
  <c r="AK27" i="19"/>
  <c r="S47" i="19"/>
  <c r="M17" i="19"/>
  <c r="AE27" i="19"/>
  <c r="AE7" i="19"/>
  <c r="S27" i="19"/>
  <c r="M7" i="19"/>
  <c r="Y47" i="19"/>
  <c r="AE47" i="19"/>
  <c r="M27" i="19"/>
  <c r="M47" i="19"/>
  <c r="Y17" i="19"/>
  <c r="AK17" i="19"/>
  <c r="AE37" i="19"/>
  <c r="S37" i="19"/>
  <c r="AK37" i="19"/>
  <c r="Y7" i="19"/>
  <c r="Y27" i="19"/>
  <c r="AK7" i="19"/>
  <c r="AE17" i="19"/>
  <c r="Z53" i="19"/>
  <c r="N33" i="19"/>
  <c r="Z33" i="19"/>
  <c r="AL53" i="19"/>
  <c r="T33" i="19"/>
  <c r="T53" i="19"/>
  <c r="Z13" i="19"/>
  <c r="AF13" i="19"/>
  <c r="N23" i="19"/>
  <c r="AF23" i="19"/>
  <c r="AL43" i="19"/>
  <c r="N53" i="19"/>
  <c r="AL23" i="19"/>
  <c r="T23" i="19"/>
  <c r="AL13" i="19"/>
  <c r="AF53" i="19"/>
  <c r="AL33" i="19"/>
  <c r="Z43" i="19"/>
  <c r="N13" i="19"/>
  <c r="AF43" i="19"/>
  <c r="T43" i="19"/>
  <c r="T13" i="19"/>
  <c r="AF33" i="19"/>
  <c r="N43" i="19"/>
  <c r="Z23" i="19"/>
  <c r="Z19" i="19"/>
  <c r="N9" i="19"/>
  <c r="AF49" i="19"/>
  <c r="T29" i="19"/>
  <c r="Z49" i="19"/>
  <c r="AL29" i="19"/>
  <c r="AL39" i="19"/>
  <c r="AL49" i="19"/>
  <c r="Z9" i="19"/>
  <c r="AL19" i="19"/>
  <c r="T39" i="19"/>
  <c r="AF19" i="19"/>
  <c r="AF29" i="19"/>
  <c r="T19" i="19"/>
  <c r="N39" i="19"/>
  <c r="N49" i="19"/>
  <c r="AF39" i="19"/>
  <c r="T9" i="19"/>
  <c r="N29" i="19"/>
  <c r="Z29" i="19"/>
  <c r="N19" i="19"/>
  <c r="Z39" i="19"/>
  <c r="T49" i="19"/>
  <c r="AF9" i="19"/>
  <c r="X44" i="19"/>
  <c r="L34" i="19"/>
  <c r="L54" i="19"/>
  <c r="L14" i="19"/>
  <c r="AJ54" i="19"/>
  <c r="R14" i="19"/>
  <c r="AD54" i="19"/>
  <c r="AJ24" i="19"/>
  <c r="AJ44" i="19"/>
  <c r="AD34" i="19"/>
  <c r="R44" i="19"/>
  <c r="R24" i="19"/>
  <c r="X54" i="19"/>
  <c r="L44" i="19"/>
  <c r="AD44" i="19"/>
  <c r="X34" i="19"/>
  <c r="L24" i="19"/>
  <c r="AJ34" i="19"/>
  <c r="R34" i="19"/>
  <c r="R54" i="19"/>
  <c r="X14" i="19"/>
  <c r="AD24" i="19"/>
  <c r="AJ14" i="19"/>
  <c r="X24" i="19"/>
  <c r="AD14" i="19"/>
  <c r="O51" i="19"/>
  <c r="U41" i="19"/>
  <c r="AM31" i="19"/>
  <c r="AA51" i="19"/>
  <c r="AG41" i="19"/>
  <c r="O31" i="19"/>
  <c r="AM21" i="19"/>
  <c r="U31" i="19"/>
  <c r="AM51" i="19"/>
  <c r="U51" i="19"/>
  <c r="AA31" i="19"/>
  <c r="AA21" i="19"/>
  <c r="U21" i="19"/>
  <c r="AG21" i="19"/>
  <c r="U11" i="19"/>
  <c r="O11" i="19"/>
  <c r="AG51" i="19"/>
  <c r="AA41" i="19"/>
  <c r="AM41" i="19"/>
  <c r="AG31" i="19"/>
  <c r="AM11" i="19"/>
  <c r="AA11" i="19"/>
  <c r="O41" i="19"/>
  <c r="O21" i="19"/>
  <c r="AG11" i="19"/>
  <c r="AK22" i="19"/>
  <c r="AK52" i="19"/>
  <c r="Y52" i="19"/>
  <c r="AE52" i="19"/>
  <c r="AK42" i="19"/>
  <c r="AK32" i="19"/>
  <c r="S32" i="19"/>
  <c r="Y32" i="19"/>
  <c r="AK12" i="19"/>
  <c r="M52" i="19"/>
  <c r="M22" i="19"/>
  <c r="M42" i="19"/>
  <c r="Y12" i="19"/>
  <c r="S12" i="19"/>
  <c r="AE32" i="19"/>
  <c r="AE22" i="19"/>
  <c r="AE12" i="19"/>
  <c r="AE42" i="19"/>
  <c r="S42" i="19"/>
  <c r="Y42" i="19"/>
  <c r="M32" i="19"/>
  <c r="S52" i="19"/>
  <c r="M12" i="19"/>
  <c r="S22" i="19"/>
  <c r="Y22" i="19"/>
  <c r="AG44" i="19"/>
  <c r="AM44" i="19"/>
  <c r="AM14" i="19"/>
  <c r="AG54" i="19"/>
  <c r="AA54" i="19"/>
  <c r="O54" i="19"/>
  <c r="U24" i="19"/>
  <c r="AA44" i="19"/>
  <c r="AM34" i="19"/>
  <c r="U34" i="19"/>
  <c r="U14" i="19"/>
  <c r="U44" i="19"/>
  <c r="AG14" i="19"/>
  <c r="O14" i="19"/>
  <c r="AA14" i="19"/>
  <c r="AM24" i="19"/>
  <c r="O34" i="19"/>
  <c r="AG34" i="19"/>
  <c r="O44" i="19"/>
  <c r="AM54" i="19"/>
  <c r="O24" i="19"/>
  <c r="AA24" i="19"/>
  <c r="AA34" i="19"/>
  <c r="AG24" i="19"/>
  <c r="U54" i="19"/>
  <c r="Y24" i="19"/>
  <c r="S24" i="19"/>
  <c r="Y44" i="19"/>
  <c r="M44" i="19"/>
  <c r="S34" i="19"/>
  <c r="AK44" i="19"/>
  <c r="M14" i="19"/>
  <c r="AE54" i="19"/>
  <c r="S44" i="19"/>
  <c r="Y34" i="19"/>
  <c r="AE44" i="19"/>
  <c r="Y14" i="19"/>
  <c r="Y54" i="19"/>
  <c r="AK24" i="19"/>
  <c r="AE24" i="19"/>
  <c r="AE14" i="19"/>
  <c r="AK14" i="19"/>
  <c r="M54" i="19"/>
  <c r="AK34" i="19"/>
  <c r="S14" i="19"/>
  <c r="M34" i="19"/>
  <c r="AK54" i="19"/>
  <c r="M24" i="19"/>
  <c r="AE34" i="19"/>
  <c r="S54" i="19"/>
  <c r="J12" i="19"/>
  <c r="J22" i="19"/>
  <c r="J42" i="19"/>
  <c r="AH32" i="19"/>
  <c r="V12" i="19"/>
  <c r="AH22" i="19"/>
  <c r="V32" i="19"/>
  <c r="AH42" i="19"/>
  <c r="AB42" i="19"/>
  <c r="AH52" i="19"/>
  <c r="P42" i="19"/>
  <c r="V22" i="19"/>
  <c r="P32" i="19"/>
  <c r="V42" i="19"/>
  <c r="P22" i="19"/>
  <c r="J32" i="19"/>
  <c r="J52" i="19"/>
  <c r="AB12" i="19"/>
  <c r="V52" i="19"/>
  <c r="P12" i="19"/>
  <c r="AH12" i="19"/>
  <c r="AB32" i="19"/>
  <c r="AB22" i="19"/>
  <c r="P52" i="19"/>
  <c r="AB52" i="19"/>
  <c r="S48" i="19"/>
  <c r="AE18" i="19"/>
  <c r="S28" i="19"/>
  <c r="M28" i="19"/>
  <c r="S38" i="19"/>
  <c r="Y38" i="19"/>
  <c r="AE28" i="19"/>
  <c r="AE8" i="19"/>
  <c r="AK48" i="19"/>
  <c r="Y48" i="19"/>
  <c r="AK38" i="19"/>
  <c r="AE48" i="19"/>
  <c r="S8" i="19"/>
  <c r="AE38" i="19"/>
  <c r="AK18" i="19"/>
  <c r="M8" i="19"/>
  <c r="M18" i="19"/>
  <c r="Y18" i="19"/>
  <c r="S18" i="19"/>
  <c r="Y8" i="19"/>
  <c r="AK28" i="19"/>
  <c r="M48" i="19"/>
  <c r="Y28" i="19"/>
  <c r="M38" i="19"/>
  <c r="AK8" i="19"/>
  <c r="L32" i="19"/>
  <c r="X12" i="19"/>
  <c r="AJ12" i="19"/>
  <c r="X22" i="19"/>
  <c r="X52" i="19"/>
  <c r="AJ42" i="19"/>
  <c r="R12" i="19"/>
  <c r="X32" i="19"/>
  <c r="AJ22" i="19"/>
  <c r="AD12" i="19"/>
  <c r="AD52" i="19"/>
  <c r="AJ52" i="19"/>
  <c r="L12" i="19"/>
  <c r="AD42" i="19"/>
  <c r="R52" i="19"/>
  <c r="L22" i="19"/>
  <c r="AD32" i="19"/>
  <c r="L42" i="19"/>
  <c r="R32" i="19"/>
  <c r="AJ32" i="19"/>
  <c r="R22" i="19"/>
  <c r="L52" i="19"/>
  <c r="AD22" i="19"/>
  <c r="X42" i="19"/>
  <c r="R42" i="19"/>
  <c r="AE11" i="19"/>
  <c r="AK41" i="19"/>
  <c r="Y51" i="19"/>
  <c r="AE41" i="19"/>
  <c r="AK51" i="19"/>
  <c r="S41" i="19"/>
  <c r="S21" i="19"/>
  <c r="Y41" i="19"/>
  <c r="S31" i="19"/>
  <c r="AK21" i="19"/>
  <c r="AE21" i="19"/>
  <c r="M21" i="19"/>
  <c r="AK11" i="19"/>
  <c r="M11" i="19"/>
  <c r="M41" i="19"/>
  <c r="M31" i="19"/>
  <c r="AK31" i="19"/>
  <c r="S51" i="19"/>
  <c r="AE31" i="19"/>
  <c r="S11" i="19"/>
  <c r="M51" i="19"/>
  <c r="Y31" i="19"/>
  <c r="Y11" i="19"/>
  <c r="Y21" i="19"/>
  <c r="AE51" i="19"/>
  <c r="AM42" i="19"/>
  <c r="O12" i="19"/>
  <c r="AM22" i="19"/>
  <c r="AA12" i="19"/>
  <c r="AA52" i="19"/>
  <c r="AG32" i="19"/>
  <c r="O32" i="19"/>
  <c r="U22" i="19"/>
  <c r="AA32" i="19"/>
  <c r="AA22" i="19"/>
  <c r="O22" i="19"/>
  <c r="U32" i="19"/>
  <c r="AM52" i="19"/>
  <c r="AG42" i="19"/>
  <c r="AG22" i="19"/>
  <c r="O52" i="19"/>
  <c r="AG12" i="19"/>
  <c r="AG52" i="19"/>
  <c r="AM12" i="19"/>
  <c r="U42" i="19"/>
  <c r="O42" i="19"/>
  <c r="AA42" i="19"/>
  <c r="AM32" i="19"/>
  <c r="U52" i="19"/>
  <c r="U12" i="19"/>
  <c r="AM55" i="19"/>
  <c r="AM35" i="19"/>
  <c r="AA35" i="19"/>
  <c r="U35" i="19"/>
  <c r="O35" i="19"/>
  <c r="U15" i="19"/>
  <c r="AA55" i="19"/>
  <c r="O55" i="19"/>
  <c r="AA25" i="19"/>
  <c r="O25" i="19"/>
  <c r="AA45" i="19"/>
  <c r="O15" i="19"/>
  <c r="AG55" i="19"/>
  <c r="O45" i="19"/>
  <c r="AG35" i="19"/>
  <c r="AM45" i="19"/>
  <c r="U25" i="19"/>
  <c r="AM15" i="19"/>
  <c r="U55" i="19"/>
  <c r="AA15" i="19"/>
  <c r="U45" i="19"/>
  <c r="AM25" i="19"/>
  <c r="AG15" i="19"/>
  <c r="AG25" i="19"/>
  <c r="AG45" i="19"/>
  <c r="AF31" i="19"/>
  <c r="AF21" i="19"/>
  <c r="N21" i="19"/>
  <c r="AF11" i="19"/>
  <c r="AL51" i="19"/>
  <c r="Z51" i="19"/>
  <c r="AF41" i="19"/>
  <c r="T51" i="19"/>
  <c r="AL31" i="19"/>
  <c r="N31" i="19"/>
  <c r="AL41" i="19"/>
  <c r="N11" i="19"/>
  <c r="N51" i="19"/>
  <c r="T31" i="19"/>
  <c r="AL11" i="19"/>
  <c r="T21" i="19"/>
  <c r="AF51" i="19"/>
  <c r="AL21" i="19"/>
  <c r="Z31" i="19"/>
  <c r="T41" i="19"/>
  <c r="Z41" i="19"/>
  <c r="T11" i="19"/>
  <c r="Z11" i="19"/>
  <c r="Z21" i="19"/>
  <c r="N41" i="19"/>
  <c r="AD38" i="19"/>
  <c r="L38" i="19"/>
  <c r="X48" i="19"/>
  <c r="R8" i="19"/>
  <c r="AJ38" i="19"/>
  <c r="R38" i="19"/>
  <c r="X8" i="19"/>
  <c r="AD48" i="19"/>
  <c r="R28" i="19"/>
  <c r="X38" i="19"/>
  <c r="L48" i="19"/>
  <c r="AD28" i="19"/>
  <c r="R48" i="19"/>
  <c r="AD8" i="19"/>
  <c r="AJ28" i="19"/>
  <c r="L18" i="19"/>
  <c r="AJ8" i="19"/>
  <c r="AJ48" i="19"/>
  <c r="L28" i="19"/>
  <c r="L8" i="19"/>
  <c r="AD18" i="19"/>
  <c r="R18" i="19"/>
  <c r="AJ18" i="19"/>
  <c r="X18" i="19"/>
  <c r="X28" i="19"/>
  <c r="N30" i="19"/>
  <c r="AL30" i="19"/>
  <c r="N50" i="19"/>
  <c r="AF20" i="19"/>
  <c r="N40" i="19"/>
  <c r="N20" i="19"/>
  <c r="AF30" i="19"/>
  <c r="AL10" i="19"/>
  <c r="T10" i="19"/>
  <c r="Z20" i="19"/>
  <c r="T40" i="19"/>
  <c r="AL40" i="19"/>
  <c r="N10" i="19"/>
  <c r="T30" i="19"/>
  <c r="T20" i="19"/>
  <c r="AL50" i="19"/>
  <c r="AF10" i="19"/>
  <c r="AF50" i="19"/>
  <c r="AF40" i="19"/>
  <c r="AL20" i="19"/>
  <c r="Z50" i="19"/>
  <c r="Z30" i="19"/>
  <c r="Z40" i="19"/>
  <c r="T50" i="19"/>
  <c r="Z10" i="19"/>
  <c r="N25" i="19"/>
  <c r="T45" i="19"/>
  <c r="AL35" i="19"/>
  <c r="T55" i="19"/>
  <c r="AF15" i="19"/>
  <c r="N55" i="19"/>
  <c r="AL55" i="19"/>
  <c r="Z55" i="19"/>
  <c r="AL25" i="19"/>
  <c r="Z25" i="19"/>
  <c r="AL45" i="19"/>
  <c r="Z15" i="19"/>
  <c r="Z45" i="19"/>
  <c r="N45" i="19"/>
  <c r="AL15" i="19"/>
  <c r="AF25" i="19"/>
  <c r="T25" i="19"/>
  <c r="N15" i="19"/>
  <c r="AF35" i="19"/>
  <c r="N35" i="19"/>
  <c r="T35" i="19"/>
  <c r="T15" i="19"/>
  <c r="Z35" i="19"/>
  <c r="AF45" i="19"/>
  <c r="AF55" i="19"/>
  <c r="P39" i="19"/>
  <c r="V9" i="19"/>
  <c r="V29" i="19"/>
  <c r="P49" i="19"/>
  <c r="AH39" i="19"/>
  <c r="AB19" i="19"/>
  <c r="AB39" i="19"/>
  <c r="V39" i="19"/>
  <c r="P29" i="19"/>
  <c r="P19" i="19"/>
  <c r="AH29" i="19"/>
  <c r="AH49" i="19"/>
  <c r="AH9" i="19"/>
  <c r="AB49" i="19"/>
  <c r="V49" i="19"/>
  <c r="J9" i="19"/>
  <c r="P9" i="19"/>
  <c r="J29" i="19"/>
  <c r="AB29" i="19"/>
  <c r="V19" i="19"/>
  <c r="J19" i="19"/>
  <c r="J49" i="19"/>
  <c r="J39" i="19"/>
  <c r="AH19" i="19"/>
  <c r="AB9" i="19"/>
  <c r="J40" i="19"/>
  <c r="V20" i="19"/>
  <c r="J50" i="19"/>
  <c r="P50" i="19"/>
  <c r="J10" i="19"/>
  <c r="V10" i="19"/>
  <c r="V40" i="19"/>
  <c r="V30" i="19"/>
  <c r="P10" i="19"/>
  <c r="V50" i="19"/>
  <c r="AB20" i="19"/>
  <c r="J20" i="19"/>
  <c r="AH10" i="19"/>
  <c r="AB10" i="19"/>
  <c r="AB50" i="19"/>
  <c r="AH30" i="19"/>
  <c r="P20" i="19"/>
  <c r="AH20" i="19"/>
  <c r="AB40" i="19"/>
  <c r="AH40" i="19"/>
  <c r="P40" i="19"/>
  <c r="AH50" i="19"/>
  <c r="AB30" i="19"/>
  <c r="J30" i="19"/>
  <c r="P30" i="19"/>
  <c r="AD29" i="19"/>
  <c r="X49" i="19"/>
  <c r="L49" i="19"/>
  <c r="L9" i="19"/>
  <c r="L39" i="19"/>
  <c r="AJ19" i="19"/>
  <c r="L29" i="19"/>
  <c r="AD19" i="19"/>
  <c r="X9" i="19"/>
  <c r="X19" i="19"/>
  <c r="R19" i="19"/>
  <c r="AJ9" i="19"/>
  <c r="R49" i="19"/>
  <c r="R39" i="19"/>
  <c r="AD39" i="19"/>
  <c r="X29" i="19"/>
  <c r="AD9" i="19"/>
  <c r="AJ39" i="19"/>
  <c r="AD49" i="19"/>
  <c r="R29" i="19"/>
  <c r="L19" i="19"/>
  <c r="AJ29" i="19"/>
  <c r="X39" i="19"/>
  <c r="AJ49" i="19"/>
  <c r="R9" i="19"/>
  <c r="AK15" i="19"/>
  <c r="M25" i="19"/>
  <c r="M15" i="19"/>
  <c r="AE55" i="19"/>
  <c r="AK35" i="19"/>
  <c r="AE35" i="19"/>
  <c r="AK55" i="19"/>
  <c r="AE25" i="19"/>
  <c r="S55" i="19"/>
  <c r="AE45" i="19"/>
  <c r="M35" i="19"/>
  <c r="Y25" i="19"/>
  <c r="AK25" i="19"/>
  <c r="S45" i="19"/>
  <c r="Y15" i="19"/>
  <c r="M45" i="19"/>
  <c r="AE15" i="19"/>
  <c r="Y55" i="19"/>
  <c r="AK45" i="19"/>
  <c r="S35" i="19"/>
  <c r="M55" i="19"/>
  <c r="S25" i="19"/>
  <c r="Y35" i="19"/>
  <c r="Y45" i="19"/>
  <c r="S15" i="19"/>
  <c r="V25" i="19"/>
  <c r="AH25" i="19"/>
  <c r="P45" i="19"/>
  <c r="J25" i="19"/>
  <c r="J55" i="19"/>
  <c r="AH35" i="19"/>
  <c r="P35" i="19"/>
  <c r="V35" i="19"/>
  <c r="V45" i="19"/>
  <c r="AH55" i="19"/>
  <c r="V15" i="19"/>
  <c r="AB35" i="19"/>
  <c r="AB55" i="19"/>
  <c r="P55" i="19"/>
  <c r="V55" i="19"/>
  <c r="P25" i="19"/>
  <c r="J15" i="19"/>
  <c r="AB15" i="19"/>
  <c r="J35" i="19"/>
  <c r="AH15" i="19"/>
  <c r="J45" i="19"/>
  <c r="AB45" i="19"/>
  <c r="P15" i="19"/>
  <c r="AH45" i="19"/>
  <c r="AB25" i="19"/>
  <c r="AI41" i="19"/>
  <c r="AC11" i="19"/>
  <c r="AI11" i="19"/>
  <c r="W51" i="19"/>
  <c r="K51" i="19"/>
  <c r="K11" i="19"/>
  <c r="Q11" i="19"/>
  <c r="W11" i="19"/>
  <c r="AI51" i="19"/>
  <c r="AC41" i="19"/>
  <c r="Q21" i="19"/>
  <c r="K21" i="19"/>
  <c r="AC31" i="19"/>
  <c r="Q51" i="19"/>
  <c r="W41" i="19"/>
  <c r="AC21" i="19"/>
  <c r="Q31" i="19"/>
  <c r="AI31" i="19"/>
  <c r="AC51" i="19"/>
  <c r="K31" i="19"/>
  <c r="AI21" i="19"/>
  <c r="W21" i="19"/>
  <c r="Q41" i="19"/>
  <c r="K41" i="19"/>
  <c r="W31" i="19"/>
  <c r="AI47" i="19"/>
  <c r="K37" i="19"/>
  <c r="W17" i="19"/>
  <c r="AI7" i="19"/>
  <c r="K27" i="19"/>
  <c r="AC7" i="19"/>
  <c r="W37" i="19"/>
  <c r="AC17" i="19"/>
  <c r="Q47" i="19"/>
  <c r="W7" i="19"/>
  <c r="AC37" i="19"/>
  <c r="AI37" i="19"/>
  <c r="AI27" i="19"/>
  <c r="K17" i="19"/>
  <c r="Q37" i="19"/>
  <c r="K7" i="19"/>
  <c r="W27" i="19"/>
  <c r="AC47" i="19"/>
  <c r="Q7" i="19"/>
  <c r="W47" i="19"/>
  <c r="AC27" i="19"/>
  <c r="Q17" i="19"/>
  <c r="AI17" i="19"/>
  <c r="Q27" i="19"/>
  <c r="K47" i="19"/>
  <c r="AI45" i="19"/>
  <c r="AC15" i="19"/>
  <c r="Q55" i="19"/>
  <c r="W15" i="19"/>
  <c r="Q25" i="19"/>
  <c r="W35" i="19"/>
  <c r="K45" i="19"/>
  <c r="Q15" i="19"/>
  <c r="AC45" i="19"/>
  <c r="AI55" i="19"/>
  <c r="W45" i="19"/>
  <c r="AC35" i="19"/>
  <c r="AC55" i="19"/>
  <c r="W55" i="19"/>
  <c r="AI15" i="19"/>
  <c r="K35" i="19"/>
  <c r="Q35" i="19"/>
  <c r="AI35" i="19"/>
  <c r="K15" i="19"/>
  <c r="K25" i="19"/>
  <c r="K55" i="19"/>
  <c r="AI25" i="19"/>
  <c r="W25" i="19"/>
  <c r="AC25" i="19"/>
  <c r="Q45" i="19"/>
  <c r="N48" i="19"/>
  <c r="Z28" i="19"/>
  <c r="AL8" i="19"/>
  <c r="N38" i="19"/>
  <c r="AL18" i="19"/>
  <c r="T38" i="19"/>
  <c r="N18" i="19"/>
  <c r="N8" i="19"/>
  <c r="Z18" i="19"/>
  <c r="Z48" i="19"/>
  <c r="AL38" i="19"/>
  <c r="Z8" i="19"/>
  <c r="Z38" i="19"/>
  <c r="T28" i="19"/>
  <c r="AF8" i="19"/>
  <c r="AL48" i="19"/>
  <c r="AF28" i="19"/>
  <c r="T48" i="19"/>
  <c r="AF48" i="19"/>
  <c r="AF38" i="19"/>
  <c r="T8" i="19"/>
  <c r="T18" i="19"/>
  <c r="N28" i="19"/>
  <c r="AL28" i="19"/>
  <c r="AF18" i="19"/>
  <c r="AL37" i="19"/>
  <c r="AF37" i="19"/>
  <c r="AF47" i="19"/>
  <c r="T37" i="19"/>
  <c r="AL7" i="19"/>
  <c r="N27" i="19"/>
  <c r="Z47" i="19"/>
  <c r="Z17" i="19"/>
  <c r="AF27" i="19"/>
  <c r="T27" i="19"/>
  <c r="N47" i="19"/>
  <c r="AF17" i="19"/>
  <c r="Z7" i="19"/>
  <c r="T7" i="19"/>
  <c r="Z27" i="19"/>
  <c r="T47" i="19"/>
  <c r="N37" i="19"/>
  <c r="T17" i="19"/>
  <c r="AL47" i="19"/>
  <c r="AL17" i="19"/>
  <c r="AF7" i="19"/>
  <c r="Z37" i="19"/>
  <c r="AL27" i="19"/>
  <c r="N17" i="19"/>
  <c r="N7" i="19"/>
  <c r="AD10" i="19"/>
  <c r="X10" i="19"/>
  <c r="L50" i="19"/>
  <c r="R20" i="19"/>
  <c r="X30" i="19"/>
  <c r="X20" i="19"/>
  <c r="L20" i="19"/>
  <c r="X40" i="19"/>
  <c r="R30" i="19"/>
  <c r="AJ20" i="19"/>
  <c r="AD50" i="19"/>
  <c r="AD20" i="19"/>
  <c r="AD40" i="19"/>
  <c r="AJ10" i="19"/>
  <c r="AJ40" i="19"/>
  <c r="AJ30" i="19"/>
  <c r="L40" i="19"/>
  <c r="R10" i="19"/>
  <c r="AD30" i="19"/>
  <c r="L30" i="19"/>
  <c r="R40" i="19"/>
  <c r="AJ50" i="19"/>
  <c r="R50" i="19"/>
  <c r="X50" i="19"/>
  <c r="L10" i="19"/>
  <c r="AC32" i="19"/>
  <c r="Q32" i="19"/>
  <c r="AC42" i="19"/>
  <c r="AI42" i="19"/>
  <c r="AI32" i="19"/>
  <c r="AC22" i="19"/>
  <c r="W42" i="19"/>
  <c r="AI12" i="19"/>
  <c r="K12" i="19"/>
  <c r="W32" i="19"/>
  <c r="AC12" i="19"/>
  <c r="K32" i="19"/>
  <c r="AI52" i="19"/>
  <c r="AC52" i="19"/>
  <c r="Q22" i="19"/>
  <c r="K22" i="19"/>
  <c r="W12" i="19"/>
  <c r="K52" i="19"/>
  <c r="Q42" i="19"/>
  <c r="Q12" i="19"/>
  <c r="W52" i="19"/>
  <c r="Q52" i="19"/>
  <c r="AI22" i="19"/>
  <c r="W22" i="19"/>
  <c r="K42" i="19"/>
  <c r="O20" i="19"/>
  <c r="AA50" i="19"/>
  <c r="O50" i="19"/>
  <c r="O40" i="19"/>
  <c r="AG50" i="19"/>
  <c r="O30" i="19"/>
  <c r="AM10" i="19"/>
  <c r="AA10" i="19"/>
  <c r="AA30" i="19"/>
  <c r="AM20" i="19"/>
  <c r="AG40" i="19"/>
  <c r="AG20" i="19"/>
  <c r="O10" i="19"/>
  <c r="U20" i="19"/>
  <c r="AM40" i="19"/>
  <c r="U30" i="19"/>
  <c r="U50" i="19"/>
  <c r="AA20" i="19"/>
  <c r="AG30" i="19"/>
  <c r="AM50" i="19"/>
  <c r="U40" i="19"/>
  <c r="AG10" i="19"/>
  <c r="U10" i="19"/>
  <c r="AM30" i="19"/>
  <c r="AA40" i="19"/>
  <c r="AM47" i="19"/>
  <c r="AA7" i="19"/>
  <c r="AM17" i="19"/>
  <c r="AG7" i="19"/>
  <c r="AA37" i="19"/>
  <c r="U47" i="19"/>
  <c r="U7" i="19"/>
  <c r="U37" i="19"/>
  <c r="U17" i="19"/>
  <c r="AG37" i="19"/>
  <c r="U27" i="19"/>
  <c r="AA47" i="19"/>
  <c r="AM37" i="19"/>
  <c r="AA27" i="19"/>
  <c r="AG17" i="19"/>
  <c r="O7" i="19"/>
  <c r="AG47" i="19"/>
  <c r="O37" i="19"/>
  <c r="O27" i="19"/>
  <c r="AG27" i="19"/>
  <c r="AA17" i="19"/>
  <c r="AM27" i="19"/>
  <c r="O47" i="19"/>
  <c r="O17" i="19"/>
  <c r="AM7" i="19"/>
  <c r="AJ35" i="19"/>
  <c r="AJ55" i="19"/>
  <c r="X55" i="19"/>
  <c r="L45" i="19"/>
  <c r="X35" i="19"/>
  <c r="AD35" i="19"/>
  <c r="R25" i="19"/>
  <c r="AD15" i="19"/>
  <c r="AD45" i="19"/>
  <c r="X25" i="19"/>
  <c r="R45" i="19"/>
  <c r="AD55" i="19"/>
  <c r="X45" i="19"/>
  <c r="X15" i="19"/>
  <c r="L35" i="19"/>
  <c r="L25" i="19"/>
  <c r="R35" i="19"/>
  <c r="AJ45" i="19"/>
  <c r="R15" i="19"/>
  <c r="AD25" i="19"/>
  <c r="AJ15" i="19"/>
  <c r="AJ25" i="19"/>
  <c r="R55" i="19"/>
  <c r="L55" i="19"/>
  <c r="L15" i="19"/>
  <c r="Q14" i="19"/>
  <c r="AI14" i="19"/>
  <c r="AI34" i="19"/>
  <c r="AI44" i="19"/>
  <c r="Q54" i="19"/>
  <c r="K54" i="19"/>
  <c r="AI24" i="19"/>
  <c r="K14" i="19"/>
  <c r="Q24" i="19"/>
  <c r="W14" i="19"/>
  <c r="W44" i="19"/>
  <c r="K44" i="19"/>
  <c r="W54" i="19"/>
  <c r="AC14" i="19"/>
  <c r="W24" i="19"/>
  <c r="K24" i="19"/>
  <c r="Q44" i="19"/>
  <c r="Q34" i="19"/>
  <c r="K34" i="19"/>
  <c r="AI54" i="19"/>
  <c r="W34" i="19"/>
  <c r="AC44" i="19"/>
  <c r="AC34" i="19"/>
  <c r="AC24" i="19"/>
  <c r="AC54" i="19"/>
  <c r="AC39" i="19"/>
  <c r="AC19" i="19"/>
  <c r="AI9" i="19"/>
  <c r="K29" i="19"/>
  <c r="K19" i="19"/>
  <c r="AI29" i="19"/>
  <c r="W29" i="19"/>
  <c r="Q49" i="19"/>
  <c r="Q29" i="19"/>
  <c r="K9" i="19"/>
  <c r="AC49" i="19"/>
  <c r="K49" i="19"/>
  <c r="W49" i="19"/>
  <c r="W19" i="19"/>
  <c r="Q19" i="19"/>
  <c r="K39" i="19"/>
  <c r="AC9" i="19"/>
  <c r="AI39" i="19"/>
  <c r="Q9" i="19"/>
  <c r="AI49" i="19"/>
  <c r="W39" i="19"/>
  <c r="AI19" i="19"/>
  <c r="Q39" i="19"/>
  <c r="W9" i="19"/>
  <c r="AC29" i="19"/>
  <c r="P54" i="19"/>
  <c r="AB54" i="19"/>
  <c r="J54" i="19"/>
  <c r="AH24" i="19"/>
  <c r="P14" i="19"/>
  <c r="P34" i="19"/>
  <c r="J24" i="19"/>
  <c r="AH14" i="19"/>
  <c r="AH54" i="19"/>
  <c r="AH44" i="19"/>
  <c r="V34" i="19"/>
  <c r="V24" i="19"/>
  <c r="J34" i="19"/>
  <c r="P44" i="19"/>
  <c r="AB14" i="19"/>
  <c r="V54" i="19"/>
  <c r="AB44" i="19"/>
  <c r="AB24" i="19"/>
  <c r="P24" i="19"/>
  <c r="V14" i="19"/>
  <c r="J44" i="19"/>
  <c r="J14" i="19"/>
  <c r="AB34" i="19"/>
  <c r="AH34" i="19"/>
  <c r="V44" i="19"/>
  <c r="V26" i="19" l="1"/>
  <c r="J6" i="19"/>
  <c r="P6" i="19"/>
  <c r="J36" i="19"/>
  <c r="V16" i="19"/>
  <c r="J26" i="19"/>
  <c r="P36" i="19"/>
  <c r="V6" i="19"/>
  <c r="AH26" i="19"/>
  <c r="AB6" i="19"/>
  <c r="AB46" i="19"/>
  <c r="J46" i="19"/>
  <c r="J16" i="19"/>
  <c r="AH36" i="19"/>
  <c r="P26" i="19"/>
  <c r="P16" i="19"/>
  <c r="AB16" i="19"/>
  <c r="AH46" i="19"/>
  <c r="P46" i="19"/>
  <c r="AH16" i="19"/>
  <c r="V46" i="19"/>
  <c r="AB36" i="19"/>
  <c r="V36" i="19"/>
  <c r="AH6" i="19"/>
  <c r="AB26" i="19"/>
  <c r="Q46" i="19" l="1"/>
  <c r="AC16" i="19"/>
  <c r="AI46" i="19"/>
  <c r="W26" i="19"/>
  <c r="Q6" i="19"/>
  <c r="AI16" i="19"/>
  <c r="AC36" i="19"/>
  <c r="Q36" i="19"/>
  <c r="AC46" i="19"/>
  <c r="W36" i="19"/>
  <c r="AI36" i="19"/>
  <c r="Q16" i="19"/>
  <c r="AC6" i="19"/>
  <c r="AI26" i="19"/>
  <c r="K6" i="19"/>
  <c r="W46" i="19"/>
  <c r="Q26" i="19"/>
  <c r="K46" i="19"/>
  <c r="K16" i="19"/>
  <c r="AC26" i="19"/>
  <c r="K26" i="19"/>
  <c r="W6" i="19"/>
  <c r="W16" i="19"/>
  <c r="K36" i="19"/>
  <c r="AI6" i="19"/>
  <c r="AJ16" i="19" l="1"/>
  <c r="X16" i="19"/>
  <c r="R26" i="19"/>
  <c r="AJ46" i="19"/>
  <c r="L46" i="19"/>
  <c r="AD26" i="19"/>
  <c r="AD36" i="19"/>
  <c r="X46" i="19"/>
  <c r="AD16" i="19"/>
  <c r="AJ6" i="19"/>
  <c r="R46" i="19"/>
  <c r="X36" i="19"/>
  <c r="X26" i="19"/>
  <c r="L6" i="19"/>
  <c r="AD6" i="19"/>
  <c r="L36" i="19"/>
  <c r="R16" i="19"/>
  <c r="AJ36" i="19"/>
  <c r="AD46" i="19"/>
  <c r="L16" i="19"/>
  <c r="AJ26" i="19"/>
  <c r="R6" i="19"/>
  <c r="R36" i="19"/>
  <c r="X6" i="19"/>
  <c r="L26" i="19"/>
  <c r="T26" i="19" l="1"/>
  <c r="AL26" i="19"/>
  <c r="AF6" i="19"/>
  <c r="Z46" i="19"/>
  <c r="Z36" i="19"/>
  <c r="AL16" i="19"/>
  <c r="N46" i="19"/>
  <c r="AF46" i="19"/>
  <c r="N36" i="19"/>
  <c r="T16" i="19"/>
  <c r="Z26" i="19"/>
  <c r="T46" i="19"/>
  <c r="AL46" i="19"/>
  <c r="AL6" i="19"/>
  <c r="T6" i="19"/>
  <c r="T36" i="19"/>
  <c r="AL36" i="19"/>
  <c r="AF36" i="19"/>
  <c r="AF16" i="19"/>
  <c r="AF26" i="19"/>
  <c r="N26" i="19"/>
  <c r="N6" i="19"/>
  <c r="Z6" i="19"/>
  <c r="Z16" i="19"/>
  <c r="N16" i="19"/>
  <c r="AE46" i="19"/>
  <c r="M26" i="19"/>
  <c r="AK36" i="19"/>
  <c r="AE36" i="19"/>
  <c r="M36" i="19"/>
  <c r="S46" i="19"/>
  <c r="S26" i="19"/>
  <c r="Y16" i="19"/>
  <c r="AE26" i="19"/>
  <c r="AE6" i="19"/>
  <c r="AK46" i="19"/>
  <c r="M16" i="19"/>
  <c r="M46" i="19"/>
  <c r="S36" i="19"/>
  <c r="Y46" i="19"/>
  <c r="Y26" i="19"/>
  <c r="AE16" i="19"/>
  <c r="AK26" i="19"/>
  <c r="AK6" i="19"/>
  <c r="M6" i="19"/>
  <c r="S16" i="19"/>
  <c r="Y36" i="19"/>
  <c r="AK16" i="19"/>
  <c r="Y6" i="19"/>
  <c r="S6" i="19"/>
  <c r="B223" i="13"/>
  <c r="B222" i="13"/>
</calcChain>
</file>

<file path=xl/comments1.xml><?xml version="1.0" encoding="utf-8"?>
<comments xmlns="http://schemas.openxmlformats.org/spreadsheetml/2006/main">
  <authors>
    <author>PD. Yenny Bibiana Torres Garcia</author>
  </authors>
  <commentList>
    <comment ref="L161" authorId="0" shapeId="0">
      <text>
        <r>
          <rPr>
            <b/>
            <sz val="9"/>
            <color indexed="81"/>
            <rFont val="Tahoma"/>
            <family val="2"/>
          </rPr>
          <t>PD. Yenny Bibiana Torres Garcia:</t>
        </r>
        <r>
          <rPr>
            <sz val="9"/>
            <color indexed="81"/>
            <rFont val="Tahoma"/>
            <family val="2"/>
          </rPr>
          <t xml:space="preserve">
Vigencias futuras y plan de comrpas</t>
        </r>
      </text>
    </comment>
  </commentList>
</comments>
</file>

<file path=xl/sharedStrings.xml><?xml version="1.0" encoding="utf-8"?>
<sst xmlns="http://schemas.openxmlformats.org/spreadsheetml/2006/main" count="2471" uniqueCount="722">
  <si>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</si>
  <si>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</si>
  <si>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</si>
  <si>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</si>
  <si>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</si>
  <si>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</si>
  <si>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</si>
  <si>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</si>
  <si>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</si>
  <si>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</si>
  <si>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</si>
  <si>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</si>
  <si>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</si>
  <si>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</si>
  <si>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</si>
  <si>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</si>
  <si>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</si>
  <si>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</si>
  <si>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</si>
  <si>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</si>
  <si>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</si>
  <si>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</si>
  <si>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</si>
  <si>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</si>
  <si>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</si>
  <si>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</si>
  <si>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</si>
  <si>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</si>
  <si>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</si>
  <si>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</si>
  <si>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</si>
  <si>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</si>
  <si>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</si>
  <si>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</si>
  <si>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Estado</t>
  </si>
  <si>
    <t>Finalizado</t>
  </si>
  <si>
    <t>En curso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</si>
  <si>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</si>
  <si>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</si>
  <si>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</si>
  <si>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</si>
  <si>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</si>
  <si>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</si>
  <si>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</si>
  <si>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</si>
  <si>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</si>
  <si>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</si>
  <si>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</si>
  <si>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</si>
  <si>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</si>
  <si>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</si>
  <si>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</si>
  <si>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</si>
  <si>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</si>
  <si>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</si>
  <si>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</si>
  <si>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</si>
  <si>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</si>
  <si>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</si>
  <si>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</si>
  <si>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</si>
  <si>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</si>
  <si>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</si>
  <si>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</si>
  <si>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</si>
  <si>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</si>
  <si>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</si>
  <si>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</si>
  <si>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</si>
  <si>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</si>
  <si>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</si>
  <si>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</si>
  <si>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</si>
  <si>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</si>
  <si>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</si>
  <si>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</si>
  <si>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</si>
  <si>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</si>
  <si>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</si>
  <si>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</si>
  <si>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</si>
  <si>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</si>
  <si>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</si>
  <si>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</si>
  <si>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</si>
  <si>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</si>
  <si>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</si>
  <si>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</si>
  <si>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</si>
  <si>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</si>
  <si>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</si>
  <si>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</si>
  <si>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</si>
  <si>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</si>
  <si>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</si>
  <si>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</si>
  <si>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</si>
  <si>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</si>
  <si>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</si>
  <si>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</si>
  <si>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</si>
  <si>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</si>
  <si>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</si>
  <si>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</si>
  <si>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</si>
  <si>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</si>
  <si>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</si>
  <si>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</si>
  <si>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</si>
  <si>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</si>
  <si>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</si>
  <si>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</si>
  <si>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</si>
  <si>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</si>
  <si>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</si>
  <si>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</si>
  <si>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</si>
  <si>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</si>
  <si>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</si>
  <si>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</si>
  <si>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</si>
  <si>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</si>
  <si>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</si>
  <si>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Reputacional</t>
  </si>
  <si>
    <t>Económico</t>
  </si>
  <si>
    <t>Económico y Reputacional</t>
  </si>
  <si>
    <t>Frecuencia con la cual se realiza la actividad</t>
  </si>
  <si>
    <t>Reducir (mitigar)</t>
  </si>
  <si>
    <t>Reducir (compartir)</t>
  </si>
  <si>
    <t>Probabilidad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</si>
  <si>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</si>
  <si>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</si>
  <si>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</si>
  <si>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</si>
  <si>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</si>
  <si>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</si>
  <si>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</si>
  <si>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</si>
  <si>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</si>
  <si>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</si>
  <si>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</si>
  <si>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</si>
  <si>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</si>
  <si>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</si>
  <si>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</si>
  <si>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</si>
  <si>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</si>
  <si>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</si>
  <si>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</si>
  <si>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</si>
  <si>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</si>
  <si>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</si>
  <si>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</si>
  <si>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</si>
  <si>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</si>
  <si>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</si>
  <si>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</si>
  <si>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</si>
  <si>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</si>
  <si>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</si>
  <si>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</si>
  <si>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</si>
  <si>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</si>
  <si>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</si>
  <si>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</si>
  <si>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</si>
  <si>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</si>
  <si>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</si>
  <si>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</si>
  <si>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</si>
  <si>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</si>
  <si>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</si>
  <si>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</si>
  <si>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</si>
  <si>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</si>
  <si>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</si>
  <si>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</si>
  <si>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</si>
  <si>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</si>
  <si>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</si>
  <si>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</si>
  <si>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</si>
  <si>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</si>
  <si>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</si>
  <si>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</si>
  <si>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</si>
  <si>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</si>
  <si>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</si>
  <si>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</si>
  <si>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</si>
  <si>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</si>
  <si>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</si>
  <si>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</si>
  <si>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</si>
  <si>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</si>
  <si>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</si>
  <si>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</si>
  <si>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</si>
  <si>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Grupo</t>
  </si>
  <si>
    <t>Consecuencias</t>
  </si>
  <si>
    <t>Formato Mapa de Riesgos Institucional DIGSA</t>
  </si>
  <si>
    <t>MDN-COGFM-PROPLAES-DIGSA-FU.95.1-43</t>
  </si>
  <si>
    <t>ESTRATEGICO</t>
  </si>
  <si>
    <t>Grupo Planeaciòn Estrategica - Area Presupuestación - ARPRE</t>
  </si>
  <si>
    <t>Trimestral</t>
  </si>
  <si>
    <t>Área de Comunicaciones Estratégicas y Gestión del Cambio - ARCOM</t>
  </si>
  <si>
    <t>Causas</t>
  </si>
  <si>
    <t>ARCOM</t>
  </si>
  <si>
    <t>Nombre del Riesgo</t>
  </si>
  <si>
    <t>Grupo Planeaciòn Estrategica - Sistemas Integrados de Gestión - ARSIG</t>
  </si>
  <si>
    <t>Grupo Planeaciòn Estrategica - Desarrollo Institucional - ARDEY</t>
  </si>
  <si>
    <t>Grupo Planeaciòn Estrategica - Area Costos y Estadistica - ARCYE</t>
  </si>
  <si>
    <t>CONTROL</t>
  </si>
  <si>
    <t>Grupo Seguimiento y Evaluación  - GRSYE</t>
  </si>
  <si>
    <t>APOYO</t>
  </si>
  <si>
    <t>Grupo Asuntos Legales - GRULE</t>
  </si>
  <si>
    <t>MISIONAL</t>
  </si>
  <si>
    <t>Grupo Atención al Usuario y Participación Social - GRAPS</t>
  </si>
  <si>
    <t>Gestiòn Documental - AREDO</t>
  </si>
  <si>
    <t>Grupo Sistema Integral de Información - Tecnologias de las informacion y las comunicaciones - SISAM</t>
  </si>
  <si>
    <t>Grupo Sistema Integral de Información - Gestión de la Información - GRUGI</t>
  </si>
  <si>
    <t>Subdirección de Salud - Gestión del Riesgo - GRERI</t>
  </si>
  <si>
    <t>Subdirección de Salud  - Aseguramiento en Salud - GRUAS</t>
  </si>
  <si>
    <t>Subdirección de Salud  - Prestación y Operación de Servicios de Salud - GROSD</t>
  </si>
  <si>
    <t>Subdirección de Salud  - Salud Operacional - GRUSO</t>
  </si>
  <si>
    <t>Subdirección de Salud  - Área Supervición al contrato Interadministrativo HOMIC - ARHMC</t>
  </si>
  <si>
    <t>Subdirección de Salud  - Área Supervisión a la Interventoría de Medicamentos - ARICM</t>
  </si>
  <si>
    <t>Subdirecciòn Administrativa y Financiera - Grupo Contratación - GRUCO</t>
  </si>
  <si>
    <t>Subdirecciòn Administrativa y Financiera - Grupo Talento Humano - GRUTH</t>
  </si>
  <si>
    <t>Subdirecciòn Administrativa y Financiera - Gestión Financiera - GRUFI</t>
  </si>
  <si>
    <t>Subdirecciòn Administrativa y Financiera - Apoyo Logistico - GRUAA</t>
  </si>
  <si>
    <t>Subdirecciòn Administrativa y Financiera - Gestión de la Afiliación - GRUGA</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</si>
  <si>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</si>
  <si>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</si>
  <si>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</si>
  <si>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</si>
  <si>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</si>
  <si>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</si>
  <si>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</si>
  <si>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X</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</si>
  <si>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</si>
  <si>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</si>
  <si>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</si>
  <si>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</si>
  <si>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</si>
  <si>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</si>
  <si>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</si>
  <si>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</si>
  <si>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</si>
  <si>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</si>
  <si>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</si>
  <si>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</si>
  <si>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</si>
  <si>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</si>
  <si>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</si>
  <si>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</si>
  <si>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</si>
  <si>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</si>
  <si>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</si>
  <si>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</si>
  <si>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</si>
  <si>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</si>
  <si>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</si>
  <si>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</si>
  <si>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</si>
  <si>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</si>
  <si>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</si>
  <si>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</si>
  <si>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ARSIG</t>
  </si>
  <si>
    <t>ARDEY</t>
  </si>
  <si>
    <t>ARPRE</t>
  </si>
  <si>
    <t>ARCYE</t>
  </si>
  <si>
    <t>GRSYE</t>
  </si>
  <si>
    <t>GRULE</t>
  </si>
  <si>
    <t>GRAPS</t>
  </si>
  <si>
    <t>AREDO</t>
  </si>
  <si>
    <t>SISAM</t>
  </si>
  <si>
    <t>GRUGI</t>
  </si>
  <si>
    <t>GRERI</t>
  </si>
  <si>
    <t>GRUAS</t>
  </si>
  <si>
    <t>GROSD</t>
  </si>
  <si>
    <t>GRUSO</t>
  </si>
  <si>
    <t>ARHMC</t>
  </si>
  <si>
    <t>ARICM</t>
  </si>
  <si>
    <t>GRUCO</t>
  </si>
  <si>
    <t>GRUTH</t>
  </si>
  <si>
    <t>GRUFI</t>
  </si>
  <si>
    <t>GRUAA</t>
  </si>
  <si>
    <t>GRUGA</t>
  </si>
  <si>
    <t>mensual</t>
  </si>
  <si>
    <t>MINISTERIO DE DEFENSA NACIONAL
COMANDO GENERAL DE LAS FUERZAS MILITARES
DIRECCIÓN GENERAL DE SANIDAD MILITAR
GRUPO DE PLANEACIÓN Y DESARROLLO INSTITUCIONAL</t>
  </si>
  <si>
    <t>Proceso Planeación Estratégica</t>
  </si>
  <si>
    <t>CONTROL DE CAMBIOS</t>
  </si>
  <si>
    <t>Versión</t>
  </si>
  <si>
    <t>Fecha de Aprobación</t>
  </si>
  <si>
    <t>Descripción de cambios</t>
  </si>
  <si>
    <t>Diciembre de 2019</t>
  </si>
  <si>
    <t>Versión vigente en la SVE, las versiones anteriores tienen trazabilidad en la SVE.</t>
  </si>
  <si>
    <t>Septiembre del 2020</t>
  </si>
  <si>
    <t>Se actualizo encabezado según lo definido por el proceso de gestión documental</t>
  </si>
  <si>
    <t>Diciembre del 2020</t>
  </si>
  <si>
    <t>Se actualizo el formato con la finalidad de especificar la etapa de Identificación y tratamiento e incluir la columan de Soporte de la actividad de control</t>
  </si>
  <si>
    <t>Octubre del 2021</t>
  </si>
  <si>
    <t>Se aplican los cambios de acuerdo con la normatividad vigente en materia de Gestión del Riesgo.
NOTA PROASIG - PROPLAES:  
1. Este documento fue revisado por PROASIG, cumple con los requisitos establecidos en el formato establecido por el Sistema Integrado de Gestión SIG, para aprobarlo en la SVE; PROPLAES libera el documento. 
2.	Dada la reestructuración de la DIGSA, se ajustaron las políticas de operación para el control de la información documentada de los procesos para el SIG.
3.La información registrada en el documento es responsabilidad del proceso que lo emite.</t>
  </si>
  <si>
    <t>Septiembre del 2022</t>
  </si>
  <si>
    <t>Se adopta el formato del Departamento Administrativo de la Función Pública como complemento del formato Mapa de Riesgos Institucional DIGSA codigo MDN-COGFM-PROPLAES-DIGSA-FU.95.1-43, como parte de la mejora continua de la Gestión del Riesgo.</t>
  </si>
  <si>
    <t>CONTROL DE APROBACIÓN</t>
  </si>
  <si>
    <t>Elaboró</t>
  </si>
  <si>
    <t>Revisó</t>
  </si>
  <si>
    <t>Aprobó</t>
  </si>
  <si>
    <t>TASD. Nidia Liliana Guerrero Santos 
Grupo de Planeación Estratégica DIGSA  
Área Desarrollo Institucional ARDEI</t>
  </si>
  <si>
    <t xml:space="preserve">
TASD. Nidia Liliana Guerrero Santos 
Grupo de Planeación Estratégica DIGSA  
Área Desarrollo Institucional ARDEI
Gestor de Calidad
</t>
  </si>
  <si>
    <t xml:space="preserve">
SMSM. Edna del Pilar Martínez Páez
Grupo Planeación Estratégica DIGSA 
Lider Área Sistemas Integrados de Gestión ARSIG
PD. Monica Bibiana Bustamante Rondon
Grupo Planeación Estratégica DIGSA
Área Desarrollo Institucional ARDE</t>
  </si>
  <si>
    <t xml:space="preserve">
PD. Alexandra Martínez Vargas
Coordinadora Grupo Planeación Estratégica DIGSA
Representante de la Dirección</t>
  </si>
  <si>
    <t>Instructivo de Diligenciamiento Matriz Mapa de Riesgos</t>
  </si>
  <si>
    <t>Responsable del Proceso:</t>
  </si>
  <si>
    <t>Funcionario responsable del Grupo, Proceso o Àrea</t>
  </si>
  <si>
    <t>Utilice la lista de despliegue que se encuentra parametrizada y selecciones el proceso al que pertenece de acuerdo a lo establecido en el Mapa de procesos de la entidad</t>
  </si>
  <si>
    <t>Utilice la lista de despliegue que se encuentra parametrizada y seleccione el nombre del Grupo, proceso o Ârea al que pertenece</t>
  </si>
  <si>
    <t>Consecuencia:</t>
  </si>
  <si>
    <t>Los efectos o situaciones resultantes de la materialización del riesgo que impactan en el proceso, la entidad, sus grupos de valor y demás partes interesadas.</t>
  </si>
  <si>
    <t>ATRIBUTOS EFICIENCIA
Tipo</t>
  </si>
  <si>
    <t>ATRIBUTOS EFICIENCIA
Implementación</t>
  </si>
  <si>
    <t>ATRIBUTOS EFICIENCIA
Calificación</t>
  </si>
  <si>
    <t>ATRIBUTOS INFORMATIVOS
Documentación</t>
  </si>
  <si>
    <t>ATRIBUTOS INFORMATIVOS
Frecuencia</t>
  </si>
  <si>
    <t>ATRIBUTOS INFORMATIVOS
Registro</t>
  </si>
  <si>
    <t xml:space="preserve">Plan de Acción
Responsable, fecha implementación, fecha seguimiento, seguimiento. </t>
  </si>
  <si>
    <t>Fuente:  
1. Guia para la Administración del Riesgo, codigo MDN-COGFM-PROPLAES-DIGSA-GI.95.1-2 V1
2. Adaptado de Curso Riesgo Operativo Universidad del Rosario por Dirección de Gestión y Desempeño Institucional de Función Pública,  2020.</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</si>
  <si>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sz val="12"/>
        <color theme="9" tint="-0.249977111117893"/>
        <rFont val="Arial"/>
        <family val="2"/>
      </rPr>
      <t>Guía para la Administración del Riesgo y el diseño de controles V5</t>
    </r>
    <r>
      <rPr>
        <sz val="12"/>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</si>
  <si>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2"/>
        <color theme="9" tint="-0.249977111117893"/>
        <rFont val="Arial"/>
        <family val="2"/>
      </rPr>
      <t>Paso 2: identificación del riesgo</t>
    </r>
    <r>
      <rPr>
        <sz val="12"/>
        <rFont val="Arial"/>
        <family val="2"/>
      </rPr>
      <t xml:space="preserve">, donde se explica ampliamente las bases para adelanter este análisis.
Así mismo, considere en el </t>
    </r>
    <r>
      <rPr>
        <sz val="12"/>
        <color theme="9" tint="-0.249977111117893"/>
        <rFont val="Arial"/>
        <family val="2"/>
      </rPr>
      <t>Paso 3: valoración del riesgo</t>
    </r>
    <r>
      <rPr>
        <sz val="12"/>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2"/>
        <color theme="9" tint="-0.249977111117893"/>
        <rFont val="Arial"/>
        <family val="2"/>
      </rPr>
      <t>NOTA:</t>
    </r>
    <r>
      <rPr>
        <sz val="12"/>
        <rFont val="Arial"/>
        <family val="2"/>
      </rPr>
      <t xml:space="preserve"> Si lo considera pertinente, es posible agregar hojas de trabajo adicionales al presente formato que permitan incluir la traza de estos análisis.</t>
    </r>
  </si>
  <si>
    <t>El archivo contiene las siguientes hojas:
-   Hoja 1 Instructivo
 -  Hoja 2 Mapa Final: Encontrará la totalidad de la estructura para la identificación y valoración de los riesgos por proceso, programa o proyecto, acorde con el nivel de desagregación que la entidad considere necesaria.</t>
  </si>
  <si>
    <r>
      <t xml:space="preserve">Consolida o resume los análisis sobre impacto + causa inmediata + causa raíz, permitiendo contar con una redacción clara y concreta del riesgo indentificado. Tenga en cuenta la estructura de alto nivel establecida en al guía, inicia con </t>
    </r>
    <r>
      <rPr>
        <sz val="12"/>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</si>
  <si>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sz val="12"/>
        <color theme="9" tint="-0.249977111117893"/>
        <rFont val="Arial"/>
        <family val="2"/>
      </rPr>
      <t>Responsable de ejecutar el control + Acción + Complemento</t>
    </r>
  </si>
  <si>
    <r>
      <t>La matriz automáticamente hará el cálculo, acorde con el control o controles definidos con sus atributos analizados, lo que permitirá establecer el</t>
    </r>
    <r>
      <rPr>
        <sz val="12"/>
        <color theme="9" tint="-0.249977111117893"/>
        <rFont val="Arial"/>
        <family val="2"/>
      </rPr>
      <t xml:space="preserve"> nivel de riesgo inherente</t>
    </r>
    <r>
      <rPr>
        <sz val="12"/>
        <rFont val="Arial"/>
        <family val="2"/>
      </rPr>
      <t xml:space="preserve"> (Columnas Y- Z- AA -AB- AC).</t>
    </r>
  </si>
  <si>
    <t xml:space="preserve"> -  Hoja 3 Matriz de Calor Inherente:  En esta hoja, en la medida en que ese diligencia el Mapa Final, se verán reflejados los riesgos en su zona correspondiente. Esta hoja no se diligencia se genera de manera automática.</t>
  </si>
  <si>
    <t xml:space="preserve"> -  Hoja 4 Matriz de Calor Residual: En esta hoja, en la medida en que ese diligencia el Mapa Final, se verán reflejados los riesgos en su zona correspondiente. Esta hoja no se diligencia se genera de manera automática.</t>
  </si>
  <si>
    <t xml:space="preserve"> -  Hoja 5 Tabla de probabilidad: Tabla referente para todos los cálculos (no se diligencia)</t>
  </si>
  <si>
    <t xml:space="preserve"> -  Hoja 6 Tabla de Impacto: Tabla referente para todos los cálculos (no se diligencia)</t>
  </si>
  <si>
    <t xml:space="preserve"> -  Hoja 8 Tabla de Valoración de Controles: Tabla referente para todos los cálculos (no se diligencia)</t>
  </si>
  <si>
    <t>Seguridad de Informaciòn</t>
  </si>
  <si>
    <t xml:space="preserve"> -  Hoja 7 Tabla de Impacto Corrupción: Tabla referente para todos los cálculos, El impacto se debe analizar y calificar a partir de las consecuencias identificadas en la fase de descripción del riesgo.</t>
  </si>
  <si>
    <t>Deficiencia en el acceso, oportunidad, disponibilidad, integralidad, confidencialidad, seguridad y divulgación de la información del SSFM.</t>
  </si>
  <si>
    <t>Deficiencia en la calidad de la información generada por las diferentes Áreas y Grupos de trabajo de la DIGSA.</t>
  </si>
  <si>
    <t>Oportunidad en la entrega y deficiencia en la calidad de la información generada en las Áreas y Grupos de Trabajo de la DIGSA</t>
  </si>
  <si>
    <t>Afectación reputacional y económica en la toma de decisiones de la DIGSA</t>
  </si>
  <si>
    <t xml:space="preserve">Posibilidad de afectación reputacional y económica en la toma de decisiones  debido a la deficiencia en la calidad de la información,  generada por las diferentes Áreas y Grupos de trabajo de la DIGSA.
</t>
  </si>
  <si>
    <t>Ejecución y Administración de procesos</t>
  </si>
  <si>
    <t xml:space="preserve">Transferencia de conocimiento 
Falta de repositorioríos de instructivos para informes
Falta de aplicación del procedimiento en la entrega de puestos
Falla en la gestión del procedimiento para cambio en los roles asignados en los sistemas de información 
</t>
  </si>
  <si>
    <t xml:space="preserve">El responsable de gestión de la información realiza verificación  en los  sistemas de información del cargue y coherencia de la información, notificando a aquellos procesos que se encuentren en estado pendiente para el cargue de sus productos, igualmente  revisa la coherencia  y solicita la  actualización  cuando no cumple con los criterios establecidos para los productos </t>
  </si>
  <si>
    <t xml:space="preserve">El responsable de gestión de la información realiza la calendarización por medio de los lineamientos y documentos establecidos  por GRUGI, de acuerdo a la  información suministrada por los Grupos y Áreas de la DIGSA </t>
  </si>
  <si>
    <t>El responsable de gestión de la información realiza por medio de Power Apps  las notificaciones las cuales generan una alerta correos institucionales de los responsable asignados del cargue y gestión de la información</t>
  </si>
  <si>
    <t>El responsable de gestión de la información realiza informe trimestral al SUBTG de seguimiento a los reportes e indicadores  en la calendarización para la vigencia.</t>
  </si>
  <si>
    <t>El responsable del procedimiento de nomina debe realizar el registro de las novedades en las nominas del mes anterior.</t>
  </si>
  <si>
    <t>El responsable del procedimiento  ingresa al Programa Kactus para efectuar la acumulación de la nómina que se encuentra en producción, después de verificar los totales de los resúmenes de pre nómina.</t>
  </si>
  <si>
    <t>El responsable del procedimiento debe revisar que las novedades incluidas para la nómina actual queden debidamente en el sistema y verificadas físicamente en la pre nómina.</t>
  </si>
  <si>
    <t>El responsable del procedimiento debe garantizar que los registros a los funcionarios coincidan con los documentos administrativos recibidos para la elaboración de la nómina para su posterior impresión de la nómina definitiva consecutiva, fecha y hora.</t>
  </si>
  <si>
    <t>40%</t>
  </si>
  <si>
    <t>30%</t>
  </si>
  <si>
    <t>25%</t>
  </si>
  <si>
    <t>50%</t>
  </si>
  <si>
    <t>35%</t>
  </si>
  <si>
    <t>Queja del servidor público al encontrar la inconsistencia, en el pago de la nomina para el mes correspondiente.</t>
  </si>
  <si>
    <t>Falta de verificación de las novedades al momento de la liquidación de la nómina.</t>
  </si>
  <si>
    <t>1. No registro de las novedades dentro de la liquidacion del mes.
2. Posible negligencia del servidor público para cumplir con los lineamientos y o el procedimiento establecido.
3. Demora en el suministro de novedades por parte de los procesos (Vacaciones, Licencias, Recargos, Incapacidades, Embargos, Libranzas)</t>
  </si>
  <si>
    <t>1. Reprocesos en la liquidación de la nómina.
2. Afectación de la imagen institucional.
3. Retraso en el pago de la nómina para los servidores públicos.
4. Incumplimeinto en el cronograma establecido para el pago de la nomina.
5. Queja e inconformidad por parte de los grupos de valor interno</t>
  </si>
  <si>
    <t>Posibilidad de afectacion economica y reputacional por queja del servidor publico, en las incosistencias de los devengos y deducciones del pago de Nomina, debido a la falta de registro de novedades por el funcionario administrador y demora del suministro de informacion por parte de los procesos.</t>
  </si>
  <si>
    <t>Identificar aquellos factores que generan riesgo al momento del registro de novedades y  que generan incosistencias en la liquidacion de nomina.</t>
  </si>
  <si>
    <t/>
  </si>
  <si>
    <t>El no pago de los auxilios por incapacidad por parte de la EPS y Procesos disciplinarios por la demora en la gestión.</t>
  </si>
  <si>
    <t>No se cumpla con requisitos establecidos por la EPS y la demora en los trámites por parte de los responsables en el procedimiento.</t>
  </si>
  <si>
    <t>Prescipción de tiempos de recobro, Rechazo por incumplimiento en los requisitos.</t>
  </si>
  <si>
    <t>Detrimento petrimonial, Procesos disciplinarios, Sanciones.</t>
  </si>
  <si>
    <t>Posibilidad de pérdida económica por la negación al reconocimiento de las incapacidades y procesos disciplinarios debido al incumplimiento de los requisitos exigidos por la EPS, por demora en los trámites por parte en los responsables en el proceso.</t>
  </si>
  <si>
    <t>Este riesgo consiste en no realizar la gestión de recobros de incapacidades ante la EPS de acuerdo con lo establecido en la Ley y no aplicar el procedimiento establecido para esta gestión.</t>
  </si>
  <si>
    <t>El responsablede de gestión de incapacidades realiza la verificación del  cumplimiento de los requisitos mínimos exigidos por las EPS y ARL, si no cumple se realiza devolución y/o solicitud de los documentos para realizar el trámite.</t>
  </si>
  <si>
    <t>El responsable de gestión de incapacidades realizar seguimiento a los pagos por parte de las EPS en los porcentajes establecidos por Ley y por el número de días de cada incapacidad, si no cumple se realiza reclamaciones ante las entidades responsables del pago.</t>
  </si>
  <si>
    <t>El responsable de gestión de incapacidades realiza reclamación a las incapacidades negadas, rechazadas o inconsistentes a las EPS Y ARL, si no cumple se realiza una segunda reclamación mediante derecho de petición.</t>
  </si>
  <si>
    <t>El responsable de gestión de incapacidades realiza oficio de solicitud de tranascripción ante la EPS de incapacidades negadas por medico particular al funcionario que hizo uso del servicio, si no cumple se realiza descuento de valor de incapacidades negadas por el concepto médico particular al funcionario.</t>
  </si>
  <si>
    <t xml:space="preserve">Que los datos incluidos en la nómina no correspondan al soporte enviado  y se genere un error en el valor cancelado mensual. </t>
  </si>
  <si>
    <t xml:space="preserve">1. Posible negligencia del servidor público para cumplir con los lineamientos y o el procedimiento establecido. 
2. Demora en el suministro de novedades por parte de los procesos (Vacaciones, Licencias, Recargos, Incapacidades, Embargos, Libranzas) 
3.Verificación de las novedades reportadas por las areas Carrera, rurales, Vacaciones y Retiro de ingresos, retiros y ausentismos.
4.  incosistencias de las afiliaciones en EPS,AFP y ARL y CCF
</t>
  </si>
  <si>
    <t>1. Reprocesos en la liquidación de pago de la Planilla integrada de liquidación de aportes - Pila.  
2. Afectación de la imagen institucional.
3. Retraso en el pago de la Planilla integrada de liquidación de aportes. 
4. Incumplimeinto en el cronograma establecido para el pago de la Planilla integrada de liquidación de aportes. 
5. Queja e inconformidad por parte de los funcionarios por las deducciones efectuadas.
6,  Rechazo de la afiliación al Sistema General de Seguridad Social por documentación incompleta y mal diligenciamiento en el momento de realizar las afiliaciones.
7.  Negación de servicios de atención a los afiliados.</t>
  </si>
  <si>
    <t>Posibilidad de afectación económica y reputacional por queja del servidor publico, pago intres moratorios y procesos disciplinarios debido a las incosistencias de las  deducciones del pago de la Pila,  falta de registro de novedades, demora del suministro de informacion por parte de los procesos y errores en el proceso de afiliación al Sistema de Seguridad Social Integral</t>
  </si>
  <si>
    <t xml:space="preserve">Identificar aquellos factores que generan riesgo al momento del registro de novedades y  que generan incosistencias en la liquidacion de la Pila. </t>
  </si>
  <si>
    <t xml:space="preserve">El responsable del procedimiento para pago de seguridad social debe verificar el registro de las novedades en la planilla integrada de liquidación de aportes. </t>
  </si>
  <si>
    <t>El responsable del procedimiento para pago de seguridad social  verifica los descuentos de aportes a salud,  pensión y fondo de solidaridad descontados por nómina vs lo que liquida el módulo de autoliquidación de Kactus, confirmar que sean valores iguales y procede a revisar los valores totales por entidades que sean iguales entre los archivos enviados por nómina (magnéticos) y los generados en el módulo de reportes por entidades del Programa Kactus.</t>
  </si>
  <si>
    <t xml:space="preserve">El responsable del procedimiento para pago de seguridad social  debe revisar el reporte de cajas de compensación, sena,icbf,minedu,esap en el programa Kactus vs el módulo de Provisión y aportes, luego, confirmar los valores en el archivo PILA generado por el operador. </t>
  </si>
  <si>
    <t xml:space="preserve">El responsable del procedimiento para pago de seguridad social  debe asegurar el pago de la PILA según la normatividad vigente, hasta el día 12 hábil del siguiente mes, para evitar el pago de intereses por pago extemporaneo. 
Que los valores sean los correspondientes al trámite de pago enviado al área financiera. </t>
  </si>
  <si>
    <t>El Area de Tesoreria realiza cruce y conciliaciòn de los valores a pagar en la planilla, si la conciliaciòn arroja errores se devuelve para corrección y si esta acorde se realiza el proceso de pago.</t>
  </si>
  <si>
    <t>El lider del Sistema de Gestión de Seguridad y Salud en el Trabajo de la DIGSA define los lineamientos para la la implementaciòn y sostenibilidad en las direccions de Sanidad Jefatura de Salud y Establecimientos de Sanidad.</t>
  </si>
  <si>
    <t>Los lideres de Seguridad y Salud en el trabajo de las Direccions de Sanidad adoptan los lineamientos para implementarlos en niveles centrales y establecimientos de Sanidad.</t>
  </si>
  <si>
    <t>Los responsables de Seguridad y Salud en el trabajo de los Establecimientos realizan el desarrollo del Sistema de Salud y Seguridad en el Trabajo</t>
  </si>
  <si>
    <t>El lider de Seguridad y Salud de trabajo de la DIGSA, y los responsables de SST de la DISAN y JEFSA, verifican trimestralmente el desarrollo del Sistema de Seguridad y Salud en el trabajo en los establecimientos de Sanidad.</t>
  </si>
  <si>
    <t>El lider de seguridad y salud de trabajo de la DIGSA, y los responsables de SST de la DISAN y JEFSA, realizan comunicación frente al incumplimiento de los estandares minimos del SST a los establecimientos de sanidad, requieron los planes de mejoramiento.</t>
  </si>
  <si>
    <t xml:space="preserve">Grupo de Talento Humano -Sistema de Gestión de Seguridad y Salud en el Trabajo </t>
  </si>
  <si>
    <t>sanciones de entes de conrol, regualdores o demantas grupos de valor</t>
  </si>
  <si>
    <t>Incumplimiento de los estándares mínimos del sistema de gestión de seguridad y Salud en el Trabajo.</t>
  </si>
  <si>
    <t>1. Deficiencia en la competencia de los líderes SST en los Establecimientos de Sanidad. 
2. Ausencia de herramientas técnologicas sistematizadas que permitan monitorear en tiempo real el cumplimiento de las politicas y lineamietos emitidos desde la DIGSA, así como la calidad de los datos. 
3. Deficiencia en la asignación de recursos que permitan la intervención de los riesgos identificados</t>
  </si>
  <si>
    <t xml:space="preserve">1. Posibilidad de intervención de organismos de control, quienes podrian aplicar sanciones y multas. 
2. Posibilidad de materialización de siniestros por deficiente intervencion de los riesgos ocupacionales. 
3. Posibilidad de no cobertura a eventos o siniestros por la ARL. 
4. Posibilidad de reclamaciones de los trabajadores al empleador. </t>
  </si>
  <si>
    <t>Posiblidad de pérdida economica y reputacional por demandas de grupos de valor y sanciones de entes de control y vigilancia debido a el imcumplimiento de los estándares mìnimos del Sistema de seguridad y salud en el trabajo.</t>
  </si>
  <si>
    <t>Incumplimieneto de normatividad vigente del Sistema de Seguridad y Salud en el trabajo</t>
  </si>
  <si>
    <t>Pérdida de inventario por mal uso y/o disposición</t>
  </si>
  <si>
    <t>Incumplimiento de los lineamientos establecidos en el Manual de Bienes del MDN, para la gestión del inventario.</t>
  </si>
  <si>
    <t>1. Falta de control en el ingreso y/o salida de bienes del almacén (Factor interno).
2. Pérdida de inventario dado el manejo indebido o desviación de los bienes asignados (Factor interno).
3. Falta de capacitación en la administración del inventario físico y en SAP (Factor interno).</t>
  </si>
  <si>
    <t>1. Desabastecimiento de bienes para el suministro oportuno de las necesidades de la DIGSA.
2. Sanciones de entes de control, investigaciones disciplinarias y administrativas.
3. Afectación de la póliza, por solicitud de reposición de bienes.</t>
  </si>
  <si>
    <t>Riesgo de inventario</t>
  </si>
  <si>
    <t>Posibilidad de afectación económica y reputacional por pérdida de inventario por mal uso y/o disposición, debido al incumplimiento de los lineamientos del Manual de Bienes del MDN.</t>
  </si>
  <si>
    <t>El Jefe de Inventarios, previa información recibida por el Almacenista, realiza comunicación a los coordinadores sobre el inventario actual registrado en SAP, para su revisión, aprobación y/o registro de novedades, las cuales deberán ser soportadas mediante los formatos establecidos (reintegro, reasignación, actas) y teniendo en cuenta los lineamientos del Manual de Bienes del Ministerio de Defensa Nacional.</t>
  </si>
  <si>
    <t>El Almacenista, realiza la asignación de los elementos a cargo de cada una de las áreas, de acuerdo a la solicitud o registro en el sistema SAP, registrando en los formatos Acta de levantamiento y/o entrega de inventarios propiedad planta y equipo DIGSA .</t>
  </si>
  <si>
    <t xml:space="preserve">El Almacenista, realiza anualmente verificación del inventario en los diferentes centro de costo, mediante toma física, de acuerdo con los lineamientos del Manual de bienes del MDN y lo registrado en el sistema de información SAP, registrando novedades u observaciones en las actas de revista. </t>
  </si>
  <si>
    <t>El Gestor de Calidad, mantendrá la mejora continua, a través de la revisión y análisis de los procedimientos del Proceso de Apoyo Administrativo, realizando los ajustes respectivos cuando sean necesarios.</t>
  </si>
  <si>
    <t>Pérdida de recursos y proceso administrativo</t>
  </si>
  <si>
    <t>Manejo de los recursos de la caja menor, fuera de los lineamientos establecidos.</t>
  </si>
  <si>
    <t>1. Falta de control en la administración  de los recursos de caja menor (Factor interno).
2. Pérdida de efectivo de la caja menor dado el manejo indebido o desviación de los recursos asignados (Factor interno).
3. Falta de capacitación en la administración de la caja menor y los aplicativos asociados como el SIIF y SAP (Factor interno).</t>
  </si>
  <si>
    <t>1. Sanciones de entes de control, investigaciones disciplinarias y administrativas.
2. Afectación de la póliza, por solicitud de reposición de efectivo faltante.
3. Afectación de la imagen y credibilidad de la DIGSA.</t>
  </si>
  <si>
    <t>Riesgo de caja menor</t>
  </si>
  <si>
    <t>Posibilidad de afectación económica y reputacional por pérdida de recursos de la caja menor debido a la no aplicación de los lineamientos establecidos para el manejo de la misma.</t>
  </si>
  <si>
    <t>El Coordinador del Grupo Apoyo Administrativo, verifica el saldo en efectivo de la caja menor, a través del arqueo asociado al reembolso mensual.</t>
  </si>
  <si>
    <t>El Cuentadante aplica los lineamientos establecidos en el Procedimiento para el manejo de recursos de la caja menor y la Resolución de constitución de la misma</t>
  </si>
  <si>
    <t>Inoperatividad del parque automotor.</t>
  </si>
  <si>
    <t>Mantenimiento ejecutado fuera de los lineamientos establecidos</t>
  </si>
  <si>
    <t xml:space="preserve"> 1. Falta de control y seguimiento al mantenimiento del parque automotor  (Factor interno).</t>
  </si>
  <si>
    <t>1. Sanciones de entes de control, investigaciones disciplinarias y administrativas.
2. Deterioro anticipado del parque automotor.
3. Gastos adicionales derivados del  mantenimiento correctivo.</t>
  </si>
  <si>
    <t>Riesgo del mantenimiento de los vehículos</t>
  </si>
  <si>
    <t>Posibilidad de afectación económica y reputacional, por inoperatividad del parque automotor, debido al mantenimiento ejecutado fuera de los lineamientos establecidos</t>
  </si>
  <si>
    <t>Registrar mensualmente las novedades de cada vehículo en la hoja de vida del mismo.</t>
  </si>
  <si>
    <t>Revisar la tabla de abordo.</t>
  </si>
  <si>
    <t>No suplir de manera efectiva las necesidades  administrativas y logísticas de la DIGSA como el arrendamiento de las instalaciones, centro de copiado, aseo, papeleria, dotación y apoyo logístico en eventos internos.</t>
  </si>
  <si>
    <t>Inacecuada planeación en la proyección de los recursos presupuestales del plan de compras para las actividades de apoyo administrativo durante la vigencia</t>
  </si>
  <si>
    <t xml:space="preserve"> 1. Falta de control y seguimiento en la ejecución del presupuesto asignado (Factor interno).</t>
  </si>
  <si>
    <t xml:space="preserve">1. Desabastecimiento de bienes para el suministro oportuno de las necesidades de la DIGSA.
2. Sanciones de entes de control, investigaciones disciplinarias y administrativas. </t>
  </si>
  <si>
    <t>Riesgo de apoyo administrativo y logístico</t>
  </si>
  <si>
    <t>Posibilidad de afectación económica y reputacional, por no suplir de manera efectiva las necesidades  administrativas y logísticas de la DIGSA, debido a la inacecuada planeación en la proyección de los recursos presupuestales en el plan de compras para las actividades de apoyo administrativo durante la vigencia</t>
  </si>
  <si>
    <t>El Coordinador del Grupo Apoyo Administrativo, realiza la proyección de las necesidades dentro del plan de compras, requeridas para ejecución de actividades de apoyo administrativo de la vigencia, de acuerdo con los lineamientos establecidos para su construcción.</t>
  </si>
  <si>
    <t>1. Acceso físico y/o lógico no autorizado           2. Abrir correos electrónicos de dudosa procedencia (malware)</t>
  </si>
  <si>
    <t xml:space="preserve">1. No actualización de Acta de Compromiso de Reserva, Seguridad y Calidad de la Información Personal Militar-Civil Planta y Civil vinculado por contrato o convenio   2. La no inactivación de los accesos y permisos de los usuarios de la DIGSA a la plataforma tecnológica de acuerdo al reporte de novedades de personal enviado por el Grupo de Talento Humano. </t>
  </si>
  <si>
    <t xml:space="preserve">
1. No actualización de Acta de Compromiso de Reserva, Seguridad y Calidad de la Información Personal Militar-Civil Planta y Civil vinculado por contrato o convenio.
2. Acceso físico y/o lógico no autorizado
3. Abrir correos electrónicos de dudosa procedencia (malware)
4. La no inactivación de los accesos y permisos de los usuarios de la DIGSA a la plataforma tecnológica de acuerdo al reporte de novedades de personal enviado por el Grupo de Talento Humano.</t>
  </si>
  <si>
    <t>1. Perdida de integridad de la información almacenada en los repositorios. 
2. Pérdida de credibilidad y confianza en la entidad frente al cliente interno y externo.
3. Fuga de información sensible de la entidad o terceros por control e inactivación de usuarios. 
4. Incumplimiento legal de acuerdo a la normatividad que aplique al caso.
5. Indisponibilidad en la operación, generando interrupción del servicio.</t>
  </si>
  <si>
    <t>Posibilidad de Pérdida, hurto, fuga, destrucción y/o desviación de información de la DIGSA</t>
  </si>
  <si>
    <t>Salida y/o entrada no controlada de datos que permitan el acceso a información sensible de la DIGSA, por parte de personas no autorizadas, permitiendo que ésta llegue a manos de terceros y organizaciones que afecten la disponibilidad, integridad y confidencialidad de la información de la DIGSA.</t>
  </si>
  <si>
    <t>El responsabe de seguridad de información de la DIGSA realiza campañas de sensibilización dirigida a los funcionarios de la DIGSA en los temas relacionados con seguridad de la información.</t>
  </si>
  <si>
    <t>El Responsable de seguridad de información aplica el Manual de Políticas de Seguridad de la Información de la DIGSA  y verfica su adopción por los procesos.</t>
  </si>
  <si>
    <t>El Comando Conjunto Cibernetico realiza analisis de vulnerabilidades anualmente, indentificando vulenerabilidades de infraestructuta tecnologica, gestión usuarios, Gestión de Privacidad y seguridad de información e implementación de Politicas Institucionales.</t>
  </si>
  <si>
    <t>El Resposanble de los Sistemas de Información DIGSA realiza la asignación de los usuarios de acuerdo a los roles y responsabilidades.</t>
  </si>
  <si>
    <t>El responsable de control de accesos realiza la asignación de los usuarios, de acuerdo a los perfiles y roles definidos por las Subdirrecciones y Coordinadores.</t>
  </si>
  <si>
    <t>El Responsable del area de infraestructura, redes y comunicaciones, define la politicas para la gestión del FIREWALL.</t>
  </si>
  <si>
    <t>El Cordinador de Grupo SISAM establece las politicas para la gestión de copias de seguridad por parte de los proceos.</t>
  </si>
  <si>
    <t xml:space="preserve">1. afectacion en los servicios y perdida de informacion </t>
  </si>
  <si>
    <t xml:space="preserve">1. no contar con mantenimientos preventivos y/o correctivos de los sisemas de informacion              2.Falta de gestión administrativa para la adquisición, soporte y mantenimiento de la infraestructura tecnológica necesario en el desarrollo de los procesos internos de la DIGSA </t>
  </si>
  <si>
    <t xml:space="preserve">1. afectacion en los servicios y perdida de informacion.                    2. no contar con mantenimientos preventivos y/o correctivos de los sisemas de informacion              3.Falta de gestión administrativa para la adquisición, soporte y mantenimiento de la infraestructura tecnológica necesario en el desarrollo de los procesos internos de la DIGSA </t>
  </si>
  <si>
    <t>1. afectacion en la continuidad de los servicios.      
2. perdida de informacion.</t>
  </si>
  <si>
    <t>Posibilidad de afectación en lo servicios de  tecnologica debido a fallas fisicas, uso y administracción de servidores y equipos de comunicación</t>
  </si>
  <si>
    <t xml:space="preserve">afectacion de los servicios tecnologicos de la DIGSA que no permitan la continuidad de los procesos, </t>
  </si>
  <si>
    <t>El responsable del area de  infraestructura redes y comunicaciones implementa mecanismos  de control a la disponibilidad de los servicios infraestructura tecnológica.</t>
  </si>
  <si>
    <t xml:space="preserve">El Coordinador de Grupo de Trabajo de SISAM realiza la solicitud de los contratos de mantenmiento preventivo y correctivo de la infraestructuar tecnologica, de comunicacines seguridad y sistema de antivirus. </t>
  </si>
  <si>
    <t>El Coordinador de Grupo de Trabajo de SISAM diseña e implementa el Plan de Continuidad del Negocio.</t>
  </si>
  <si>
    <t>sanciones o perdida de los recursos para la ejecución de las necesidades</t>
  </si>
  <si>
    <t>Inadecuada Identificación de las necesidades reales para la distribución de los recursos, para apoyar la gestión en las unidades ejecutoras de la vigencia.</t>
  </si>
  <si>
    <t>1. Desconocimiento del objetivo general y aplicabilidad del plan de adquisiciones. 
2. Aplicación de los lineamientos emitidos por la DIGSA y la normatividad vigente
3. Debilidad en la comunicación al interior de la DIGSA, DISAN y ESM para la identificación de las necesidades.</t>
  </si>
  <si>
    <t>1. Modificaciones presupuestales frecuentes a los rubros programados, generando retrasos en la ejecución de los mismos.
2. Generación de deudas sin respaldo presupuestal.
3. No prestación de los servicios de salud acorde a las necesidades reales establecidas para el SSFM, generando insatisfacción en los usuarios.
4. Generación de rezagos presupuestales al cierre de la vigencia, no justificado.
5. Sanciones al presupuesto por el no uso del recurso asignado durante la vigencia.
6. Pérdida de recursos, por debilidades en la planeación y ejecución de los recursos en la vigencia.</t>
  </si>
  <si>
    <t>Posibilidad de afectacion economica  por la Adquisición de bienes y servicios, sin una identificación previa de la necesidad para la distribución de los recursos en el funcionamiento del SSFM.</t>
  </si>
  <si>
    <t>Identificación de las necesidades reales para la distribución de los recursos, para apoyar la gestión en las unidades ejecutoras de la vigencia.</t>
  </si>
  <si>
    <t>El responsable de Presupuestación realiza la Distribución presupuestal a DIGSA, DISAN EJC, ARC y JEFSA.</t>
  </si>
  <si>
    <t>Los responsables de los procesos realizan la Justificación de los Traslados presupuestales Internos y Externos de la DIGSA, DISAN EJC, ARC y JEFSA.</t>
  </si>
  <si>
    <t>El responsable de presupuestación realiza la verificación en aplicativo SIIF del rubro presupuestal objeto de traslado.</t>
  </si>
  <si>
    <t>Sanciones entes de control y vigilancia, perdida de la imagen institucional</t>
  </si>
  <si>
    <t>falta de acceso, oportunidad, confidencialidad y divulgación de la información del SSFM.</t>
  </si>
  <si>
    <t>1. Manejo informativo con primicia de terceros, tergiversación, desinformación, especulación o manipulación de la información.
2. Especulación informativa, desatención de los grupos de interés, disminución de impacto de campañas, percepción de un mal servicio.
3. Comentarios negativos y especulaciones desde el interior de la entidad que irradie o soporte la inconformidad externa.
4. Manejo inoportuno de las acciones y respuestas a requerimientos de usuarios a través de los canales digitales.</t>
  </si>
  <si>
    <t>1. Afecta de la imagen de la entidad y efecto masivo de percepciones de insatisfacción de los usuarios del SSFM.
2. Limitación en términos de oportunidad de plataformas para aumentar coberturas y oportunidades de estrategias en la comunicación al interior del SSFM y los grupos de interés.
3. Deterioro en las relaciones con los usuarios, falta de credibilidad, y generación de avance a instancias superiores.  
4. Incremento de los procesos legales, PQRSR y sanciones por entes de control.
5. Actuaciones negativas por inconformismo con la gestión al interior del SSFM e irradiación a los grupos de interés.
6. Incumplimiento a los tiempos de respuesta legalmente establecidos generando sanciones legales a la entidad.</t>
  </si>
  <si>
    <t>Posibilidad de afectación reputacional por falta de acceso, oportunidad, confidencialidad y divulgación de la información del SSFM.</t>
  </si>
  <si>
    <t>El uso de la información del SSFM debe ser accesible, clara, veraz y oportuna, proveniente de fuentes confiables y verídicas, las cuales permitan a la entidad tener soporte o evidencia al momento de su publicación en los diferentes medios y grupos de interés.</t>
  </si>
  <si>
    <t>El Lider Comunicaciones Estratégicas y Gestión del Cambio realiza Campañas de humanización.</t>
  </si>
  <si>
    <t xml:space="preserve">El Lider Comunicaciones Estratégicas y Gestión del Cambio Realiza Mesas de trabajo con los procesos de la DIGSA, DISAN (EJC, ARC y ARC) para la concertación de los temas para el Facebook live, en un dos por tres y Conexión Sanidad Militar.
</t>
  </si>
  <si>
    <t>El Lider Comunicaciones Estratégicas y Gestión del Cambio realiza Análisis del indicador Porcentaje de usuarios que acceden a los canales digitales - Trimestral</t>
  </si>
  <si>
    <t>Grupo Planeación Estratégica - Sistemas Integrados de Gestión - ARSIG</t>
  </si>
  <si>
    <t>incumplimiento en la integracion y mantenimiendel sistema integrado de gestión y los proceso</t>
  </si>
  <si>
    <t>1,  Desarticulación de la información y desconocimiento de los actores del Sistema en referencia a los procesos a integrar y los Sistemas Integrados de Gestión - SIG.
2. No autorización de las Fuerzas a las Direcciones de Sanidad (EJC, ARC y JEFSA) para la articulación de los procesos originada  por la Gestión del Cambio al interior de sus procesos y los Sistemas de Gestión.</t>
  </si>
  <si>
    <t>1. Afecta la toma de decisiones con evaluación con resultados - Evidencia documentada.
2. Limita la gestión del conocimiento institucional y el fortalecimiento de la primera y segunda línea del Control interno.</t>
  </si>
  <si>
    <t>Posibilidad afectacion reputacional al Direccionar el Sistema integrado de Gestión sin articular el cumplimiento de parámetros para la integración, implementación y mantenimiento.</t>
  </si>
  <si>
    <t>Incumplimiento a lo establecido en las políticas y lineamientos para la para la integración, implementación y mantenimiento del Sistema Integrado de Gestión y los procesos.</t>
  </si>
  <si>
    <t>Diseñar el modelo de operación por procesos por componentes: Caractizaciòn de proceso, Matriz de interacción de proceso, definición de roles y responsabilidades en el Sistema Integrado de Gestión - SIG, funciones, evidencia documentada por proceso y su administración  (procedimientos).</t>
  </si>
  <si>
    <t>Desarrollar mesas de trabajo con las Direcciones de Sanidad (EJC, ARC y JEFSA) para elaborar políticas y lineamientos articulados en referencia a la integración, implementación y mantenimiento (acciones de mejora) del Sistema Integrado de Gestión - SIG y sus procesos.</t>
  </si>
  <si>
    <t>Afectación en la calidad de prestación de servicios</t>
  </si>
  <si>
    <t xml:space="preserve">Inadecuada Proyecciones de las necesidades de infrastructura y equipos biomedicos </t>
  </si>
  <si>
    <t>1. Inadecuado identificación en las necesidades reales en las obras de mantenimiento e infraestructura a realizar en los ESM a nivel Nacional.
2. Debilidad en la identificación de las necesidades en equipos biomédicos para la prestación de los servicios en los ESM a nivel Nacional
3. Demora o no aprobación de las licencias o permisos de entidades externas requeridas para la ejecución de los proyectos.
4. Incumplir con  las  actividades propuestas en el plan de ejecución de los recursos de inversión
5. Afectaciones del medio ambiente</t>
  </si>
  <si>
    <t>1. Recursos por el rubro de inversión, insuficientes para el cumplimiento de los objetivos y metas, generando sobrecosto en la ejecución y alcance de los proyectos. 
2.Inadecuada destinación y ejecución de recursos de inversión
3. Demandas por insatisfacción sobre los servicios prestados por la entidad.
4. Demandas por saneamiento ambiental.</t>
  </si>
  <si>
    <t>Posibilidad  afectaciòn economica y reputacional  al Proyectar necesidades de infraestructura y equipos biomédicos, que afecten el fortalecimiento de la calidad en la Prestación de los servicios de salud en los Establecimientos de Sanidad Militar a Nivel Nacional.</t>
  </si>
  <si>
    <t>Deterior en la infraestructura física, equipos biomédicos que afectan la accesibilidad, oportunidad y seguridad en la Prestación de los servicios de Salud.</t>
  </si>
  <si>
    <t>El responsable de desarrollo institucional realiaza Seguimiento ejecución recursos en infraestructura.</t>
  </si>
  <si>
    <t>El responsable de desarrollo institucional realiza el seguimiento a la ejecuion de los recuros de equipos biomédicos</t>
  </si>
  <si>
    <t>incumplimiento en las metas de los Planes, programsa y proyecto</t>
  </si>
  <si>
    <t xml:space="preserve">Inapropiada distribucciòn de recursos </t>
  </si>
  <si>
    <t>1. Ausencia de lineamientos para la formulación, implementación y seguimiento a los planes, programas y proyectos de inversión.
2. Diferencia en los resultados y análisis para la toma de decisiones.</t>
  </si>
  <si>
    <t>1. Proceso de Investigación de entes de controles, los cuales podrán aplicar medidas correctivas o sanciones disciplinarias o económicas.</t>
  </si>
  <si>
    <t>Manejo de la información para la formulación de los Planes Programas y Proyectos con el objeto de favorecer los proyectos hacia las DISAN EJC, ARC y JEFSA.</t>
  </si>
  <si>
    <t>El responsable de desarrollo intitucional realiza la Identificación cadena de valor para la actualización y seguimientos de los Proyectos de Inversión.</t>
  </si>
  <si>
    <t>El responsable de desarrollo institucional  realiza seguimiento ejecución proyectos de inversión en el Sistema de información SPI</t>
  </si>
  <si>
    <t>Desconocimiento de los  costos de operación de la red y prestadores</t>
  </si>
  <si>
    <t>inoportuno análsis de variables estadísticas de población, niveles de servicios al interior del SSFM</t>
  </si>
  <si>
    <t xml:space="preserve">
1. Debilidad en la interacción y la comunicación entre los procesos, procedimientos y productos del SSFM.
2. Información parcial debido a que la plataforma de Sistema SALUD.SIS no se ha implementado a nivel nacional y un porcentaje de la información se registra en forma manual.
3. Incumplimiento del cronograma de registro de operaciones y de cierre de periodos logísticos, financieros y de costos.
4. No contar con el personal suficiente para el procesamiento y desarrollo de las actividades del proceso.
5. Información parcial de la prestación del Servicio de Salud en la RED Externa.</t>
  </si>
  <si>
    <t>1. Duplicidad de procesos y desarrollo de actividades múltiples para un mismo producto.
2. Atraso en el procesamiento de datos para el análisis de la información.
3. Atraso en la generación de productos definidos en cumplimiento al cronograma de implementación del Sistema de costos.
4. Atraso en la entrega de los reportes estadísticos para contribuir en la toma de decisiones.
5. No justificación del gasto en la prestación del Servicio de Salud en el SSFM mediante la Nota Técnica.
6. Inadecuada Planeación de la prestación de Servicios de Salud a nivel Nacional en el SSFM.</t>
  </si>
  <si>
    <t>Posibilidad de afectacion reputacional por el suministro inoportuno y calidad de la información para el análisis de variables estadísticas de la población, niveles de servicios al interior del SSFM con red propia y contratada y costo de operación reportado por el nivel prestador.</t>
  </si>
  <si>
    <t xml:space="preserve">Incumplimiento en los tiempos de entrega y calidad de la información financiera, de productividad de la red propia y contratada, de capacidad instalada, de indicadores y población para el análisis de variables estadísticas y de costos del SSFM, ocasionando atraso en el cierre y entrega de los productos definidos por el área para la toma de decisiones. </t>
  </si>
  <si>
    <t xml:space="preserve">El responsable de Costos y Estadistica elabora lineamientos para el procesamiento y entrega de la información por parte de la DIGSA, DISAN EJC, ARC y JEFSA. </t>
  </si>
  <si>
    <t>El responsable de Costos y Estadistica seguimiento mediante mesa de trabajo entre los homólogos de las áreas de estadística y costos de la DIGSA, DISAN EJC, ARC y JEFSA con el objetivo de identificar posibles hallazgos de inconsistencias de reportes de datos y actualizar la ejecución del manejo de la herramienta SALUD.SIS (modulo de reportes y CEC). Seguimiento a la aplicación de la Directiva Permanente No. 370867 de 2014.</t>
  </si>
  <si>
    <t>El Resposanble de costos realiza el Monitoreo a los analistas de costos solicitando informes del estado de las actividades en el módulo de costos del ERP SAP.</t>
  </si>
  <si>
    <t xml:space="preserve">El responsable de Costos Generar los reportes de costos en el Sistema ERP </t>
  </si>
  <si>
    <t>El responsable de Costos y estadisticas realiza Verificación de datos reportados y de devolución de la información incompleta, junto con las inconsistencias halladas</t>
  </si>
  <si>
    <t>Mesas de trabajo anual con los procesos de la DIGSA y DISAN para la formulación de los planes de acción según vigencia.</t>
  </si>
  <si>
    <t>Actualización y socialización Lineamientos para la formulación u seguimiento al Plan de acción, planes institucionales, riesgos e indicadores.</t>
  </si>
  <si>
    <t>Alineación con el planeación estratégica institucional el plan de acción para la aprobación del Comité de Salud de las Fuerzas  Militares y CSSFM.</t>
  </si>
  <si>
    <t xml:space="preserve">Incumplimiento de los objetivos y metas institucionales </t>
  </si>
  <si>
    <t>falta de liniamientos para la formulaciòn de los planes institucionales y estrategicos</t>
  </si>
  <si>
    <t>1,  Ausencia de lineamientos para la formulación, implementación y seguimiento a los planes.
2, Debilidad en la interacción  entre los actores del SSFM.
3, Revisión y aprobación de los lineamientos para la socialización al interior del SSFM.</t>
  </si>
  <si>
    <t>1. Posibles sanciones de los entes de control y baja credibilidad de los procesos de planeación.
2. Incumplimiento de los objetivos definidos en el Plan nacional de desarrollo vigente.
3. Incumplimiento a los objetivos estratégicos de la entidad.</t>
  </si>
  <si>
    <t>Posibilidad de afectación reputacional en  la adherencia a la norma para la formulación, seguimiento y control de las directrices internas y externas para los Planes Institucionales y Estratégicos.</t>
  </si>
  <si>
    <t>Incumplimiento de las directrices internas y externas aplicables al SSFM para la formulación, seguimiento y control de los Planes Institucionales y Estratégicos.</t>
  </si>
  <si>
    <t>Direccionar el Sistema integrado de Gestión sin articular el cumplimiento</t>
  </si>
  <si>
    <t>intervención de entes de control</t>
  </si>
  <si>
    <t>Intervención inoportuna de los factores de riesgos de los afiliados al SSFM</t>
  </si>
  <si>
    <t>1. Omisión de la información en salud por parte de los afiliados .
2. Incumplimiento de los lineamientos emitidos por la Gestión del Riesgo en Salud , Garantía de la calidad y prestación de Servicios del SSFM
3. Identificación tardía de los riesgos que presentan los afiliados.
4. Insuficiencia de la Red de Servicios de Salud.
5, Desconocimiento de los usuarios adscritos en el ESM y la población militar flotante en el territorio.
6. Falta de Compromiso por parte del usuario.</t>
  </si>
  <si>
    <t>1. Intervención por parte de los entes de control (Minsalud, entes Territoriales, Contraloría y Supersalud) por incumplimiento en los objetivos estratégicos.
2. Aumento de la morbilidad y sobrecostos en la atención.
3. Incumplimiento en las coberturas establecida en la normatividad aplicable al SSFM.</t>
  </si>
  <si>
    <t>Posibilidad afectación reputacional por sancion de entes de control debido a la Intervención inoportuna de los factores de riesgos de los afiliados al SSFM</t>
  </si>
  <si>
    <t>Baja intervención del riesgo en los afiliados con el objetivo de iniciar su intervención, desde la Identificación del riesgo, la prestación del servicio, tratamiento, rehabilitación, recuperación y paliación.</t>
  </si>
  <si>
    <t>El Responsable de Riesgos en Salud realiza seguimiento a la ejecución y aplicación de los lineamientos,mediante  Informes de la operatividad y seguimiento relacionados con la prestación del servicio, la gestión del riesgo, la calidad de los servicios y la implementación del MATIS (GRERI - GROSD-GRUAS-PROGACAS).</t>
  </si>
  <si>
    <t xml:space="preserve">El Resonsable de Riesgos en Salud realiza el análisis de los reporte de la Ficha familiar, mediente reportes de prestación de servicos </t>
  </si>
  <si>
    <t>El Responsable de Riesgos en salud realiza campañas de estrategias en materia de Información , Educación y Comunicación.</t>
  </si>
  <si>
    <t>implicaciones legales, perdida de la credibilidad o imagen de la entidad</t>
  </si>
  <si>
    <t>incumplimiento al Acuerdo 070 de 2019 “Por el cual se establece el Modelo de Atención Integral en Salud para el Sistema de Salud de las Fuerzas Militares y la Policía Nacional” MATIS y la Guía del Modelo de Atención Integral en Salud MATIS.</t>
  </si>
  <si>
    <t>1. Articulación y adherencia de procesos y procedimientos con los cambios normativos para los actores del SSFM (DIGSA-DISAN-JEFSA-ESM-Usuarios).  
2. Parametrización para el seguimiento y control de la implementación del MATIS y el procedimiento verificación implementación Modelo de Atención Integral en Salud MATIS DIGSA.</t>
  </si>
  <si>
    <t>1. Reprocesos por desconocimiento y aplicación de los lineamientos emitidos en el SSFM.
2. No dar cumplimiento al acuerdo 070 de 2019 y el anexo técnico, presentando fallas en la calidad n la calidad de la prestación de servicios, generando implicaciones legales, perdida de la credibilidad o imagen de la entidad.</t>
  </si>
  <si>
    <t>Posibilidad afectación economica y reputacional por proceos legales debido all incumplimiento al Acuerdo 070 de 2019 “Por el cual se establece el Modelo de Atención Integral en Salud para el Sistema de Salud de las Fuerzas Militares y la Policía Nacional” MATIS y la Guía del Modelo de Atención Integral en Salud MATIS.</t>
  </si>
  <si>
    <t>Aplicabilidad y adherencia según lo contemplado en el acuerdo 070 de 2019 y su anexo técnico estandarizado mediante la Guía del Modelo de Atención Integral en Salud MATIS, para la articulación, seguimiento y control por parte de los actores del SSFM.</t>
  </si>
  <si>
    <t>El Responsable del aseguramiento en salud realiza mesas de trabajo y capacitación con los actores del SSFM relacionada con el MATIS, realizando un Informe de capacitación efectuado con anexo de (Actas de capacitación y mesas trabajo y Reporte de asistencia).</t>
  </si>
  <si>
    <t>El Responsable del aseguramiento en salud realiza seguimiento y control de la Guía del Modelo de atención Integrado en Salud MATIS y el Procedimiento verificación implementación Modelo de Atención Integral en Salud MATIS DIGSA</t>
  </si>
  <si>
    <t>quejas y demandas por lo grupos de valor</t>
  </si>
  <si>
    <t>incumplmiento de la capacidad tecnología y científica, para la toma de decisiones y prestacion de servicios..</t>
  </si>
  <si>
    <t>1. Incumplimiento de los lineamientos de Sistema de Calidad en Salud del SSFM
2.  Debilidad en la interacción de la comunicación entre los procesos del SSFM.
3, Cambio de normatividad del Sistema General de Salud e interno del SSFM.
4, Falta de competencia del personal para el desarrollo de las actividades propias del proceso.
5, Falta de sistemas de información tecnológicos</t>
  </si>
  <si>
    <t>1. No prestación de los servicios de forma oportuna
2. Aumento del gasto en la Red Externa
3. Ocurrencia de eventos adversos en la prestación de Servicios de Salud.</t>
  </si>
  <si>
    <t xml:space="preserve">
Posibilidad de afectaciòn economica y reputacional por quejas y demandas por lo grupos de valor debido al incumplmiento de la capacidad tecnología y científica, para la toma de decisiones y prestacion de servicios..</t>
  </si>
  <si>
    <t xml:space="preserve">Con base en la normatividad legal vigente y las funciones asignadas a cada uno de los actores del SSFM (DIGSA-DISAN-ESM), no se hace uso de los resultados de la Capacidad Tecnológica y Científica para la distribución y asignación de los recursos del SSFM. </t>
  </si>
  <si>
    <t>El Resposnable de Prestación y Operación de Servicios de Salud  realiza la consolidación y análisis de los resultados de las autoevaluaciones de Capacidad Tecnológica y Científica según ESM evaluado y enviadas por las DISAN (EJC, ARC y JEFSA) anualmente</t>
  </si>
  <si>
    <t>El Resposnable de Prestación y Operación de Servicios de Salud  realiza planes de mejora frente a al autoevaluaciòn de la Capacidad Tecnologica y Cientifica, lo anterior de acuerdo a la divulgación de los de la autoevaluación, registrando en actas de reunión  y socialización con la DIGSA, DISAN EJC, ARC y JEFSA.</t>
  </si>
  <si>
    <t>Subdirección de Salud  -  Gestión de la Afiliación - GRUGA</t>
  </si>
  <si>
    <t xml:space="preserve"> quejas de los grupos de valor </t>
  </si>
  <si>
    <t>equivocación en el Ingreso de la información de los afiliados al sistema del SSFM.</t>
  </si>
  <si>
    <t>1. Deficiencia de calidad y veracidad de la información a suministrar.
2. Aplicación de los lineamientos para el manejo del registro de la información.
3. Omisión de la información de los datos por parte del afiliado.
4. No disponibilidad de la herramienta tecnológica de cara al afiliado para la actualización de la información.
5. Falta de información de entidades empleadoras y aportantes para la activación del servicio.</t>
  </si>
  <si>
    <t>1. Inoportunidad en la toma de decisiones por los procesos que la requieren debido a la calidad de la Información.
2. Falta de interoperabilidad con los procesos de la entidad.
3. No prestación del servicio de salud
4. Limitación a las demás áreas para ejecutar sus actividades de acuerdo con la información del afiliado para la prestación del Servicio.
5. Afiliación múltiple con otros regímenes de salud.
6. Reclamaciones o quejas de los usuarios que podrían implicar una denuncia ante los entes reguladores o una demanda de largo alcance para la entidad.</t>
  </si>
  <si>
    <t>Posibilidad afectación reputacional por quejas de los grupos de valor debido a la equivocación en el Ingreso de la información de los afiliados al sistema del SSFM.</t>
  </si>
  <si>
    <t>Captura o actualización la información que previamente suministra el afiliado, generando inconsistencia en la Calidad del dato debido a error en la digitación, consolidación y validación de la información de la base de datos del SSFM.</t>
  </si>
  <si>
    <t xml:space="preserve"> El responsable de Gestión de la Afiliación realiza capacitación sobre los lineamientos del registro de afiliación al SSFM, trimestral.</t>
  </si>
  <si>
    <t>El responsable de Gestión de la Afiliación realiza capacitación de la normatividad vigente sobre tratamiento de información.</t>
  </si>
  <si>
    <t>El responsable de Gestión de la Afiliación realiza depuración de la base de datos de los afiliados</t>
  </si>
  <si>
    <t xml:space="preserve">procesos disciplinarios </t>
  </si>
  <si>
    <t>acceso a los aplicativos y Base Datos de Afiliados SSFM parte de funcionarios o contratistas sin contar con los permisos, acceder a información confidencial para beneficio propio o de terceros.</t>
  </si>
  <si>
    <t>1. Manejo indebido de la información almacenada en  la Base Datos de Afiliados al SSFM con permisos de acceso para favorecimiento propio y/o de un tercero.
2. Interés de obtener un beneficio particular o beneficiar a terceros.
3. Falta de ética y aplicación de valores institucionales.
4. Desconocimiento de las políticas de manejo de información.</t>
  </si>
  <si>
    <t>1. Detrimento patrimonial de la entidad por favorecimiento a terceros.
2. Favorecimiento de terceros.
3. Registrar información no verdadera, falta de compromiso institucional..
4. Registrar información no verdadera</t>
  </si>
  <si>
    <t>Fortalecer los procesos que soporten la gestión misional de la entidad, mediante acciones que promuevan la administración transparente de los recursos, el ejercicio de la gobernanza y la corresponsabilidad social en salud.</t>
  </si>
  <si>
    <t>Corrupción</t>
  </si>
  <si>
    <t>El Responsable de Gestión de la Afiliación realiza el diligenciamiento del formato compromiso de reserva y la confidencialidad de la información.</t>
  </si>
  <si>
    <t>El Responsable de Gestión de la Afiliación realiza el Control de asignación de roles para el manejo y acceso a la base datos e información del aplicativo Salud. SIS.</t>
  </si>
  <si>
    <t>demandas, sanciones de entes de control, procesos disciplinarios</t>
  </si>
  <si>
    <t>respuesta a los requerimientos interpuestos por los usuarios fuera de los plazos que establece la ley.</t>
  </si>
  <si>
    <t>1. Desconocimiento y aplicación de la normatividad en los términos legales para dar respuesta.
2. No contar con información clara, completa y oportuna, por parte de los diferentes procesos de la entidad para emitir las respuestas a los requerimientos de los usuarios.
3.Falta de capacitación al personal del área que permita fortalecer el proceso y las relaciones con el usuario.</t>
  </si>
  <si>
    <t>1. Hallazgos por parte de los organismos de vigilancia y control.
2. Procesos judiciales en contra del SSFM.
3. Incumplimiento de las metas establecidas a nivel de satisfacción del usuario.
4. Desgaste administrativo por reprocesos.
5.Pérdida de credibilidad e imagen institucional.</t>
  </si>
  <si>
    <t>Posibilidad afectación economica y reputacional por demandas, sanciones de entes de control, procesos disciplinarios debido a respuesta a los requerimientos interpuestos por los usuarios fuera de los plazos que establece la ley.</t>
  </si>
  <si>
    <t>No gestionar y dar respuesta a las PQRS interpuestas por los usuarios, en los tiempos definidos en la ley aplicando los criterios de oportunidad y calidad</t>
  </si>
  <si>
    <t>El Responsable Atención al Usuario y Participación Social realiza la revision periódica de los aplicativos SUPERSALUD y web por los cuales ingresas las PQRS con el fin de dar la gestión oportuna.</t>
  </si>
  <si>
    <t>El Responsable Atención al Usuario y Participación Social realiza la Generación de reportes semanales los cuales indican la semaforización de tiempos de cada PQRSR.</t>
  </si>
  <si>
    <t>El Responsable Atención al Usuario y Participación Social realiza el seguimiento a las respuestas emitidas en el cual se verifique el cierre oportuno del caso.</t>
  </si>
  <si>
    <t>Afectación de la aptitud Psicofísica del personal Militar activo</t>
  </si>
  <si>
    <t>falta de Lineamientos que estandaricen la intervención de los riesgos operacionales.</t>
  </si>
  <si>
    <t>1. Falta de herramientas tecnológicas para la captura de la información e interoperatividad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</si>
  <si>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Identificación de la situación real de la aptitud Psicofísica del personal Militar activo.
2. Debilidad en la captura de la información para la identificación de los riesgos para la toma de decisiones.
3. Desarticulación en la prestación de Servicio desde el asegurado (DIGSA) hasta el prestador del Servicio en Salud (DISAN EJC, ARC, JEFSA, ESM y UM).
4. Integralidad de la prestación del servicio en salud en cada unos ESM y UM.</t>
  </si>
  <si>
    <t>Posibilidad de afectación de la aptitud Psicofísica del personal Militar activo, por falta de Lineamientos que estandaricen la intervención de los riesgos operacionales.</t>
  </si>
  <si>
    <t>El no contar con Lineamientos que permita Gestionar el Riesgo operacional dentro y fuera del teatro de operaciones, aumenta la probabilidad de afectación de la aptitud psicofísica del personal militar activo y el costo operacional de los procesos asistenciales del SSFM.</t>
  </si>
  <si>
    <t xml:space="preserve">El Responsable de Salud Operacional realiza mesas de trabajo con los actores involucrados para la estructuración del Lineamiento de Riesgo Operacional para el personal Militar activo (CGFM, DIGSA, DISAN EJC, ARC y JEFSA, SGSST y ML). </t>
  </si>
  <si>
    <t>El Responsable de Salud Operacional realiza el análisis de la construcción del Lineamiento en alineación con Resolución de Reestructuración de los Grupos internos de la DIGSA No.0322 del 2020.</t>
  </si>
  <si>
    <t>Afectación de la adecuada apreciación y análisis en salud operacional del SSFM</t>
  </si>
  <si>
    <t>desconocimiento de la situación actual para la planeación y la logística médica del objetivo del Progrma de Salud Operacional</t>
  </si>
  <si>
    <t>1. Falta de herramientas tecnológicas para la captura de la información e Inter 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</si>
  <si>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Imprecisión de la situación real de la aptitud Psicofísica del personal Militar activo.
2. No pertinencia para la toma de decisiones asertivas.
3. Desarticulación en la prestación de Servicio des del asegurado (DIGSA) hasta el prestador del Servicio en Salud (DISAN EJC, ARC, JEFSA, ESM y UM).
4. Limita la prestación del servicio en salud en cada uno de los ESM y UM.
5. Falta de comunicación con los procesos de la DIGSA que permita la integración y despliegue de actividades en Salud Operacional del SSFM.
6. Rotación del personal Militar, afectando el direccionamiento, continuidad y desarrollo de las actividades del proceso.</t>
  </si>
  <si>
    <t>Posibilidad de afectación de la adecuada apreciación y análisis en salud operacional del SSFM debido al desconocimiento de la situación actual para la planeación y la logística médica del objetivo del Progrma de Salud Operacional</t>
  </si>
  <si>
    <t>El no contar con la adecuada apreciación y análisis de la Salud operacional del SSFM, con lleva al desconocimiento de la situación actual, para el planeamiento y la logística médica en Salud Operacional con el fin de dar alcance al objetivo del programa.</t>
  </si>
  <si>
    <t>El Responsable de Salud Operacional Analiza la situación actual de la Salud Operacional del SSFM, y genera  Informe de Apreciación y análisis en Salud Operacional - Anual.</t>
  </si>
  <si>
    <t>El Responsable de Salud Operacional realiza la estructuración del lineamiento que fortalezca los programas de Salud operacional, entre la DIGSA, DISAN (EJC, ARC y JEFSA).</t>
  </si>
  <si>
    <t>Sanciones entes de control, demandas, nulidades procesales</t>
  </si>
  <si>
    <t>perdida de la reserva legal en los procesos disciplinarios debido al uso inadecuado de información confidencial para beneficio propio o de treceros.</t>
  </si>
  <si>
    <t>Acceso no autorizado a informaciòn confidencial
Suministro de Informaciòn a Personal no Autorizado.
Areas de almacenamiento sin el cumplimiento de seguridad de integridad de información y de gestión documental.</t>
  </si>
  <si>
    <t xml:space="preserve">
Sanciones de entes de Control
Procesos Disciplilnarios</t>
  </si>
  <si>
    <t>Corresponde al suministro de la información para beneficio propio de un tercerso dentro de un proceso disciplinario.</t>
  </si>
  <si>
    <t>La Coordinación de Asuntos legales aplica el compromiso de confidenciabilidad para el uso y manejo de información confidencial.</t>
  </si>
  <si>
    <t>La Coordinación de Asuntos legales mantiene bajo custodia los expedientes disciplinarios, su acceso es restringido para presonal no autorizado por la coordinación.</t>
  </si>
  <si>
    <t>La Coordinación de Asuntos legales revisa los expedientes para verificar el cumplimiento de los requisitos por parte de tercesos para acceder a la informaciòn del proceso.</t>
  </si>
  <si>
    <t>La Coordinación de Asuntos legales frente a la divulgación, acceso de información confidencial, realizara gestión ante el Ministerio de Defensa Oficina de asuntos disciplinarios para dar inicio la actuación disciplinaria en contral del funcionario infractor.</t>
  </si>
  <si>
    <t>Sanciones o multas económicas o reputacionales encontra de la entidad</t>
  </si>
  <si>
    <t>elaborar conceptos jurídicos sin fundamento normativo actualizado</t>
  </si>
  <si>
    <t>1. Falta de verificación y control de la normatividad vigente.
.</t>
  </si>
  <si>
    <t>1. Posible inducción a error para la toma de decisiones 
2. Sanciones o multas económicas o reputacionales encontra de la entidad</t>
  </si>
  <si>
    <t>Posibilidad Sanciones o multas económicas o reputacionales encontra de la entidad debido a la elaboración de  conceptos jurídicos sin fundamento normativo actualizado</t>
  </si>
  <si>
    <t>Utilización de normativa desactualizada o derogada al momento de emitir el concepto jurídico</t>
  </si>
  <si>
    <t>La Coordinación de Asuntos legales mantiene actualizada la normatividad referente a la misionalidad del Subsistema de Salud de las FFMM.</t>
  </si>
  <si>
    <t>La Coordinación de Asuntos legales realiza los conceptos juridicos de acuerdo a la  jurisprudencia y normatividad vigente.</t>
  </si>
  <si>
    <t>proceso disciplinarios</t>
  </si>
  <si>
    <t>pérdida de documentos o expedientes en proceso jurídico</t>
  </si>
  <si>
    <t>1. Inadecuada gestión documental por parte de los responsables de cada caso.
2. Insuficiencia de personal propio para el el manejo del proceso documental.
3. falta de control documental</t>
  </si>
  <si>
    <t>1. Dificultad para la consulta de los expedientes.
2. Reprocesos ante la necesidad de reconstrucción de los expedientes.</t>
  </si>
  <si>
    <t>Posibilidad afectaciòn reputacional por inicio de procesos disciplinarios debido a la  pérdida de documentos o expedientes en proceso jurídico</t>
  </si>
  <si>
    <t>Extravío de documentos correspondientes a los asuntos de conocimiento legal.</t>
  </si>
  <si>
    <t>El proceso de asuntos Legales tiene asignado un responsable de gestion documental desigando mediante acto administrativo, para custodia, organización y transferencia al archivo central DIGSA</t>
  </si>
  <si>
    <t>La Coordinación de Asuntos legales con el apoyo del gestor documental mantienen reserva y custodia de los expedientes de las acciones constitucinales.</t>
  </si>
  <si>
    <t>La Coordinación de Asuntos legales  realiza la transferencias primarias al archivo Central DIGSA de acuerdo al cronograma del Procesos de Gestión Documental.</t>
  </si>
  <si>
    <t>sanciones administrativa por desacato a orden judicial</t>
  </si>
  <si>
    <t xml:space="preserve">respuesta extemporanea de las acciones constitucionales </t>
  </si>
  <si>
    <t xml:space="preserve">1. Cargas laborales excesivas
2. Demora por parte de terceros en el envío de insumos necesarios para la gestión jurídica
3. Demoras en el reparto de la documentación
</t>
  </si>
  <si>
    <t>Sancion Disciplinaria
Sanción Administrativa
Multas
Medidas Carcelarias</t>
  </si>
  <si>
    <t xml:space="preserve">
Posibilidad de afectación economica y reputacional por sanciones administrativas en desacatao a ordenes judiciales debido a las respuestas extemporaneas de las acciones constitucionales </t>
  </si>
  <si>
    <t>Atención inoportuna o extemporánea de las actuaciones que deben surtirse en los asuntos jurídicos de competencia de la DIGSA</t>
  </si>
  <si>
    <t>La Coordinación de Asuntos legales verifica a traves de reportes emitidos por el area de seguimiento, informes y estadisticas juridicas,  el control semanal de reparto asignado a  cada abogado.</t>
  </si>
  <si>
    <t>La Coordinaciòn de Asuntos legales verfica los procesos y terminos, para establecer los tiempos de respuesta y pronunciamientos de los despachos judiciales, asignando a los abogados del grupo de asuntos legales para su gestiòn.</t>
  </si>
  <si>
    <t>La Coordinaciòn de Asuntos legales y abogados revisan los lineamientos de elaboración de oficios internos emitidos por el procesos de gestion documental, con el fin de no genera reprocesos en la emisión de respuestas a los despachos judiciales, por devoluciones en ayudantia.</t>
  </si>
  <si>
    <t>Demandas, procesos disciplinarios</t>
  </si>
  <si>
    <t>Pérdida o manejo inadecuado de la documentación en el acceso al area de archivo de gestión y central.</t>
  </si>
  <si>
    <t xml:space="preserve">•	La Entidad no cuenta con el Instrumento Tablas de Control de Acceso.
•	Falta de protocolos al ingreso a las áreas de conservación y almacenamiento de los archivos. 
</t>
  </si>
  <si>
    <t xml:space="preserve">•	Sanciones Administrativas y/o penales por parte de los Entes de Control.
•	Afectación de la imagen institucional.
•	Pérdida de memoria y de información institucional.
•	Indisponibilidad de la información y/o retrasos de los servicios de consulta y acceso a la información. 
•	Afectaciones económicas.
•	Demandas por vulneración a los derechos de reserva de datos personales.
</t>
  </si>
  <si>
    <t>Posibilidad de afectación económica y reputacional por demandas, procesos disciplinarios debido a la pérdida o manejo inadecuado de la documentación por el acceso indebido al área de archivo de gestión y central.</t>
  </si>
  <si>
    <t>Pérdida de documentos o fuga de la información por acceso indebido o no autorizado a las áreas de custodia, conservación y almacenamiento de los archivos Dirección General de Sanidad Militar.</t>
  </si>
  <si>
    <t>El responsable de Gestión Documental realizar comunicación interna con los lineamientos en el manejo de la gestión documental de la entidad, del proceso producción, gestión y tramite, organización, transferencia, consulta y prestamo de documentos y custodia.</t>
  </si>
  <si>
    <t>El responsable de Gestión Documental solicita mediante comunicación oficial la designación de los gestores documentales a cada coordinador para el manejo, control y gestión de la documentación.</t>
  </si>
  <si>
    <t>El responsable de gestión documental aplica el procedimiento de consulta y prestamo de documento para el acceso a la información en el area de archivo gestión y archivo central.</t>
  </si>
  <si>
    <t>El responsable de gestión documental para el acceso al area de archivo de gestion y central verifica el listado de los gestores documentales autorizados por los Coordinadores.</t>
  </si>
  <si>
    <t>El responable de gestión documental tiene implementado las areas asignados dentro del archivo de gestión y central para cada proceso, vericando su consulta a la respectiva area asignada.</t>
  </si>
  <si>
    <t xml:space="preserve">Por demandas, sanciones de ente de control, procesos disciplinarios </t>
  </si>
  <si>
    <t>Uso inadecuado de información privilegiada y confidencial para beneficio propio o de terceros</t>
  </si>
  <si>
    <t xml:space="preserve">•	La Entidad no cuenta con el Instrumento Tablas de Control de Acceso.
•	Falta de protocolos al ingreso a las áreas de conservación y almacenamiento de los archivos. 
•	Ausencias de políticas o acuerdo de confidencialidad y reserva de la información. </t>
  </si>
  <si>
    <t xml:space="preserve">•	Investigaciones disciplinarias, fiscales y penales.
•	Detrimento de la imagen de la entidad ante sus grupos de valor.
•	Pérdida reputacional de la imagen institucional.
•	Detrimento de los recursos Públicos y sobrecostos.
•	Demandas y/o procesos jurídicos o disciplinarios. </t>
  </si>
  <si>
    <t>Pérdida de documentos o fuga de la información por acceso indebido o no autorizado a las áreas de custodia, conservación y almacenamiento de los archivos Dirección General de Sanidad Militar.,</t>
  </si>
  <si>
    <t>El responsable de gestión documental define los roles y permisos en el SGDEA para la gestion y uso de la documentación, el cual es de uso exclusivo de cada Coordinador.</t>
  </si>
  <si>
    <t xml:space="preserve">El proceso de gestión tiene implementado el formato para las solicitudes de suministro de información e cual es verificado y autorizado por el ressponsable del Área de gestión documental.   </t>
  </si>
  <si>
    <t>El responsable de gestión documental controla el ingreso y acceso al area archivos de gestión y central unicamente a los gestores documentales designados por los Coordinadores.</t>
  </si>
  <si>
    <t>El responsable de gestión documental implementa los acuedos de confidencialidad en el uso y manejo de informacion privilegiada.</t>
  </si>
  <si>
    <t xml:space="preserve">El responsable de gestión documental implementada dentro de las areas de archivo de gestión y central sistema de monitoreo para verificacion de ingresos en caso de materializarse el riesgo. </t>
  </si>
  <si>
    <t>Subdirección Administrativa y Financiera - Grupo Contratación - GRUCO</t>
  </si>
  <si>
    <t>demandas, procesos disciplinarios o penales</t>
  </si>
  <si>
    <t>No aplicar de manera correcta los principios y disposiciones de la contratación estatal</t>
  </si>
  <si>
    <t xml:space="preserve">1. Falta de conocimiento y capacitación con respecto a los principios y disposiciones que rigen el ejercicio de la función administrativa
2. Falta de seguimiento y control a los procesos contractuales.         </t>
  </si>
  <si>
    <t>1. Falta de transparencia en la contratación / Investigaciones disciplinarias o penales.</t>
  </si>
  <si>
    <t>Posibilidad de afectación reputacional por demandas, procesos disciplinarios o penales debido a la celegración de  contratos sin aplicar de manera correcta los principios y disposiciones de la contratación estatal</t>
  </si>
  <si>
    <t>Omisión de los principios de la contratación estatal.</t>
  </si>
  <si>
    <t>El responsable del grupo de contrataciòn realiza capacitación al personal  de la DIGSA y Direcciones de Sanidad y JEFSA,sobre principios de contratación y disposiciones establecidos en la ley</t>
  </si>
  <si>
    <t xml:space="preserve">El responsable del grupo de contratación realiza seguimiento de los procesos contractuales adelantados por el GRUCO.  </t>
  </si>
  <si>
    <t>sanciones de entes de control, procesos disciplinarios</t>
  </si>
  <si>
    <t>alteración o modificación intencional de la información relacionada en: estudios previos, pliego de condiciones, en adendas al pliego de condiciones o en evaluaciones de las propuestas, para favorecimiento propio o de terceros.</t>
  </si>
  <si>
    <t>1.Celebrar contratos de adquisición de bienes y servicios sin estar incluidos y debidamente autorizados en el plan anual de adquisiciones.
2.Incumplimiento de compromisos (Plan de acción, en el Plan de Adquisición de Bienes y Servicios).
3.Demandas judiciales en contra de la entidad.
4.Pérdida de credibilidad en la imagen institucional.
5.Hallazgos por parte de organismos de control
6.Deficiencias en el planeamiento por parte de las diferentes Subdirecciones y Grupos de la DIGSA
7. Tráfico de influencias</t>
  </si>
  <si>
    <t>1. Reprocesos en la etapa contractual y postcontractual.
2. Pérdida de recursos.
3. Posibles sanciones legales y disciplinarias.
4. Hallazgos y observaciones con posible incidencia disciplinaria por parte de entes de control.</t>
  </si>
  <si>
    <t>Omisión del principio de publicidad, falta de información de los procesos contractuales a los interesados, para beneficiar a una firma en particular y obtener provecho propio o intereses particulares.</t>
  </si>
  <si>
    <t>El responsable del grupo de contratación realiza  verificación de los estudios previos con las firmas respectivas</t>
  </si>
  <si>
    <t xml:space="preserve">El equipo evaluador revisa y verifica los pliegos de condiciones que cumpla con los criterios de transparencia que garantice la imparcialidad, igualdad, oportunidad </t>
  </si>
  <si>
    <t>El equipo evaluador revisa y verifica las propuestas y realiza el analisis aplicando los principios de transparencia, imparcialidad, igualdad y selección objetivos del proveedor.</t>
  </si>
  <si>
    <t>afectación reputacional por sanciones disciplinarias</t>
  </si>
  <si>
    <t>inadeucado controldel archivo de gestión de los expedientes contractuales</t>
  </si>
  <si>
    <t>1. Perdida del expediente contractual
2. Incumplimiento a los requerimiento de  los entes de control.</t>
  </si>
  <si>
    <t xml:space="preserve">Sanciones disciplinarias </t>
  </si>
  <si>
    <t>Posibilidad afectación reputacional por sanciones disciplinarias debido al inadeucado controldel archivo de gestión de los expedientes contractuales</t>
  </si>
  <si>
    <t>Manejo inadecuado de los expedientes contractuales que soportan la gestión desarrollada frente al servicio adquirido</t>
  </si>
  <si>
    <t>El Gestor documental del proceso aplica las herramientas archivisticas  y verifica los controles de acceso y custodia del archivo de gestión.</t>
  </si>
  <si>
    <t>El Gestor documental realiza la transferencia de expedientes acorde a los lineamiestos establecidos por el proceso de gestión documental.</t>
  </si>
  <si>
    <t>aplazamiento o recorte de apropiaciones</t>
  </si>
  <si>
    <t>incumplimiento de la meta esstablecida en la ejecución presupuestal del SSFM</t>
  </si>
  <si>
    <t>1. Porcentaje inferior al 80% de Ejecución Presupuestal al cierre de la Vigencia.
2. Incumplimiento en el plan de contratación.
3. Debilidad en el control del gasto.</t>
  </si>
  <si>
    <t>1. Aplazamiento o recorte de apropiación.
2. No ejecución de recursos. 
3. Afectación de los rubros misionales en la prestación de los servicios de salud.
4. Incumplimiento de la meta establecida de la ejecución presupuestal.</t>
  </si>
  <si>
    <t>Posibilidad de afectación economica por aplazamiento o recorte de apropiaciones debido al incumplimiento de la meta establecida en la ejecución presupuestal del SSFM</t>
  </si>
  <si>
    <t>El presupuesto asignado para la vigencia, tiene el riesgo de que al cierre de la vigencia presente una ejecución inferior al 80%.</t>
  </si>
  <si>
    <t xml:space="preserve">El Resposanble de la Subdirección Administrativa y Financiera - Gestión Financiera realiza Informes de Seguimiento a la ejecución presupuestal de acuerdo a los reportes que se generan en el sistema SIIF. </t>
  </si>
  <si>
    <t>El Resposanble de la Subdirección Administrativa y Financiera - Gestión Financiera realiza Informes Trimestrales dirigidos a las Direcciones de Sanidad y Jefatura de Salud, sobre el avance de ejecución presupuestal de sus Establecimientos de Sanidad.</t>
  </si>
  <si>
    <t xml:space="preserve"> Sanción por parte del ente de Control </t>
  </si>
  <si>
    <t xml:space="preserve"> incumplimeinto de los pagos de la tasa a la Superintendencia Nacional de Salud</t>
  </si>
  <si>
    <t>1. Proceso: El no pago de la tasa oportuna a la Superintendencia de salud en los plazos establecidos.
2. Personal: No se consulta periódicamente la página de la Supersalud, para la identificación del valor a pagar de la tasa.</t>
  </si>
  <si>
    <t>1. Proceso: El no pago de la tasa oportuna a la Superintendencia de salud en los plazos establecidos.
2. Personal: No se consulta periódicamente la página de la Supersalud, para la identificación del valor a pagar de la tasa</t>
  </si>
  <si>
    <t>Posibilidad de Sanción por parte del ente de Control debido al incumplimeinto de los pagos de la tasa a la Superintendencia Nacional de Salud</t>
  </si>
  <si>
    <t>Acto Administrativo sancionando a la entidad, el cual  será emitido por la Superintendencia Nacional de Salud por el no pago de la contribucciòn en las fechas establecidas y de la forma que esta señale.</t>
  </si>
  <si>
    <t xml:space="preserve">El Resposanble de la Subdirección Administrativa y Financiera - Gestión Financiera realiza Verifica en la página de la Superintendencia de Salud el formato de liquidación de la contribución </t>
  </si>
  <si>
    <t xml:space="preserve">Sanciones, multas y otras penalizaciones por manejo deficiente de aspectos e impactos ambientales.
Posibilidad de cierre de ESM por no cumplimiento de la normatividad ambiental vigente.
No contar con los recursos suficientes para desarrollar las actividades de gestión ambiental.
</t>
  </si>
  <si>
    <t xml:space="preserve">
Incumplimiento de la normatividad y lineamientos por falta de aherencia de los lineamientos ambientales establecidos por parte de la DIGSA por:
1. Incumplimiento de la normatividad, lineamientos y  procedimientos definidos por la DIGSA
2. Debilidad en el presupuesto de la DIGSA.
3. Falta de articulación del Sistema de Gestiòn Ambiental y Salud Ambiental.</t>
  </si>
  <si>
    <t xml:space="preserve">Incumplimiento de la normatividad y lineamientos aplicables en la DIGSA- DISANES y JEFSA </t>
  </si>
  <si>
    <t>Deterioro de la imagen de la organización frente a los usuarios, autoridades y demás grupos de interés por un inadecuado manejo de los aspectos ambientales definidos para el SGA. Por sanciones, multas y otras penalizaciones, debido al incumplimiento de la normatividad y lineamientos aplicables en la DIGSA- DISANES y JEFSA.</t>
  </si>
  <si>
    <t>Posiblidad de afectación economica y reputacional por multas, sanciones de entes de control, inspeccion y vigilancia, corporaciones autonomas debido Incumplimiento de la normatividad, lineamientos y  procedimientos definidos por la DIGSA y la falta de articulación del Sistema de Gestión Ambiental y Salud Ambiental en las DIGSA- DISANES y JEFSA.</t>
  </si>
  <si>
    <t xml:space="preserve">Incumplimiento de los lineamientos de la Poltica de Gestión Ambiental y salud ambiental (Manejo de Residuos solidos, manejo de vertimientos, calidad del agua, publicidad exterior visual,) </t>
  </si>
  <si>
    <t>Los responsables de Gestión Ambiental y  Salud Ocupacional  implementan las politicas, programas de gestión ambiental en los Establecimientos de Sanidad Militar, de acuerdo a los lineamientos establecidos por la Dirección de Sanidad Militar.</t>
  </si>
  <si>
    <t>La responsable de Gestión Ambiental realiza seguimiento a los Programas de gestiòn ambiental ejecutados en las Direcciones de Sanidad Militar y la Direccion General de Sanidad Militar.</t>
  </si>
  <si>
    <t xml:space="preserve"> El profesional responsable realizará el informe según lo contemplado en la normatividad vigente (anual, semestral o trimestral). SSFM</t>
  </si>
  <si>
    <t>afectación reputacional por sanciones de entes de control</t>
  </si>
  <si>
    <t>no realizar el seguimiento, evaluación y reporte de los informes de la gestión y de Ley del SSFM.</t>
  </si>
  <si>
    <t>1. Cambios constantes en la Normatividad.
2. Adherencia a los principios del modelo estándar de control (MECI) autocontrol, autorregulación y auto gestión.</t>
  </si>
  <si>
    <t>1. Reprocesos en los informes de gestión y reportes de Ley.
2. Incumplimiento a las actividades establecidas para realizar los informes.
3. Resistencia al cambio por parte del Talento Humano del SSFM.</t>
  </si>
  <si>
    <t>Posibilidad afectación reputacional por sanciones de entes de control debido al incumpliento en la realización del seguimiento, evaluación y reporte de los informes de la gestión y de Ley del SSFM.</t>
  </si>
  <si>
    <t>Desarrollar las funciones de control interno o quien haga sus veces para el seguimiento, evaluación y reporte de los informes de la gestión y de Ley del SSFM.</t>
  </si>
  <si>
    <t>Incumplimiento al artículo 44 de la Ley 1952 de 2019.</t>
  </si>
  <si>
    <t>El servidor público y/o contratista, no garantiza el interés general del servicio público sobre el interés particular para no afectar la confianza de nuestros usuarios, beneficiarios y de la ciudadanía.</t>
  </si>
  <si>
    <t>1. El servidor público y/o contratista tiene un interés personal que puede influir en el cumplimiento de sus funciones y responsabilidades, en beneficio particular.
2. El servidor público tiene un parentesco por consanguinidad, afinidad o civil con otro servidor público o colaborador de otra empresa, favoreciendo su interés privado y resultando conveniente para él.</t>
  </si>
  <si>
    <t>1. Por incumplimiento al artículo 44 de la Ley 1952 de 2019 se radica la solicitud de iniciar un proceso en la oficina de Control Disciplinario Interno del Ministerio de Defensa Nacional.
2. Afectación de la imagen institucional.
3. Detrimento patrimonial. 
4. Incremento en la solicitud de investigaciones disciplinarias o penales.
5. Actividades sin cumplir que afecten los procedimientos y procesos.</t>
  </si>
  <si>
    <t>Posiblidad de perdida reputacional por conflicto de interes particular del servidor público y/o contratista, que influye en el cumplimiento de funciones y responsabilidades dentro del Grupo Talento Humano.</t>
  </si>
  <si>
    <t>Este riesgo surge cuando el servidor público o contratista, no declara la situación de conflicto de interés o no es recusado por otra persona, con previo conocimiento de que en el ejercicio de su función prima su interés personal, obteniendo un beneficio e influyendo en el cumplimiento de sus funciones y responsabilidades.</t>
  </si>
  <si>
    <t>El responsable de la gestión para el conflicto de interés, socializa la guía para la gestión de conflicto de interés a los servidores públicos de la entidad, como medida preventiva.</t>
  </si>
  <si>
    <t>El responsable de la Política Integridad, elabora el cronograma de actividades del Plan de Gestión de Integridad.</t>
  </si>
  <si>
    <t>El responsable de la Política Integridad, solicita a todo el personal de la entidad realizar el "Curso virtual de integridad, transparencia y lucha contra la corrupción" de la Función Pública y verifica quienes se han certificado.</t>
  </si>
  <si>
    <t>1. Desconocimiento de la norma en lo relacionado a procesos de selección de personal de planta.
2. Tráfico de influencias.
3. Abuso de poder.</t>
  </si>
  <si>
    <t>1. Manejo inadecuado de los procesos de nombramiento de personal.
2. Investigaciones disciplinarias, responsabilidad legal, inadecuado funcionamiento de la entidad.</t>
  </si>
  <si>
    <t>Cumplimiento de la normatividad y del procedimiento de nombramientos del personal en provisionalidad y libre nombramiento y remoción.</t>
  </si>
  <si>
    <t>Verificación de requisitos y documentos.</t>
  </si>
  <si>
    <t>Tener en cuenta los resultados de la evaluación de desempeño para nuevos nombramientos.</t>
  </si>
  <si>
    <t xml:space="preserve">Para los nombramientos de libre nombramiento y remoción, verificación de publicaciones de hojas de vida por parte del Ministerio de Defensa y Presidencia de la República. El Ministerio de Defensa y Presidencia para la publicación de las hojas de vida, verifican los requisitos de educación y experiencia de acuerdo al Manual de Funciones. </t>
  </si>
  <si>
    <t xml:space="preserve">Para los nombramientos del personal de carrera administrativa, se realiza por concurso de méritos a traves de la Comisión Nacional del Servicio Civil, quienes verifican los requisitos de educación y experiencia de acuerdo al Manual de Funciones. </t>
  </si>
  <si>
    <t xml:space="preserve"> traficos de Influencias para el nombramiento de personal en cargos de libre nombramiento y remosion y/o provisionalidad sin el cumplimiento de requisitos.</t>
  </si>
  <si>
    <t>afectación reputacional por demandas, procesos disciplinarios</t>
  </si>
  <si>
    <t xml:space="preserve">Posibilidad de distribución o asignación inapropiada de los recursos para los Planes, Programas y/o Proyectos, </t>
  </si>
  <si>
    <t xml:space="preserve"> Posibilidad de recibir o solicitar cualquier dádiva o beneficio debido a  la alteración o modificación  de la información relacionada en: estudios previos, pliego de condiciones, en adendas al pliego de condiciones o en evaluaciones de las propuestas, para favorecimiento propio o beneficio  de terceros.</t>
  </si>
  <si>
    <t>Posiblidad de afectación reputacional  por el uso indebiduo de información privilegiada y confidencial para beneficio propio o de terceros</t>
  </si>
  <si>
    <t>Posiblidad de afectaciòn  reputacional  debido a la perdida de la reserva legal en los procesos disciplinarios por el uso inadecuado de información confidencial para beneficio propio o de treceros.</t>
  </si>
  <si>
    <t>Posibilidad de nombrar personal de planta sin los requisitos requeridos para el cargo</t>
  </si>
  <si>
    <t>Posibilidad de afectación reputacional por  traficos de Influencias para el nombramiento de personal en cargos de libre nombramiento y remosion y/o provisionalidad y/o contraciòn por prestacion de servicios.</t>
  </si>
  <si>
    <t>Posibilidad afectación reputacional debido  uso indebido de información confidencial  registrada en los aplicativos y Base Datos de Afiliados SSFM para beneficio propio o de terceros.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</si>
</sst>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0"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b/>
      <sz val="40"/>
      <color rgb="FF000000"/>
      <name val="Calibri"/>
      <family val="2"/>
    </font>
    <font>
      <b/>
      <sz val="12"/>
      <color rgb="FF000000"/>
      <name val="Calibri"/>
      <family val="2"/>
    </font>
    <font>
      <sz val="18"/>
      <color theme="1"/>
      <name val="Arial Narrow"/>
      <family val="2"/>
    </font>
    <font>
      <b/>
      <sz val="18"/>
      <color rgb="FF000000"/>
      <name val="Calibri"/>
      <family val="2"/>
    </font>
    <font>
      <b/>
      <sz val="18"/>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11"/>
      <name val="Arial"/>
      <family val="2"/>
    </font>
    <font>
      <sz val="11"/>
      <color theme="1"/>
      <name val="Arial"/>
      <family val="2"/>
    </font>
    <font>
      <sz val="10"/>
      <color theme="1"/>
      <name val="Arial"/>
      <family val="2"/>
    </font>
    <font>
      <sz val="9"/>
      <color theme="1"/>
      <name val="Arial"/>
      <family val="2"/>
    </font>
    <font>
      <sz val="9"/>
      <color rgb="FFFFFFFF"/>
      <name val="Arial"/>
      <family val="2"/>
    </font>
    <font>
      <sz val="9"/>
      <color rgb="FF000000"/>
      <name val="Arial"/>
      <family val="2"/>
    </font>
    <font>
      <b/>
      <sz val="12"/>
      <color theme="1"/>
      <name val="Arial"/>
      <family val="2"/>
    </font>
    <font>
      <sz val="8"/>
      <name val="Arial"/>
      <family val="2"/>
    </font>
    <font>
      <sz val="9"/>
      <name val="Arial"/>
      <family val="2"/>
    </font>
    <font>
      <sz val="11"/>
      <color rgb="FF0070C0"/>
      <name val="Arial"/>
      <family val="2"/>
    </font>
    <font>
      <sz val="12"/>
      <color theme="1"/>
      <name val="Arial"/>
      <family val="2"/>
    </font>
    <font>
      <sz val="12"/>
      <name val="Arial"/>
      <family val="2"/>
    </font>
    <font>
      <sz val="12"/>
      <color theme="9" tint="-0.249977111117893"/>
      <name val="Arial"/>
      <family val="2"/>
    </font>
    <font>
      <u/>
      <sz val="12"/>
      <name val="Arial"/>
      <family val="2"/>
    </font>
    <font>
      <sz val="16"/>
      <name val="Arial"/>
      <family val="2"/>
    </font>
    <font>
      <sz val="9"/>
      <color indexed="81"/>
      <name val="Tahoma"/>
      <family val="2"/>
    </font>
    <font>
      <b/>
      <sz val="9"/>
      <color indexed="81"/>
      <name val="Tahoma"/>
      <family val="2"/>
    </font>
    <font>
      <b/>
      <sz val="11"/>
      <color theme="1"/>
      <name val="Arial"/>
      <family val="2"/>
    </font>
    <font>
      <sz val="12"/>
      <color rgb="FFFF0000"/>
      <name val="Arial"/>
      <family val="2"/>
    </font>
  </fonts>
  <fills count="20">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F5496"/>
        <bgColor indexed="64"/>
      </patternFill>
    </fill>
    <fill>
      <patternFill patternType="solid">
        <fgColor theme="3"/>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88">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style="medium">
        <color rgb="FF00B0F0"/>
      </right>
      <top/>
      <bottom style="medium">
        <color rgb="FF00B0F0"/>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right style="medium">
        <color rgb="FF4472C4"/>
      </right>
      <top/>
      <bottom style="medium">
        <color rgb="FF4472C4"/>
      </bottom>
      <diagonal/>
    </border>
    <border>
      <left style="medium">
        <color indexed="64"/>
      </left>
      <right style="medium">
        <color indexed="64"/>
      </right>
      <top/>
      <bottom style="medium">
        <color indexed="64"/>
      </bottom>
      <diagonal/>
    </border>
    <border>
      <left/>
      <right style="medium">
        <color rgb="FF00B0F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diagonal/>
    </border>
    <border>
      <left style="dashed">
        <color theme="1"/>
      </left>
      <right style="dashed">
        <color theme="1"/>
      </right>
      <top/>
      <bottom/>
      <diagonal/>
    </border>
    <border>
      <left style="dashed">
        <color theme="1"/>
      </left>
      <right style="dashed">
        <color theme="1"/>
      </right>
      <top/>
      <bottom style="dashed">
        <color theme="1"/>
      </bottom>
      <diagonal/>
    </border>
    <border>
      <left style="dashed">
        <color theme="4" tint="-0.24994659260841701"/>
      </left>
      <right style="dashed">
        <color theme="1"/>
      </right>
      <top/>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dashed">
        <color theme="4" tint="-0.24994659260841701"/>
      </left>
      <right style="dashed">
        <color theme="1"/>
      </right>
      <top style="dashed">
        <color theme="1"/>
      </top>
      <bottom/>
      <diagonal/>
    </border>
    <border>
      <left style="dashed">
        <color theme="1"/>
      </left>
      <right style="dashed">
        <color theme="4" tint="-0.24994659260841701"/>
      </right>
      <top style="dashed">
        <color theme="1"/>
      </top>
      <bottom/>
      <diagonal/>
    </border>
    <border>
      <left style="dashed">
        <color theme="1"/>
      </left>
      <right style="dashed">
        <color theme="4" tint="-0.24994659260841701"/>
      </right>
      <top/>
      <bottom/>
      <diagonal/>
    </border>
    <border>
      <left style="dashed">
        <color theme="1"/>
      </left>
      <right style="dashed">
        <color theme="4" tint="-0.24994659260841701"/>
      </right>
      <top/>
      <bottom style="dashed">
        <color theme="4" tint="-0.24994659260841701"/>
      </bottom>
      <diagonal/>
    </border>
    <border>
      <left style="dashed">
        <color theme="4" tint="-0.24994659260841701"/>
      </left>
      <right style="dashed">
        <color theme="1"/>
      </right>
      <top/>
      <bottom style="dashed">
        <color theme="4" tint="-0.24994659260841701"/>
      </bottom>
      <diagonal/>
    </border>
  </borders>
  <cellStyleXfs count="6">
    <xf numFmtId="0" fontId="0" fillId="0" borderId="0"/>
    <xf numFmtId="9" fontId="12" fillId="0" borderId="0" applyFont="0" applyFill="0" applyBorder="0" applyAlignment="0" applyProtection="0"/>
    <xf numFmtId="0" fontId="40" fillId="0" borderId="0"/>
    <xf numFmtId="0" fontId="41" fillId="0" borderId="0"/>
    <xf numFmtId="0" fontId="4" fillId="0" borderId="0"/>
    <xf numFmtId="0" fontId="40" fillId="0" borderId="0"/>
  </cellStyleXfs>
  <cellXfs count="551">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5" borderId="0" xfId="0" applyFont="1" applyFill="1" applyAlignment="1">
      <alignment horizontal="center" vertical="center" wrapText="1" readingOrder="1"/>
    </xf>
    <xf numFmtId="0" fontId="8" fillId="4" borderId="2" xfId="0" applyFont="1" applyFill="1" applyBorder="1" applyAlignment="1">
      <alignment horizontal="center" vertical="center" wrapText="1" readingOrder="1"/>
    </xf>
    <xf numFmtId="0" fontId="8" fillId="0" borderId="2" xfId="0" applyFont="1" applyBorder="1" applyAlignment="1">
      <alignment horizontal="justify" vertical="center" wrapText="1" readingOrder="1"/>
    </xf>
    <xf numFmtId="9" fontId="8" fillId="0" borderId="2" xfId="0" applyNumberFormat="1" applyFont="1" applyBorder="1" applyAlignment="1">
      <alignment horizontal="center" vertical="center" wrapText="1" readingOrder="1"/>
    </xf>
    <xf numFmtId="0" fontId="8" fillId="6"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9" fillId="8" borderId="1" xfId="0" applyFont="1" applyFill="1" applyBorder="1" applyAlignment="1">
      <alignment horizontal="center" vertical="center" wrapText="1" readingOrder="1"/>
    </xf>
    <xf numFmtId="0" fontId="13" fillId="0" borderId="0" xfId="0" applyFont="1"/>
    <xf numFmtId="0" fontId="11" fillId="0" borderId="0" xfId="0" applyFont="1"/>
    <xf numFmtId="0" fontId="21" fillId="0" borderId="0" xfId="0" applyFont="1" applyAlignment="1">
      <alignment vertical="center"/>
    </xf>
    <xf numFmtId="0" fontId="22" fillId="0" borderId="0" xfId="0" applyFont="1"/>
    <xf numFmtId="0" fontId="20" fillId="0" borderId="0" xfId="0" applyFont="1"/>
    <xf numFmtId="0" fontId="0" fillId="0" borderId="0" xfId="0" pivotButton="1"/>
    <xf numFmtId="0" fontId="10" fillId="0" borderId="0" xfId="0" applyFont="1" applyAlignment="1">
      <alignment horizontal="justify" vertical="center" wrapText="1" readingOrder="1"/>
    </xf>
    <xf numFmtId="0" fontId="23" fillId="0" borderId="0" xfId="0" applyFont="1"/>
    <xf numFmtId="0" fontId="25" fillId="5" borderId="0" xfId="0" applyFont="1" applyFill="1" applyAlignment="1">
      <alignment horizontal="center" vertical="center" wrapText="1" readingOrder="1"/>
    </xf>
    <xf numFmtId="0" fontId="26" fillId="0" borderId="2" xfId="0" applyFont="1" applyBorder="1" applyAlignment="1">
      <alignment horizontal="justify" vertical="center" wrapText="1" readingOrder="1"/>
    </xf>
    <xf numFmtId="0" fontId="26" fillId="0" borderId="1" xfId="0" applyFont="1" applyBorder="1" applyAlignment="1">
      <alignment horizontal="justify" vertical="center" wrapText="1" readingOrder="1"/>
    </xf>
    <xf numFmtId="0" fontId="26" fillId="4" borderId="2" xfId="0" applyFont="1" applyFill="1" applyBorder="1" applyAlignment="1">
      <alignment horizontal="center" vertical="center" wrapText="1" readingOrder="1"/>
    </xf>
    <xf numFmtId="0" fontId="26" fillId="6" borderId="1" xfId="0" applyFont="1" applyFill="1" applyBorder="1" applyAlignment="1">
      <alignment horizontal="center" vertical="center" wrapText="1" readingOrder="1"/>
    </xf>
    <xf numFmtId="0" fontId="26" fillId="3" borderId="1" xfId="0" applyFont="1" applyFill="1" applyBorder="1" applyAlignment="1">
      <alignment horizontal="center" vertical="center" wrapText="1" readingOrder="1"/>
    </xf>
    <xf numFmtId="0" fontId="26" fillId="7" borderId="1" xfId="0" applyFont="1" applyFill="1" applyBorder="1" applyAlignment="1">
      <alignment horizontal="center" vertical="center" wrapText="1" readingOrder="1"/>
    </xf>
    <xf numFmtId="0" fontId="27" fillId="8" borderId="1" xfId="0" applyFont="1" applyFill="1" applyBorder="1" applyAlignment="1">
      <alignment horizontal="center" vertical="center" wrapText="1" readingOrder="1"/>
    </xf>
    <xf numFmtId="0" fontId="26" fillId="0" borderId="2" xfId="0" applyFont="1" applyBorder="1" applyAlignment="1">
      <alignment horizontal="center" vertical="center" wrapText="1" readingOrder="1"/>
    </xf>
    <xf numFmtId="0" fontId="26" fillId="0" borderId="1" xfId="0" applyFont="1" applyBorder="1" applyAlignment="1">
      <alignment horizontal="center" vertical="center" wrapText="1" readingOrder="1"/>
    </xf>
    <xf numFmtId="0" fontId="16" fillId="10" borderId="3" xfId="0" applyFont="1" applyFill="1" applyBorder="1" applyAlignment="1" applyProtection="1">
      <alignment horizontal="center" vertical="center" wrapText="1" readingOrder="1"/>
      <protection hidden="1"/>
    </xf>
    <xf numFmtId="0" fontId="16" fillId="10" borderId="10" xfId="0" applyFont="1" applyFill="1" applyBorder="1" applyAlignment="1" applyProtection="1">
      <alignment horizontal="center" vertical="center" wrapText="1" readingOrder="1"/>
      <protection hidden="1"/>
    </xf>
    <xf numFmtId="0" fontId="16" fillId="10" borderId="4" xfId="0" applyFont="1" applyFill="1" applyBorder="1" applyAlignment="1" applyProtection="1">
      <alignment horizontal="center" vertical="center" wrapText="1" readingOrder="1"/>
      <protection hidden="1"/>
    </xf>
    <xf numFmtId="0" fontId="16" fillId="11" borderId="3" xfId="0" applyFont="1" applyFill="1" applyBorder="1" applyAlignment="1" applyProtection="1">
      <alignment horizontal="center" wrapText="1" readingOrder="1"/>
      <protection hidden="1"/>
    </xf>
    <xf numFmtId="0" fontId="16" fillId="11" borderId="10" xfId="0" applyFont="1" applyFill="1" applyBorder="1" applyAlignment="1" applyProtection="1">
      <alignment horizontal="center" wrapText="1" readingOrder="1"/>
      <protection hidden="1"/>
    </xf>
    <xf numFmtId="0" fontId="16" fillId="11" borderId="4" xfId="0" applyFont="1" applyFill="1" applyBorder="1" applyAlignment="1" applyProtection="1">
      <alignment horizontal="center" wrapText="1" readingOrder="1"/>
      <protection hidden="1"/>
    </xf>
    <xf numFmtId="0" fontId="16" fillId="10" borderId="5" xfId="0" applyFont="1" applyFill="1" applyBorder="1" applyAlignment="1" applyProtection="1">
      <alignment horizontal="center" vertical="center" wrapText="1" readingOrder="1"/>
      <protection hidden="1"/>
    </xf>
    <xf numFmtId="0" fontId="16" fillId="10" borderId="0" xfId="0" applyFont="1" applyFill="1" applyAlignment="1" applyProtection="1">
      <alignment horizontal="center" vertical="center" wrapText="1" readingOrder="1"/>
      <protection hidden="1"/>
    </xf>
    <xf numFmtId="0" fontId="16" fillId="10" borderId="6" xfId="0" applyFont="1" applyFill="1" applyBorder="1" applyAlignment="1" applyProtection="1">
      <alignment horizontal="center" vertical="center" wrapText="1" readingOrder="1"/>
      <protection hidden="1"/>
    </xf>
    <xf numFmtId="0" fontId="16" fillId="11" borderId="5" xfId="0" applyFont="1" applyFill="1" applyBorder="1" applyAlignment="1" applyProtection="1">
      <alignment horizontal="center" wrapText="1" readingOrder="1"/>
      <protection hidden="1"/>
    </xf>
    <xf numFmtId="0" fontId="16" fillId="11" borderId="0" xfId="0" applyFont="1" applyFill="1" applyAlignment="1" applyProtection="1">
      <alignment horizontal="center" wrapText="1" readingOrder="1"/>
      <protection hidden="1"/>
    </xf>
    <xf numFmtId="0" fontId="16" fillId="11" borderId="6" xfId="0" applyFont="1" applyFill="1" applyBorder="1" applyAlignment="1" applyProtection="1">
      <alignment horizontal="center" wrapText="1" readingOrder="1"/>
      <protection hidden="1"/>
    </xf>
    <xf numFmtId="0" fontId="16" fillId="10" borderId="7" xfId="0" applyFont="1" applyFill="1" applyBorder="1" applyAlignment="1" applyProtection="1">
      <alignment horizontal="center" vertical="center" wrapText="1" readingOrder="1"/>
      <protection hidden="1"/>
    </xf>
    <xf numFmtId="0" fontId="16" fillId="10" borderId="9" xfId="0" applyFont="1" applyFill="1" applyBorder="1" applyAlignment="1" applyProtection="1">
      <alignment horizontal="center" vertical="center" wrapText="1" readingOrder="1"/>
      <protection hidden="1"/>
    </xf>
    <xf numFmtId="0" fontId="16" fillId="10" borderId="8" xfId="0" applyFont="1" applyFill="1" applyBorder="1" applyAlignment="1" applyProtection="1">
      <alignment horizontal="center" vertical="center" wrapText="1" readingOrder="1"/>
      <protection hidden="1"/>
    </xf>
    <xf numFmtId="0" fontId="16" fillId="11" borderId="7" xfId="0" applyFont="1" applyFill="1" applyBorder="1" applyAlignment="1" applyProtection="1">
      <alignment horizontal="center" wrapText="1" readingOrder="1"/>
      <protection hidden="1"/>
    </xf>
    <xf numFmtId="0" fontId="16" fillId="11" borderId="9" xfId="0" applyFont="1" applyFill="1" applyBorder="1" applyAlignment="1" applyProtection="1">
      <alignment horizontal="center" wrapText="1" readingOrder="1"/>
      <protection hidden="1"/>
    </xf>
    <xf numFmtId="0" fontId="16" fillId="11" borderId="8" xfId="0" applyFont="1" applyFill="1" applyBorder="1" applyAlignment="1" applyProtection="1">
      <alignment horizontal="center" wrapText="1" readingOrder="1"/>
      <protection hidden="1"/>
    </xf>
    <xf numFmtId="0" fontId="16" fillId="12" borderId="3" xfId="0" applyFont="1" applyFill="1" applyBorder="1" applyAlignment="1" applyProtection="1">
      <alignment horizontal="center" wrapText="1" readingOrder="1"/>
      <protection hidden="1"/>
    </xf>
    <xf numFmtId="0" fontId="16" fillId="12" borderId="10" xfId="0" applyFont="1" applyFill="1" applyBorder="1" applyAlignment="1" applyProtection="1">
      <alignment horizontal="center" wrapText="1" readingOrder="1"/>
      <protection hidden="1"/>
    </xf>
    <xf numFmtId="0" fontId="16" fillId="12" borderId="4" xfId="0" applyFont="1" applyFill="1" applyBorder="1" applyAlignment="1" applyProtection="1">
      <alignment horizontal="center" wrapText="1" readingOrder="1"/>
      <protection hidden="1"/>
    </xf>
    <xf numFmtId="0" fontId="16" fillId="12" borderId="5" xfId="0" applyFont="1" applyFill="1" applyBorder="1" applyAlignment="1" applyProtection="1">
      <alignment horizontal="center" wrapText="1" readingOrder="1"/>
      <protection hidden="1"/>
    </xf>
    <xf numFmtId="0" fontId="16" fillId="12" borderId="0" xfId="0" applyFont="1" applyFill="1" applyAlignment="1" applyProtection="1">
      <alignment horizontal="center" wrapText="1" readingOrder="1"/>
      <protection hidden="1"/>
    </xf>
    <xf numFmtId="0" fontId="16" fillId="12" borderId="6" xfId="0" applyFont="1" applyFill="1" applyBorder="1" applyAlignment="1" applyProtection="1">
      <alignment horizontal="center" wrapText="1" readingOrder="1"/>
      <protection hidden="1"/>
    </xf>
    <xf numFmtId="0" fontId="16" fillId="12" borderId="7" xfId="0" applyFont="1" applyFill="1" applyBorder="1" applyAlignment="1" applyProtection="1">
      <alignment horizontal="center" wrapText="1" readingOrder="1"/>
      <protection hidden="1"/>
    </xf>
    <xf numFmtId="0" fontId="16" fillId="12" borderId="9" xfId="0" applyFont="1" applyFill="1" applyBorder="1" applyAlignment="1" applyProtection="1">
      <alignment horizontal="center" wrapText="1" readingOrder="1"/>
      <protection hidden="1"/>
    </xf>
    <xf numFmtId="0" fontId="16" fillId="12" borderId="8" xfId="0" applyFont="1" applyFill="1" applyBorder="1" applyAlignment="1" applyProtection="1">
      <alignment horizontal="center" wrapText="1" readingOrder="1"/>
      <protection hidden="1"/>
    </xf>
    <xf numFmtId="0" fontId="16" fillId="4" borderId="3" xfId="0" applyFont="1" applyFill="1" applyBorder="1" applyAlignment="1" applyProtection="1">
      <alignment horizontal="center" wrapText="1" readingOrder="1"/>
      <protection hidden="1"/>
    </xf>
    <xf numFmtId="0" fontId="16" fillId="4" borderId="10" xfId="0" applyFont="1" applyFill="1" applyBorder="1" applyAlignment="1" applyProtection="1">
      <alignment horizontal="center" wrapText="1" readingOrder="1"/>
      <protection hidden="1"/>
    </xf>
    <xf numFmtId="0" fontId="16" fillId="4" borderId="4" xfId="0" applyFont="1" applyFill="1" applyBorder="1" applyAlignment="1" applyProtection="1">
      <alignment horizontal="center" wrapText="1" readingOrder="1"/>
      <protection hidden="1"/>
    </xf>
    <xf numFmtId="0" fontId="16" fillId="4" borderId="5" xfId="0" applyFont="1" applyFill="1" applyBorder="1" applyAlignment="1" applyProtection="1">
      <alignment horizontal="center" wrapText="1" readingOrder="1"/>
      <protection hidden="1"/>
    </xf>
    <xf numFmtId="0" fontId="16" fillId="4" borderId="0" xfId="0" applyFont="1" applyFill="1" applyAlignment="1" applyProtection="1">
      <alignment horizontal="center" wrapText="1" readingOrder="1"/>
      <protection hidden="1"/>
    </xf>
    <xf numFmtId="0" fontId="16" fillId="4" borderId="6" xfId="0" applyFont="1" applyFill="1" applyBorder="1" applyAlignment="1" applyProtection="1">
      <alignment horizontal="center" wrapText="1" readingOrder="1"/>
      <protection hidden="1"/>
    </xf>
    <xf numFmtId="0" fontId="16" fillId="4" borderId="7" xfId="0" applyFont="1" applyFill="1" applyBorder="1" applyAlignment="1" applyProtection="1">
      <alignment horizontal="center" wrapText="1" readingOrder="1"/>
      <protection hidden="1"/>
    </xf>
    <xf numFmtId="0" fontId="16" fillId="4" borderId="9" xfId="0" applyFont="1" applyFill="1" applyBorder="1" applyAlignment="1" applyProtection="1">
      <alignment horizontal="center" wrapText="1" readingOrder="1"/>
      <protection hidden="1"/>
    </xf>
    <xf numFmtId="0" fontId="16" fillId="4" borderId="8"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0" fillId="2" borderId="0" xfId="0" applyFill="1"/>
    <xf numFmtId="0" fontId="42" fillId="2" borderId="37" xfId="2" applyFont="1" applyFill="1" applyBorder="1"/>
    <xf numFmtId="0" fontId="42" fillId="2" borderId="38" xfId="2" applyFont="1" applyFill="1" applyBorder="1"/>
    <xf numFmtId="0" fontId="42" fillId="2" borderId="39" xfId="2" applyFont="1" applyFill="1" applyBorder="1"/>
    <xf numFmtId="0" fontId="14" fillId="2" borderId="0" xfId="0" applyFont="1" applyFill="1" applyAlignment="1">
      <alignment vertical="center"/>
    </xf>
    <xf numFmtId="0" fontId="4" fillId="2" borderId="0" xfId="0" applyFont="1" applyFill="1"/>
    <xf numFmtId="0" fontId="29" fillId="2" borderId="0" xfId="0" applyFont="1" applyFill="1"/>
    <xf numFmtId="0" fontId="30" fillId="2" borderId="20" xfId="0" applyFont="1" applyFill="1" applyBorder="1" applyAlignment="1">
      <alignment horizontal="center" vertical="center" wrapText="1" readingOrder="1"/>
    </xf>
    <xf numFmtId="0" fontId="31" fillId="2" borderId="20" xfId="0" applyFont="1" applyFill="1" applyBorder="1" applyAlignment="1">
      <alignment horizontal="justify" vertical="center" wrapText="1" readingOrder="1"/>
    </xf>
    <xf numFmtId="9" fontId="30" fillId="2" borderId="29" xfId="0" applyNumberFormat="1" applyFont="1" applyFill="1" applyBorder="1" applyAlignment="1">
      <alignment horizontal="center" vertical="center" wrapText="1" readingOrder="1"/>
    </xf>
    <xf numFmtId="0" fontId="30" fillId="2" borderId="19" xfId="0" applyFont="1" applyFill="1" applyBorder="1" applyAlignment="1">
      <alignment horizontal="center" vertical="center" wrapText="1" readingOrder="1"/>
    </xf>
    <xf numFmtId="0" fontId="31" fillId="2" borderId="19" xfId="0" applyFont="1" applyFill="1" applyBorder="1" applyAlignment="1">
      <alignment horizontal="justify" vertical="center" wrapText="1" readingOrder="1"/>
    </xf>
    <xf numFmtId="9" fontId="30" fillId="2" borderId="24" xfId="0" applyNumberFormat="1" applyFont="1" applyFill="1" applyBorder="1" applyAlignment="1">
      <alignment horizontal="center" vertical="center" wrapText="1" readingOrder="1"/>
    </xf>
    <xf numFmtId="0" fontId="31" fillId="2" borderId="24" xfId="0" applyFont="1" applyFill="1" applyBorder="1" applyAlignment="1">
      <alignment horizontal="center" vertical="center" wrapText="1" readingOrder="1"/>
    </xf>
    <xf numFmtId="0" fontId="30" fillId="2" borderId="26" xfId="0" applyFont="1" applyFill="1" applyBorder="1" applyAlignment="1">
      <alignment horizontal="center" vertical="center" wrapText="1" readingOrder="1"/>
    </xf>
    <xf numFmtId="0" fontId="31" fillId="2" borderId="26" xfId="0" applyFont="1" applyFill="1" applyBorder="1" applyAlignment="1">
      <alignment horizontal="justify" vertical="center" wrapText="1" readingOrder="1"/>
    </xf>
    <xf numFmtId="0" fontId="31" fillId="2" borderId="27" xfId="0" applyFont="1" applyFill="1" applyBorder="1" applyAlignment="1">
      <alignment horizontal="center" vertical="center" wrapText="1" readingOrder="1"/>
    </xf>
    <xf numFmtId="0" fontId="39" fillId="2" borderId="0" xfId="0" applyFont="1" applyFill="1"/>
    <xf numFmtId="0" fontId="30" fillId="14" borderId="31" xfId="0" applyFont="1" applyFill="1" applyBorder="1" applyAlignment="1">
      <alignment horizontal="center" vertical="center" wrapText="1" readingOrder="1"/>
    </xf>
    <xf numFmtId="0" fontId="30" fillId="14" borderId="32" xfId="0" applyFont="1" applyFill="1" applyBorder="1" applyAlignment="1">
      <alignment horizontal="center" vertical="center" wrapText="1" readingOrder="1"/>
    </xf>
    <xf numFmtId="0" fontId="11" fillId="2" borderId="0" xfId="0" applyFont="1" applyFill="1"/>
    <xf numFmtId="0" fontId="24" fillId="2" borderId="0" xfId="0" applyFont="1" applyFill="1" applyAlignment="1">
      <alignment horizontal="center" vertical="center" wrapText="1"/>
    </xf>
    <xf numFmtId="0" fontId="10" fillId="2" borderId="0" xfId="0" applyFont="1" applyFill="1" applyAlignment="1">
      <alignment horizontal="justify" vertical="center" wrapText="1" readingOrder="1"/>
    </xf>
    <xf numFmtId="0" fontId="3" fillId="2" borderId="0" xfId="0" applyFont="1" applyFill="1" applyAlignment="1">
      <alignment vertical="center"/>
    </xf>
    <xf numFmtId="0" fontId="13" fillId="2" borderId="0" xfId="0" applyFont="1" applyFill="1"/>
    <xf numFmtId="0" fontId="3" fillId="2" borderId="0" xfId="0" applyFont="1" applyFill="1" applyAlignment="1">
      <alignment horizontal="left" vertical="center"/>
    </xf>
    <xf numFmtId="0" fontId="42" fillId="2" borderId="5" xfId="2" applyFont="1" applyFill="1" applyBorder="1"/>
    <xf numFmtId="0" fontId="47" fillId="2" borderId="0" xfId="0" applyFont="1" applyFill="1" applyAlignment="1">
      <alignment horizontal="left" vertical="center" wrapText="1"/>
    </xf>
    <xf numFmtId="0" fontId="48" fillId="2" borderId="0" xfId="0" applyFont="1" applyFill="1" applyAlignment="1">
      <alignment horizontal="left" vertical="top" wrapText="1"/>
    </xf>
    <xf numFmtId="0" fontId="42" fillId="2" borderId="0" xfId="2" applyFont="1" applyFill="1"/>
    <xf numFmtId="0" fontId="42" fillId="2" borderId="6" xfId="2" applyFont="1" applyFill="1" applyBorder="1"/>
    <xf numFmtId="0" fontId="42" fillId="2" borderId="7" xfId="2" applyFont="1" applyFill="1" applyBorder="1"/>
    <xf numFmtId="0" fontId="42" fillId="2" borderId="9" xfId="2" applyFont="1" applyFill="1" applyBorder="1"/>
    <xf numFmtId="0" fontId="42" fillId="2" borderId="8" xfId="2" applyFont="1" applyFill="1" applyBorder="1"/>
    <xf numFmtId="0" fontId="46" fillId="2" borderId="0" xfId="2" applyFont="1" applyFill="1" applyAlignment="1">
      <alignment horizontal="left" vertical="center" wrapText="1"/>
    </xf>
    <xf numFmtId="0" fontId="42" fillId="2" borderId="0" xfId="2" applyFont="1" applyFill="1" applyAlignment="1">
      <alignment horizontal="left" vertical="center" wrapText="1"/>
    </xf>
    <xf numFmtId="0" fontId="42" fillId="2" borderId="0" xfId="2" quotePrefix="1" applyFont="1" applyFill="1" applyAlignment="1">
      <alignment horizontal="left" vertical="center" wrapText="1"/>
    </xf>
    <xf numFmtId="0" fontId="44" fillId="2" borderId="5" xfId="2" quotePrefix="1" applyFont="1" applyFill="1" applyBorder="1" applyAlignment="1">
      <alignment horizontal="left" vertical="top" wrapText="1"/>
    </xf>
    <xf numFmtId="0" fontId="45" fillId="2" borderId="0" xfId="2" quotePrefix="1" applyFont="1" applyFill="1" applyAlignment="1">
      <alignment horizontal="left" vertical="top" wrapText="1"/>
    </xf>
    <xf numFmtId="0" fontId="45" fillId="2" borderId="6" xfId="2" quotePrefix="1" applyFont="1" applyFill="1" applyBorder="1" applyAlignment="1">
      <alignment horizontal="left" vertical="top" wrapText="1"/>
    </xf>
    <xf numFmtId="0" fontId="52" fillId="0" borderId="0" xfId="0" applyFont="1"/>
    <xf numFmtId="0" fontId="52" fillId="0" borderId="0" xfId="0" applyFont="1" applyAlignment="1">
      <alignment vertical="center"/>
    </xf>
    <xf numFmtId="0" fontId="52" fillId="0" borderId="0" xfId="0" applyFont="1" applyAlignment="1">
      <alignment horizontal="center" vertical="center"/>
    </xf>
    <xf numFmtId="0" fontId="52" fillId="0" borderId="0" xfId="0" applyFont="1" applyAlignment="1">
      <alignment horizontal="center"/>
    </xf>
    <xf numFmtId="0" fontId="53" fillId="0" borderId="62" xfId="0" applyFont="1" applyBorder="1" applyAlignment="1">
      <alignment horizontal="justify" vertical="center" wrapText="1"/>
    </xf>
    <xf numFmtId="0" fontId="55" fillId="15" borderId="66" xfId="0" applyFont="1" applyFill="1" applyBorder="1" applyAlignment="1">
      <alignment horizontal="center" vertical="center"/>
    </xf>
    <xf numFmtId="0" fontId="55" fillId="15" borderId="67" xfId="0" applyFont="1" applyFill="1" applyBorder="1" applyAlignment="1">
      <alignment horizontal="center" vertical="center"/>
    </xf>
    <xf numFmtId="0" fontId="56" fillId="0" borderId="66" xfId="0" applyFont="1" applyBorder="1" applyAlignment="1">
      <alignment horizontal="center" vertical="center"/>
    </xf>
    <xf numFmtId="0" fontId="56" fillId="0" borderId="67" xfId="0" applyFont="1" applyBorder="1" applyAlignment="1">
      <alignment vertical="center"/>
    </xf>
    <xf numFmtId="0" fontId="56" fillId="0" borderId="67" xfId="0" applyFont="1" applyBorder="1" applyAlignment="1">
      <alignment horizontal="center" vertical="center"/>
    </xf>
    <xf numFmtId="0" fontId="56" fillId="0" borderId="67" xfId="0" applyFont="1" applyBorder="1" applyAlignment="1">
      <alignment vertical="center" wrapText="1"/>
    </xf>
    <xf numFmtId="0" fontId="56" fillId="0" borderId="63" xfId="0" applyFont="1" applyBorder="1" applyAlignment="1">
      <alignment horizontal="center" vertical="center"/>
    </xf>
    <xf numFmtId="0" fontId="56" fillId="0" borderId="65" xfId="0" applyFont="1" applyBorder="1" applyAlignment="1">
      <alignment horizontal="center" vertical="center"/>
    </xf>
    <xf numFmtId="0" fontId="55" fillId="16" borderId="68" xfId="0" applyFont="1" applyFill="1" applyBorder="1" applyAlignment="1">
      <alignment horizontal="center" vertical="center" wrapText="1"/>
    </xf>
    <xf numFmtId="0" fontId="55" fillId="16" borderId="8" xfId="0" applyFont="1" applyFill="1" applyBorder="1" applyAlignment="1">
      <alignment horizontal="center" vertical="center" wrapText="1"/>
    </xf>
    <xf numFmtId="0" fontId="56" fillId="0" borderId="68" xfId="0" applyFont="1" applyBorder="1" applyAlignment="1">
      <alignment vertical="center"/>
    </xf>
    <xf numFmtId="0" fontId="56" fillId="0" borderId="8" xfId="0" applyFont="1" applyBorder="1" applyAlignment="1">
      <alignment vertical="center"/>
    </xf>
    <xf numFmtId="0" fontId="56" fillId="12" borderId="8" xfId="0" applyFont="1" applyFill="1" applyBorder="1" applyAlignment="1">
      <alignment horizontal="center" vertical="center" wrapText="1"/>
    </xf>
    <xf numFmtId="0" fontId="54" fillId="17" borderId="8" xfId="0" applyFont="1" applyFill="1" applyBorder="1" applyAlignment="1">
      <alignment horizontal="center" vertical="center" wrapText="1"/>
    </xf>
    <xf numFmtId="0" fontId="56" fillId="8" borderId="8" xfId="0" applyFont="1" applyFill="1" applyBorder="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vertical="center" wrapText="1"/>
    </xf>
    <xf numFmtId="0" fontId="53" fillId="0" borderId="69" xfId="0" applyFont="1" applyBorder="1" applyAlignment="1">
      <alignment horizontal="justify" vertical="center" wrapText="1"/>
    </xf>
    <xf numFmtId="0" fontId="51" fillId="0" borderId="19" xfId="5" applyFont="1" applyBorder="1" applyAlignment="1">
      <alignment horizontal="center" vertical="center" wrapText="1"/>
    </xf>
    <xf numFmtId="0" fontId="52" fillId="0" borderId="19" xfId="5" applyFont="1" applyBorder="1" applyAlignment="1">
      <alignment horizontal="center" vertical="center" wrapText="1"/>
    </xf>
    <xf numFmtId="0" fontId="52" fillId="2" borderId="19" xfId="5" applyFont="1" applyFill="1" applyBorder="1" applyAlignment="1">
      <alignment horizontal="center" vertical="center" wrapText="1"/>
    </xf>
    <xf numFmtId="0" fontId="40" fillId="0" borderId="61" xfId="5" applyBorder="1" applyAlignment="1">
      <alignment horizontal="center" vertical="center"/>
    </xf>
    <xf numFmtId="0" fontId="61" fillId="2" borderId="0" xfId="0" applyFont="1" applyFill="1"/>
    <xf numFmtId="0" fontId="62" fillId="2" borderId="37" xfId="2" applyFont="1" applyFill="1" applyBorder="1"/>
    <xf numFmtId="0" fontId="62" fillId="2" borderId="38" xfId="2" applyFont="1" applyFill="1" applyBorder="1"/>
    <xf numFmtId="0" fontId="62" fillId="2" borderId="39" xfId="2" applyFont="1" applyFill="1" applyBorder="1"/>
    <xf numFmtId="0" fontId="64" fillId="2" borderId="5" xfId="2" quotePrefix="1" applyFont="1" applyFill="1" applyBorder="1" applyAlignment="1">
      <alignment horizontal="left" vertical="top" wrapText="1"/>
    </xf>
    <xf numFmtId="0" fontId="62" fillId="2" borderId="0" xfId="2" quotePrefix="1" applyFont="1" applyFill="1" applyAlignment="1">
      <alignment horizontal="left" vertical="top" wrapText="1"/>
    </xf>
    <xf numFmtId="0" fontId="62" fillId="2" borderId="6" xfId="2" quotePrefix="1" applyFont="1" applyFill="1" applyBorder="1" applyAlignment="1">
      <alignment horizontal="left" vertical="top" wrapText="1"/>
    </xf>
    <xf numFmtId="0" fontId="62" fillId="2" borderId="5" xfId="2" applyFont="1" applyFill="1" applyBorder="1"/>
    <xf numFmtId="0" fontId="62" fillId="2" borderId="0" xfId="2" applyFont="1" applyFill="1"/>
    <xf numFmtId="0" fontId="62" fillId="2" borderId="0" xfId="2" applyFont="1" applyFill="1" applyAlignment="1">
      <alignment horizontal="left" vertical="center" wrapText="1"/>
    </xf>
    <xf numFmtId="0" fontId="62" fillId="2" borderId="0" xfId="2" quotePrefix="1" applyFont="1" applyFill="1" applyAlignment="1">
      <alignment horizontal="left" vertical="center" wrapText="1"/>
    </xf>
    <xf numFmtId="0" fontId="62" fillId="2" borderId="6" xfId="2" applyFont="1" applyFill="1" applyBorder="1"/>
    <xf numFmtId="0" fontId="62" fillId="2" borderId="0" xfId="0" applyFont="1" applyFill="1" applyAlignment="1">
      <alignment horizontal="left" vertical="center" wrapText="1"/>
    </xf>
    <xf numFmtId="0" fontId="62" fillId="2" borderId="0" xfId="0" applyFont="1" applyFill="1" applyAlignment="1">
      <alignment horizontal="left" vertical="top" wrapText="1"/>
    </xf>
    <xf numFmtId="0" fontId="62" fillId="2" borderId="7" xfId="2" applyFont="1" applyFill="1" applyBorder="1"/>
    <xf numFmtId="0" fontId="62" fillId="2" borderId="9" xfId="2" applyFont="1" applyFill="1" applyBorder="1"/>
    <xf numFmtId="0" fontId="62" fillId="2" borderId="8" xfId="2" applyFont="1" applyFill="1" applyBorder="1"/>
    <xf numFmtId="0" fontId="61" fillId="0" borderId="0" xfId="0" applyFont="1" applyAlignment="1">
      <alignment horizontal="center" vertical="center"/>
    </xf>
    <xf numFmtId="0" fontId="61" fillId="0" borderId="0" xfId="0" applyFont="1"/>
    <xf numFmtId="0" fontId="61" fillId="2" borderId="0" xfId="0" applyFont="1" applyFill="1" applyAlignment="1">
      <alignment vertical="center"/>
    </xf>
    <xf numFmtId="0" fontId="61" fillId="0" borderId="0" xfId="0" applyFont="1" applyAlignment="1">
      <alignment vertical="center"/>
    </xf>
    <xf numFmtId="0" fontId="61" fillId="0" borderId="19" xfId="0" applyFont="1" applyBorder="1" applyAlignment="1" applyProtection="1">
      <alignment horizontal="center" vertical="center"/>
      <protection hidden="1"/>
    </xf>
    <xf numFmtId="164" fontId="61" fillId="0" borderId="19" xfId="1" applyNumberFormat="1" applyFont="1" applyBorder="1" applyAlignment="1">
      <alignment horizontal="center" vertical="top"/>
    </xf>
    <xf numFmtId="0" fontId="57" fillId="0" borderId="19" xfId="0" applyFont="1" applyBorder="1" applyAlignment="1" applyProtection="1">
      <alignment horizontal="center" vertical="center" textRotation="90" wrapText="1"/>
      <protection hidden="1"/>
    </xf>
    <xf numFmtId="9" fontId="61" fillId="0" borderId="19" xfId="0" applyNumberFormat="1" applyFont="1" applyBorder="1" applyAlignment="1" applyProtection="1">
      <alignment horizontal="center" vertical="center"/>
      <protection hidden="1"/>
    </xf>
    <xf numFmtId="0" fontId="57" fillId="0" borderId="19" xfId="0" applyFont="1" applyBorder="1" applyAlignment="1" applyProtection="1">
      <alignment horizontal="center" vertical="center" textRotation="90"/>
      <protection hidden="1"/>
    </xf>
    <xf numFmtId="0" fontId="61" fillId="0" borderId="19" xfId="0" applyFont="1" applyBorder="1" applyAlignment="1" applyProtection="1">
      <alignment horizontal="center" vertical="center" textRotation="90"/>
      <protection locked="0"/>
    </xf>
    <xf numFmtId="0" fontId="61" fillId="0" borderId="77" xfId="0" applyFont="1" applyBorder="1" applyAlignment="1" applyProtection="1">
      <alignment horizontal="center" vertical="center"/>
      <protection hidden="1"/>
    </xf>
    <xf numFmtId="0" fontId="61" fillId="0" borderId="77" xfId="0" applyFont="1" applyBorder="1" applyAlignment="1" applyProtection="1">
      <alignment horizontal="center" vertical="center" textRotation="90" wrapText="1"/>
      <protection locked="0"/>
    </xf>
    <xf numFmtId="164" fontId="61" fillId="0" borderId="77" xfId="1" applyNumberFormat="1" applyFont="1" applyBorder="1" applyAlignment="1">
      <alignment horizontal="center" vertical="top"/>
    </xf>
    <xf numFmtId="0" fontId="57" fillId="0" borderId="77" xfId="0" applyFont="1" applyFill="1" applyBorder="1" applyAlignment="1" applyProtection="1">
      <alignment horizontal="center" vertical="center" textRotation="90" wrapText="1"/>
      <protection hidden="1"/>
    </xf>
    <xf numFmtId="9" fontId="61" fillId="0" borderId="77" xfId="0" applyNumberFormat="1" applyFont="1" applyBorder="1" applyAlignment="1" applyProtection="1">
      <alignment horizontal="center" vertical="center"/>
      <protection hidden="1"/>
    </xf>
    <xf numFmtId="0" fontId="57" fillId="0" borderId="77" xfId="0" applyFont="1" applyBorder="1" applyAlignment="1" applyProtection="1">
      <alignment horizontal="center" vertical="center" textRotation="90"/>
      <protection hidden="1"/>
    </xf>
    <xf numFmtId="0" fontId="61" fillId="0" borderId="77" xfId="0" applyFont="1" applyBorder="1" applyAlignment="1" applyProtection="1">
      <alignment horizontal="center" vertical="center" textRotation="90"/>
      <protection locked="0"/>
    </xf>
    <xf numFmtId="9" fontId="61" fillId="0" borderId="77" xfId="0" applyNumberFormat="1" applyFont="1" applyFill="1" applyBorder="1" applyAlignment="1" applyProtection="1">
      <alignment horizontal="center" vertical="center"/>
      <protection hidden="1"/>
    </xf>
    <xf numFmtId="0" fontId="61" fillId="0" borderId="77" xfId="0" applyFont="1" applyBorder="1" applyAlignment="1" applyProtection="1">
      <alignment horizontal="justify" vertical="top" wrapText="1"/>
      <protection locked="0"/>
    </xf>
    <xf numFmtId="164" fontId="61" fillId="0" borderId="77" xfId="1" applyNumberFormat="1" applyFont="1" applyBorder="1" applyAlignment="1">
      <alignment horizontal="center" vertical="center"/>
    </xf>
    <xf numFmtId="164" fontId="61" fillId="8" borderId="77" xfId="1" applyNumberFormat="1" applyFont="1" applyFill="1" applyBorder="1" applyAlignment="1">
      <alignment horizontal="center" vertical="center"/>
    </xf>
    <xf numFmtId="0" fontId="57" fillId="0" borderId="77" xfId="0" applyFont="1" applyBorder="1" applyAlignment="1" applyProtection="1">
      <alignment horizontal="center" vertical="center" textRotation="90" wrapText="1"/>
      <protection hidden="1"/>
    </xf>
    <xf numFmtId="0" fontId="62" fillId="0" borderId="77" xfId="0" applyFont="1" applyBorder="1" applyAlignment="1" applyProtection="1">
      <alignment horizontal="center" vertical="center" textRotation="90" wrapText="1"/>
      <protection locked="0"/>
    </xf>
    <xf numFmtId="0" fontId="62" fillId="0" borderId="77" xfId="0" applyFont="1" applyBorder="1" applyAlignment="1" applyProtection="1">
      <alignment horizontal="justify" vertical="top" wrapText="1"/>
      <protection locked="0"/>
    </xf>
    <xf numFmtId="0" fontId="53" fillId="0" borderId="77" xfId="0" applyFont="1" applyBorder="1" applyAlignment="1" applyProtection="1">
      <alignment horizontal="justify" vertical="center" wrapText="1"/>
      <protection locked="0"/>
    </xf>
    <xf numFmtId="0" fontId="52" fillId="0" borderId="77" xfId="0" applyFont="1" applyBorder="1" applyAlignment="1" applyProtection="1">
      <alignment horizontal="center" vertical="center"/>
      <protection hidden="1"/>
    </xf>
    <xf numFmtId="0" fontId="52" fillId="0" borderId="77" xfId="0" applyFont="1" applyBorder="1" applyAlignment="1" applyProtection="1">
      <alignment horizontal="center" vertical="center" textRotation="90" wrapText="1"/>
      <protection locked="0"/>
    </xf>
    <xf numFmtId="164" fontId="52" fillId="0" borderId="77" xfId="1" applyNumberFormat="1" applyFont="1" applyBorder="1" applyAlignment="1">
      <alignment horizontal="center" vertical="top"/>
    </xf>
    <xf numFmtId="0" fontId="68" fillId="0" borderId="77" xfId="0" applyFont="1" applyFill="1" applyBorder="1" applyAlignment="1" applyProtection="1">
      <alignment horizontal="center" vertical="center" textRotation="90" wrapText="1"/>
      <protection hidden="1"/>
    </xf>
    <xf numFmtId="9" fontId="52" fillId="0" borderId="77" xfId="0" applyNumberFormat="1" applyFont="1" applyBorder="1" applyAlignment="1" applyProtection="1">
      <alignment horizontal="center" vertical="center"/>
      <protection hidden="1"/>
    </xf>
    <xf numFmtId="0" fontId="68" fillId="0" borderId="77" xfId="0" applyFont="1" applyBorder="1" applyAlignment="1" applyProtection="1">
      <alignment horizontal="center" vertical="center" textRotation="90"/>
      <protection hidden="1"/>
    </xf>
    <xf numFmtId="0" fontId="52" fillId="0" borderId="77" xfId="0" applyFont="1" applyBorder="1" applyAlignment="1" applyProtection="1">
      <alignment horizontal="center" vertical="center" textRotation="90"/>
      <protection locked="0"/>
    </xf>
    <xf numFmtId="9" fontId="52" fillId="0" borderId="77" xfId="0" applyNumberFormat="1" applyFont="1" applyFill="1" applyBorder="1" applyAlignment="1" applyProtection="1">
      <alignment horizontal="center" vertical="center"/>
      <protection hidden="1"/>
    </xf>
    <xf numFmtId="0" fontId="53" fillId="0" borderId="77" xfId="0" applyFont="1" applyBorder="1" applyAlignment="1" applyProtection="1">
      <alignment horizontal="justify" vertical="top" wrapText="1"/>
      <protection locked="0"/>
    </xf>
    <xf numFmtId="164" fontId="52" fillId="0" borderId="77" xfId="1" applyNumberFormat="1" applyFont="1" applyBorder="1" applyAlignment="1">
      <alignment horizontal="center" vertical="center"/>
    </xf>
    <xf numFmtId="164" fontId="52" fillId="8" borderId="77" xfId="1" applyNumberFormat="1" applyFont="1" applyFill="1" applyBorder="1" applyAlignment="1">
      <alignment horizontal="center" vertical="center"/>
    </xf>
    <xf numFmtId="0" fontId="52" fillId="0" borderId="77" xfId="0" applyFont="1" applyBorder="1" applyAlignment="1" applyProtection="1">
      <alignment horizontal="justify" vertical="top"/>
      <protection locked="0"/>
    </xf>
    <xf numFmtId="164" fontId="52" fillId="8" borderId="77" xfId="1" applyNumberFormat="1" applyFont="1" applyFill="1" applyBorder="1" applyAlignment="1">
      <alignment horizontal="center" vertical="top"/>
    </xf>
    <xf numFmtId="0" fontId="61" fillId="0" borderId="77" xfId="0" applyFont="1" applyBorder="1" applyAlignment="1" applyProtection="1">
      <alignment horizontal="justify" vertical="top"/>
      <protection locked="0"/>
    </xf>
    <xf numFmtId="164" fontId="61" fillId="8" borderId="77" xfId="1" applyNumberFormat="1" applyFont="1" applyFill="1" applyBorder="1" applyAlignment="1">
      <alignment horizontal="center" vertical="top"/>
    </xf>
    <xf numFmtId="0" fontId="61" fillId="0" borderId="19" xfId="0" applyFont="1" applyBorder="1" applyAlignment="1" applyProtection="1">
      <alignment horizontal="justify" vertical="center" wrapText="1"/>
      <protection locked="0"/>
    </xf>
    <xf numFmtId="0" fontId="57" fillId="0" borderId="77" xfId="0" applyFont="1" applyBorder="1" applyAlignment="1" applyProtection="1">
      <alignment horizontal="center" vertical="center"/>
      <protection hidden="1"/>
    </xf>
    <xf numFmtId="0" fontId="61" fillId="0" borderId="77" xfId="0" applyFont="1" applyBorder="1" applyAlignment="1">
      <alignment horizontal="center" vertical="center"/>
    </xf>
    <xf numFmtId="0" fontId="61" fillId="0" borderId="77" xfId="0" applyFont="1" applyBorder="1" applyAlignment="1" applyProtection="1">
      <alignment horizontal="center" vertical="center" wrapText="1"/>
      <protection locked="0"/>
    </xf>
    <xf numFmtId="0" fontId="61" fillId="0" borderId="77" xfId="0" applyFont="1" applyBorder="1" applyAlignment="1" applyProtection="1">
      <alignment horizontal="justify" vertical="center" wrapText="1"/>
      <protection locked="0"/>
    </xf>
    <xf numFmtId="0" fontId="62" fillId="0" borderId="77" xfId="0" applyFont="1" applyBorder="1" applyAlignment="1" applyProtection="1">
      <alignment horizontal="justify" vertical="center" wrapText="1"/>
      <protection locked="0"/>
    </xf>
    <xf numFmtId="0" fontId="61" fillId="0" borderId="77" xfId="0" applyFont="1" applyBorder="1" applyAlignment="1" applyProtection="1">
      <alignment horizontal="center" vertical="center"/>
      <protection locked="0"/>
    </xf>
    <xf numFmtId="0" fontId="57" fillId="0" borderId="77" xfId="0" applyFont="1" applyBorder="1" applyAlignment="1" applyProtection="1">
      <alignment horizontal="center" vertical="center" wrapText="1"/>
      <protection hidden="1"/>
    </xf>
    <xf numFmtId="9" fontId="61" fillId="0" borderId="77" xfId="0" applyNumberFormat="1" applyFont="1" applyBorder="1" applyAlignment="1" applyProtection="1">
      <alignment horizontal="center" vertical="center" wrapText="1"/>
      <protection hidden="1"/>
    </xf>
    <xf numFmtId="9" fontId="61" fillId="0" borderId="77" xfId="0" applyNumberFormat="1" applyFont="1" applyBorder="1" applyAlignment="1" applyProtection="1">
      <alignment horizontal="center" vertical="center" wrapText="1"/>
      <protection locked="0"/>
    </xf>
    <xf numFmtId="0" fontId="61" fillId="0" borderId="77" xfId="0" applyFont="1" applyBorder="1" applyAlignment="1" applyProtection="1">
      <alignment horizontal="center" vertical="center"/>
    </xf>
    <xf numFmtId="0" fontId="62" fillId="0" borderId="77" xfId="0" applyFont="1" applyBorder="1" applyAlignment="1" applyProtection="1">
      <alignment horizontal="center" vertical="center" wrapText="1"/>
      <protection locked="0"/>
    </xf>
    <xf numFmtId="9" fontId="61" fillId="0" borderId="77" xfId="0" applyNumberFormat="1" applyFont="1" applyBorder="1" applyAlignment="1" applyProtection="1">
      <alignment horizontal="center" vertical="top" wrapText="1"/>
      <protection hidden="1"/>
    </xf>
    <xf numFmtId="9" fontId="61" fillId="0" borderId="19" xfId="0" applyNumberFormat="1" applyFont="1" applyBorder="1" applyAlignment="1" applyProtection="1">
      <alignment horizontal="center" vertical="center" wrapText="1"/>
      <protection hidden="1"/>
    </xf>
    <xf numFmtId="0" fontId="61" fillId="0" borderId="19" xfId="0" applyFont="1" applyBorder="1" applyAlignment="1">
      <alignment horizontal="center" vertical="center"/>
    </xf>
    <xf numFmtId="0" fontId="61" fillId="0" borderId="19" xfId="0" applyFont="1" applyBorder="1" applyAlignment="1" applyProtection="1">
      <alignment horizontal="center" vertical="center" textRotation="90" wrapText="1"/>
      <protection locked="0"/>
    </xf>
    <xf numFmtId="0" fontId="61" fillId="0" borderId="19" xfId="0" applyFont="1" applyBorder="1" applyAlignment="1">
      <alignment horizontal="center" vertical="center" textRotation="90" wrapText="1"/>
    </xf>
    <xf numFmtId="0" fontId="52" fillId="0" borderId="77" xfId="0" applyFont="1" applyBorder="1" applyAlignment="1" applyProtection="1">
      <alignment horizontal="justify" vertical="center" wrapText="1"/>
      <protection locked="0"/>
    </xf>
    <xf numFmtId="0" fontId="52" fillId="0" borderId="77" xfId="0" applyFont="1" applyBorder="1" applyAlignment="1" applyProtection="1">
      <alignment horizontal="center" vertical="center"/>
    </xf>
    <xf numFmtId="9" fontId="52" fillId="0" borderId="77" xfId="0" applyNumberFormat="1" applyFont="1" applyBorder="1" applyAlignment="1" applyProtection="1">
      <alignment horizontal="center" vertical="center" wrapText="1"/>
      <protection hidden="1"/>
    </xf>
    <xf numFmtId="0" fontId="61" fillId="0" borderId="77" xfId="0" applyFont="1" applyBorder="1" applyAlignment="1" applyProtection="1">
      <alignment horizontal="justify" vertical="center"/>
      <protection locked="0"/>
    </xf>
    <xf numFmtId="0" fontId="61" fillId="0" borderId="82" xfId="0" applyFont="1" applyFill="1" applyBorder="1" applyAlignment="1" applyProtection="1">
      <alignment horizontal="center" vertical="center" textRotation="90" wrapText="1"/>
      <protection locked="0"/>
    </xf>
    <xf numFmtId="0" fontId="60" fillId="0" borderId="70" xfId="5" applyFont="1" applyBorder="1" applyAlignment="1">
      <alignment horizontal="left" vertical="top" wrapText="1"/>
    </xf>
    <xf numFmtId="0" fontId="60" fillId="0" borderId="71" xfId="5" applyFont="1" applyBorder="1" applyAlignment="1">
      <alignment horizontal="left" vertical="top"/>
    </xf>
    <xf numFmtId="0" fontId="60" fillId="0" borderId="72" xfId="5" applyFont="1" applyBorder="1" applyAlignment="1">
      <alignment horizontal="left" vertical="top"/>
    </xf>
    <xf numFmtId="0" fontId="42" fillId="0" borderId="19" xfId="5" applyFont="1" applyBorder="1" applyAlignment="1">
      <alignment horizontal="center" vertical="center"/>
    </xf>
    <xf numFmtId="0" fontId="58" fillId="0" borderId="19" xfId="5" applyFont="1" applyBorder="1" applyAlignment="1">
      <alignment horizontal="left" vertical="center" wrapText="1"/>
    </xf>
    <xf numFmtId="0" fontId="59" fillId="0" borderId="19" xfId="5" applyFont="1" applyBorder="1" applyAlignment="1">
      <alignment horizontal="left" vertical="center" wrapText="1"/>
    </xf>
    <xf numFmtId="0" fontId="59" fillId="0" borderId="19" xfId="5" applyFont="1" applyBorder="1" applyAlignment="1">
      <alignment horizontal="left" vertical="top" wrapText="1"/>
    </xf>
    <xf numFmtId="0" fontId="51" fillId="0" borderId="70" xfId="5" applyFont="1" applyBorder="1" applyAlignment="1">
      <alignment horizontal="center" vertical="center"/>
    </xf>
    <xf numFmtId="0" fontId="51" fillId="0" borderId="71" xfId="5" applyFont="1" applyBorder="1" applyAlignment="1">
      <alignment horizontal="center" vertical="center"/>
    </xf>
    <xf numFmtId="0" fontId="51" fillId="0" borderId="72" xfId="5" applyFont="1" applyBorder="1" applyAlignment="1">
      <alignment horizontal="center" vertical="center"/>
    </xf>
    <xf numFmtId="0" fontId="40" fillId="0" borderId="73" xfId="5" applyBorder="1" applyAlignment="1">
      <alignment horizontal="center" vertical="center"/>
    </xf>
    <xf numFmtId="0" fontId="40" fillId="0" borderId="74" xfId="5" applyBorder="1" applyAlignment="1">
      <alignment horizontal="center" vertical="center"/>
    </xf>
    <xf numFmtId="0" fontId="40" fillId="0" borderId="20" xfId="5" applyBorder="1" applyAlignment="1">
      <alignment horizontal="center" vertical="center"/>
    </xf>
    <xf numFmtId="0" fontId="51" fillId="0" borderId="19" xfId="5" applyFont="1" applyBorder="1" applyAlignment="1">
      <alignment horizontal="center" vertical="center" wrapText="1"/>
    </xf>
    <xf numFmtId="0" fontId="59" fillId="0" borderId="73" xfId="5" applyFont="1" applyBorder="1" applyAlignment="1">
      <alignment horizontal="center" vertical="top" wrapText="1"/>
    </xf>
    <xf numFmtId="0" fontId="59" fillId="0" borderId="74" xfId="5" applyFont="1" applyBorder="1" applyAlignment="1">
      <alignment horizontal="center" vertical="top" wrapText="1"/>
    </xf>
    <xf numFmtId="0" fontId="59" fillId="0" borderId="20" xfId="5" applyFont="1" applyBorder="1" applyAlignment="1">
      <alignment horizontal="center" vertical="top" wrapText="1"/>
    </xf>
    <xf numFmtId="0" fontId="52" fillId="0" borderId="19" xfId="5" applyFont="1" applyBorder="1" applyAlignment="1">
      <alignment horizontal="center" vertical="center" wrapText="1"/>
    </xf>
    <xf numFmtId="0" fontId="52" fillId="0" borderId="19" xfId="5" applyFont="1" applyBorder="1" applyAlignment="1">
      <alignment horizontal="left" vertical="center" wrapText="1"/>
    </xf>
    <xf numFmtId="0" fontId="52" fillId="0" borderId="19" xfId="5" applyFont="1" applyBorder="1" applyAlignment="1">
      <alignment horizontal="left" vertical="top" wrapText="1"/>
    </xf>
    <xf numFmtId="0" fontId="52" fillId="2" borderId="19" xfId="5" applyFont="1" applyFill="1" applyBorder="1" applyAlignment="1">
      <alignment horizontal="center" vertical="center" wrapText="1"/>
    </xf>
    <xf numFmtId="0" fontId="52" fillId="2" borderId="70" xfId="5" applyFont="1" applyFill="1" applyBorder="1" applyAlignment="1">
      <alignment horizontal="left" vertical="top" wrapText="1"/>
    </xf>
    <xf numFmtId="0" fontId="52" fillId="2" borderId="71" xfId="5" applyFont="1" applyFill="1" applyBorder="1" applyAlignment="1">
      <alignment horizontal="left" vertical="top" wrapText="1"/>
    </xf>
    <xf numFmtId="0" fontId="52" fillId="2" borderId="72" xfId="5" applyFont="1" applyFill="1" applyBorder="1" applyAlignment="1">
      <alignment horizontal="left" vertical="top" wrapText="1"/>
    </xf>
    <xf numFmtId="0" fontId="12" fillId="0" borderId="70" xfId="4" applyFont="1" applyBorder="1" applyAlignment="1">
      <alignment horizontal="center" vertical="center"/>
    </xf>
    <xf numFmtId="0" fontId="12" fillId="0" borderId="71" xfId="4" applyFont="1" applyBorder="1" applyAlignment="1">
      <alignment horizontal="center" vertical="center"/>
    </xf>
    <xf numFmtId="0" fontId="12" fillId="0" borderId="72" xfId="4" applyFont="1" applyBorder="1" applyAlignment="1">
      <alignment horizontal="center" vertical="center"/>
    </xf>
    <xf numFmtId="0" fontId="52" fillId="0" borderId="19" xfId="4" applyFont="1" applyBorder="1" applyAlignment="1">
      <alignment horizontal="center" vertical="center" wrapText="1"/>
    </xf>
    <xf numFmtId="0" fontId="62" fillId="18" borderId="40" xfId="3" applyFont="1" applyFill="1" applyBorder="1" applyAlignment="1">
      <alignment horizontal="center" vertical="center" wrapText="1"/>
    </xf>
    <xf numFmtId="0" fontId="62" fillId="18" borderId="41" xfId="3" applyFont="1" applyFill="1" applyBorder="1" applyAlignment="1">
      <alignment horizontal="center" vertical="center" wrapText="1"/>
    </xf>
    <xf numFmtId="0" fontId="62" fillId="18" borderId="42" xfId="2" applyFont="1" applyFill="1" applyBorder="1" applyAlignment="1">
      <alignment horizontal="center" vertical="center"/>
    </xf>
    <xf numFmtId="0" fontId="62" fillId="18" borderId="43" xfId="2" applyFont="1" applyFill="1" applyBorder="1" applyAlignment="1">
      <alignment horizontal="center" vertical="center"/>
    </xf>
    <xf numFmtId="0" fontId="65" fillId="0" borderId="34" xfId="2" applyFont="1" applyBorder="1" applyAlignment="1">
      <alignment horizontal="center" vertical="center" wrapText="1"/>
    </xf>
    <xf numFmtId="0" fontId="65" fillId="0" borderId="35" xfId="2" applyFont="1" applyBorder="1" applyAlignment="1">
      <alignment horizontal="center" vertical="center" wrapText="1"/>
    </xf>
    <xf numFmtId="0" fontId="65" fillId="0" borderId="36" xfId="2" applyFont="1" applyBorder="1" applyAlignment="1">
      <alignment horizontal="center" vertical="center" wrapText="1"/>
    </xf>
    <xf numFmtId="0" fontId="62" fillId="0" borderId="5" xfId="2" quotePrefix="1" applyFont="1" applyBorder="1" applyAlignment="1">
      <alignment horizontal="left" vertical="center" wrapText="1"/>
    </xf>
    <xf numFmtId="0" fontId="62" fillId="0" borderId="0" xfId="2" quotePrefix="1" applyFont="1" applyAlignment="1">
      <alignment horizontal="left" vertical="center" wrapText="1"/>
    </xf>
    <xf numFmtId="0" fontId="62" fillId="0" borderId="6" xfId="2" quotePrefix="1" applyFont="1" applyBorder="1" applyAlignment="1">
      <alignment horizontal="left" vertical="center" wrapText="1"/>
    </xf>
    <xf numFmtId="0" fontId="62" fillId="0" borderId="54" xfId="2" quotePrefix="1" applyFont="1" applyBorder="1" applyAlignment="1">
      <alignment horizontal="left" vertical="center" wrapText="1"/>
    </xf>
    <xf numFmtId="0" fontId="62" fillId="0" borderId="55" xfId="2" quotePrefix="1" applyFont="1" applyBorder="1" applyAlignment="1">
      <alignment horizontal="left" vertical="center" wrapText="1"/>
    </xf>
    <xf numFmtId="0" fontId="62" fillId="0" borderId="56" xfId="2" quotePrefix="1" applyFont="1" applyBorder="1" applyAlignment="1">
      <alignment horizontal="left" vertical="center" wrapText="1"/>
    </xf>
    <xf numFmtId="0" fontId="64" fillId="2" borderId="37" xfId="2" quotePrefix="1" applyFont="1" applyFill="1" applyBorder="1" applyAlignment="1">
      <alignment horizontal="left" vertical="top" wrapText="1"/>
    </xf>
    <xf numFmtId="0" fontId="62" fillId="2" borderId="38" xfId="2" quotePrefix="1" applyFont="1" applyFill="1" applyBorder="1" applyAlignment="1">
      <alignment horizontal="left" vertical="top" wrapText="1"/>
    </xf>
    <xf numFmtId="0" fontId="62" fillId="2" borderId="39" xfId="2" quotePrefix="1" applyFont="1" applyFill="1" applyBorder="1" applyAlignment="1">
      <alignment horizontal="left" vertical="top" wrapText="1"/>
    </xf>
    <xf numFmtId="0" fontId="62" fillId="2" borderId="54" xfId="2" quotePrefix="1" applyFont="1" applyFill="1" applyBorder="1" applyAlignment="1">
      <alignment horizontal="justify" vertical="center" wrapText="1"/>
    </xf>
    <xf numFmtId="0" fontId="62" fillId="2" borderId="55" xfId="2" quotePrefix="1" applyFont="1" applyFill="1" applyBorder="1" applyAlignment="1">
      <alignment horizontal="justify" vertical="center" wrapText="1"/>
    </xf>
    <xf numFmtId="0" fontId="62" fillId="2" borderId="56" xfId="2" quotePrefix="1" applyFont="1" applyFill="1" applyBorder="1" applyAlignment="1">
      <alignment horizontal="justify" vertical="center" wrapText="1"/>
    </xf>
    <xf numFmtId="0" fontId="62" fillId="0" borderId="5" xfId="2" quotePrefix="1" applyFont="1" applyBorder="1" applyAlignment="1">
      <alignment horizontal="left" vertical="top" wrapText="1"/>
    </xf>
    <xf numFmtId="0" fontId="62" fillId="0" borderId="0" xfId="2" quotePrefix="1" applyFont="1" applyAlignment="1">
      <alignment horizontal="left" vertical="top" wrapText="1"/>
    </xf>
    <xf numFmtId="0" fontId="62" fillId="0" borderId="6" xfId="2" quotePrefix="1" applyFont="1" applyBorder="1" applyAlignment="1">
      <alignment horizontal="left" vertical="top" wrapText="1"/>
    </xf>
    <xf numFmtId="0" fontId="62" fillId="2" borderId="44" xfId="3" applyFont="1" applyFill="1" applyBorder="1" applyAlignment="1">
      <alignment horizontal="left" vertical="top" wrapText="1" readingOrder="1"/>
    </xf>
    <xf numFmtId="0" fontId="62" fillId="2" borderId="45" xfId="3" applyFont="1" applyFill="1" applyBorder="1" applyAlignment="1">
      <alignment horizontal="left" vertical="top" wrapText="1" readingOrder="1"/>
    </xf>
    <xf numFmtId="0" fontId="62" fillId="2" borderId="46" xfId="2" applyFont="1" applyFill="1" applyBorder="1" applyAlignment="1">
      <alignment horizontal="justify" vertical="center" wrapText="1"/>
    </xf>
    <xf numFmtId="0" fontId="62" fillId="2" borderId="47" xfId="2" applyFont="1" applyFill="1" applyBorder="1" applyAlignment="1">
      <alignment horizontal="justify" vertical="center" wrapText="1"/>
    </xf>
    <xf numFmtId="0" fontId="62" fillId="2" borderId="75" xfId="2" applyFont="1" applyFill="1" applyBorder="1" applyAlignment="1">
      <alignment horizontal="left" vertical="center" wrapText="1"/>
    </xf>
    <xf numFmtId="0" fontId="62" fillId="2" borderId="76" xfId="2" applyFont="1" applyFill="1" applyBorder="1" applyAlignment="1">
      <alignment horizontal="left" vertical="center" wrapText="1"/>
    </xf>
    <xf numFmtId="0" fontId="62" fillId="2" borderId="44" xfId="3" applyFont="1" applyFill="1" applyBorder="1" applyAlignment="1">
      <alignment vertical="center" wrapText="1" readingOrder="1"/>
    </xf>
    <xf numFmtId="0" fontId="62" fillId="2" borderId="45" xfId="3" applyFont="1" applyFill="1" applyBorder="1" applyAlignment="1">
      <alignment vertical="center" wrapText="1" readingOrder="1"/>
    </xf>
    <xf numFmtId="0" fontId="62" fillId="2" borderId="44" xfId="3" applyFont="1" applyFill="1" applyBorder="1" applyAlignment="1">
      <alignment horizontal="left" vertical="center" wrapText="1" readingOrder="1"/>
    </xf>
    <xf numFmtId="0" fontId="62" fillId="2" borderId="45" xfId="3" applyFont="1" applyFill="1" applyBorder="1" applyAlignment="1">
      <alignment horizontal="left" vertical="center" wrapText="1" readingOrder="1"/>
    </xf>
    <xf numFmtId="0" fontId="62" fillId="2" borderId="48" xfId="0" applyFont="1" applyFill="1" applyBorder="1" applyAlignment="1">
      <alignment horizontal="left" vertical="center" wrapText="1"/>
    </xf>
    <xf numFmtId="0" fontId="62" fillId="2" borderId="49" xfId="0" applyFont="1" applyFill="1" applyBorder="1" applyAlignment="1">
      <alignment horizontal="left" vertical="center" wrapText="1"/>
    </xf>
    <xf numFmtId="0" fontId="62" fillId="2" borderId="50" xfId="2" applyFont="1" applyFill="1" applyBorder="1" applyAlignment="1">
      <alignment horizontal="justify" vertical="center" wrapText="1"/>
    </xf>
    <xf numFmtId="0" fontId="62" fillId="2" borderId="51" xfId="2" applyFont="1" applyFill="1" applyBorder="1" applyAlignment="1">
      <alignment horizontal="justify" vertical="center" wrapText="1"/>
    </xf>
    <xf numFmtId="0" fontId="62" fillId="2" borderId="57" xfId="0" applyFont="1" applyFill="1" applyBorder="1" applyAlignment="1">
      <alignment horizontal="left" vertical="center" wrapText="1"/>
    </xf>
    <xf numFmtId="0" fontId="62" fillId="2" borderId="58" xfId="0" applyFont="1" applyFill="1" applyBorder="1" applyAlignment="1">
      <alignment horizontal="left" vertical="center" wrapText="1"/>
    </xf>
    <xf numFmtId="0" fontId="62" fillId="2" borderId="59" xfId="0" applyFont="1" applyFill="1" applyBorder="1" applyAlignment="1">
      <alignment horizontal="left" vertical="center" wrapText="1"/>
    </xf>
    <xf numFmtId="0" fontId="62" fillId="2" borderId="60" xfId="0" applyFont="1" applyFill="1" applyBorder="1" applyAlignment="1">
      <alignment horizontal="left" vertical="center" wrapText="1"/>
    </xf>
    <xf numFmtId="0" fontId="62" fillId="2" borderId="52" xfId="0" applyFont="1" applyFill="1" applyBorder="1" applyAlignment="1">
      <alignment horizontal="justify" vertical="center" wrapText="1"/>
    </xf>
    <xf numFmtId="0" fontId="62" fillId="2" borderId="53" xfId="0" applyFont="1" applyFill="1" applyBorder="1" applyAlignment="1">
      <alignment horizontal="justify" vertical="center" wrapText="1"/>
    </xf>
    <xf numFmtId="0" fontId="61" fillId="18" borderId="0" xfId="0" applyFont="1" applyFill="1" applyAlignment="1">
      <alignment horizontal="left" vertical="top" wrapText="1"/>
    </xf>
    <xf numFmtId="0" fontId="62" fillId="2" borderId="5" xfId="2" applyFont="1" applyFill="1" applyBorder="1" applyAlignment="1">
      <alignment horizontal="left" vertical="top" wrapText="1"/>
    </xf>
    <xf numFmtId="0" fontId="62" fillId="2" borderId="0" xfId="2" applyFont="1" applyFill="1" applyAlignment="1">
      <alignment horizontal="left" vertical="top" wrapText="1"/>
    </xf>
    <xf numFmtId="0" fontId="62" fillId="2" borderId="6" xfId="2" applyFont="1" applyFill="1" applyBorder="1" applyAlignment="1">
      <alignment horizontal="left" vertical="top" wrapText="1"/>
    </xf>
    <xf numFmtId="0" fontId="48" fillId="2" borderId="50" xfId="2" applyFont="1" applyFill="1" applyBorder="1" applyAlignment="1">
      <alignment horizontal="justify" vertical="center" wrapText="1"/>
    </xf>
    <xf numFmtId="0" fontId="48" fillId="2" borderId="51" xfId="2" applyFont="1" applyFill="1" applyBorder="1" applyAlignment="1">
      <alignment horizontal="justify" vertical="center" wrapText="1"/>
    </xf>
    <xf numFmtId="0" fontId="47" fillId="2" borderId="57" xfId="0" applyFont="1" applyFill="1" applyBorder="1" applyAlignment="1">
      <alignment horizontal="left" vertical="center" wrapText="1"/>
    </xf>
    <xf numFmtId="0" fontId="47" fillId="2" borderId="58" xfId="0" applyFont="1" applyFill="1" applyBorder="1" applyAlignment="1">
      <alignment horizontal="left" vertical="center" wrapText="1"/>
    </xf>
    <xf numFmtId="0" fontId="47" fillId="2" borderId="44" xfId="3" applyFont="1" applyFill="1" applyBorder="1" applyAlignment="1">
      <alignment horizontal="left" vertical="top" wrapText="1" readingOrder="1"/>
    </xf>
    <xf numFmtId="0" fontId="47" fillId="2" borderId="45" xfId="3" applyFont="1" applyFill="1" applyBorder="1" applyAlignment="1">
      <alignment horizontal="left" vertical="top" wrapText="1" readingOrder="1"/>
    </xf>
    <xf numFmtId="0" fontId="48" fillId="2" borderId="46" xfId="2" applyFont="1" applyFill="1" applyBorder="1" applyAlignment="1">
      <alignment horizontal="justify" vertical="center" wrapText="1"/>
    </xf>
    <xf numFmtId="0" fontId="48" fillId="2" borderId="47" xfId="2" applyFont="1" applyFill="1" applyBorder="1" applyAlignment="1">
      <alignment horizontal="justify" vertical="center" wrapText="1"/>
    </xf>
    <xf numFmtId="0" fontId="47" fillId="2" borderId="48" xfId="0" applyFont="1" applyFill="1" applyBorder="1" applyAlignment="1">
      <alignment horizontal="left" vertical="center" wrapText="1"/>
    </xf>
    <xf numFmtId="0" fontId="47" fillId="2" borderId="49" xfId="0" applyFont="1" applyFill="1" applyBorder="1" applyAlignment="1">
      <alignment horizontal="left" vertical="center" wrapText="1"/>
    </xf>
    <xf numFmtId="0" fontId="42" fillId="2" borderId="5" xfId="2" applyFont="1" applyFill="1" applyBorder="1" applyAlignment="1">
      <alignment horizontal="left" vertical="top" wrapText="1"/>
    </xf>
    <xf numFmtId="0" fontId="42" fillId="2" borderId="0" xfId="2" applyFont="1" applyFill="1" applyAlignment="1">
      <alignment horizontal="left" vertical="top" wrapText="1"/>
    </xf>
    <xf numFmtId="0" fontId="42" fillId="2" borderId="6" xfId="2" applyFont="1" applyFill="1" applyBorder="1" applyAlignment="1">
      <alignment horizontal="left" vertical="top" wrapText="1"/>
    </xf>
    <xf numFmtId="0" fontId="47" fillId="2" borderId="59" xfId="0" applyFont="1" applyFill="1" applyBorder="1" applyAlignment="1">
      <alignment horizontal="left" vertical="center" wrapText="1"/>
    </xf>
    <xf numFmtId="0" fontId="47" fillId="2" borderId="60" xfId="0" applyFont="1" applyFill="1" applyBorder="1" applyAlignment="1">
      <alignment horizontal="left" vertical="center" wrapText="1"/>
    </xf>
    <xf numFmtId="0" fontId="48" fillId="2" borderId="52" xfId="0" applyFont="1" applyFill="1" applyBorder="1" applyAlignment="1">
      <alignment horizontal="justify" vertical="center" wrapText="1"/>
    </xf>
    <xf numFmtId="0" fontId="48" fillId="2" borderId="53" xfId="0" applyFont="1" applyFill="1" applyBorder="1" applyAlignment="1">
      <alignment horizontal="justify" vertical="center" wrapText="1"/>
    </xf>
    <xf numFmtId="0" fontId="43" fillId="13" borderId="34" xfId="2" applyFont="1" applyFill="1" applyBorder="1" applyAlignment="1">
      <alignment horizontal="center" vertical="center" wrapText="1"/>
    </xf>
    <xf numFmtId="0" fontId="43" fillId="13" borderId="35" xfId="2" applyFont="1" applyFill="1" applyBorder="1" applyAlignment="1">
      <alignment horizontal="center" vertical="center" wrapText="1"/>
    </xf>
    <xf numFmtId="0" fontId="43" fillId="13" borderId="36" xfId="2" applyFont="1" applyFill="1" applyBorder="1" applyAlignment="1">
      <alignment horizontal="center" vertical="center" wrapText="1"/>
    </xf>
    <xf numFmtId="0" fontId="42" fillId="0" borderId="5" xfId="2" quotePrefix="1" applyFont="1" applyBorder="1" applyAlignment="1">
      <alignment horizontal="left" vertical="center" wrapText="1"/>
    </xf>
    <xf numFmtId="0" fontId="42" fillId="0" borderId="0" xfId="2" quotePrefix="1" applyFont="1" applyAlignment="1">
      <alignment horizontal="left" vertical="center" wrapText="1"/>
    </xf>
    <xf numFmtId="0" fontId="42" fillId="0" borderId="6" xfId="2" quotePrefix="1" applyFont="1" applyBorder="1" applyAlignment="1">
      <alignment horizontal="left" vertical="center" wrapText="1"/>
    </xf>
    <xf numFmtId="0" fontId="42" fillId="0" borderId="54" xfId="2" quotePrefix="1" applyFont="1" applyBorder="1" applyAlignment="1">
      <alignment horizontal="left" vertical="center" wrapText="1"/>
    </xf>
    <xf numFmtId="0" fontId="42" fillId="0" borderId="55" xfId="2" quotePrefix="1" applyFont="1" applyBorder="1" applyAlignment="1">
      <alignment horizontal="left" vertical="center" wrapText="1"/>
    </xf>
    <xf numFmtId="0" fontId="42" fillId="0" borderId="56" xfId="2" quotePrefix="1" applyFont="1" applyBorder="1" applyAlignment="1">
      <alignment horizontal="left" vertical="center" wrapText="1"/>
    </xf>
    <xf numFmtId="0" fontId="44" fillId="2" borderId="37" xfId="2" quotePrefix="1" applyFont="1" applyFill="1" applyBorder="1" applyAlignment="1">
      <alignment horizontal="left" vertical="top" wrapText="1"/>
    </xf>
    <xf numFmtId="0" fontId="45" fillId="2" borderId="38" xfId="2" quotePrefix="1" applyFont="1" applyFill="1" applyBorder="1" applyAlignment="1">
      <alignment horizontal="left" vertical="top" wrapText="1"/>
    </xf>
    <xf numFmtId="0" fontId="45" fillId="2" borderId="39" xfId="2" quotePrefix="1" applyFont="1" applyFill="1" applyBorder="1" applyAlignment="1">
      <alignment horizontal="left" vertical="top" wrapText="1"/>
    </xf>
    <xf numFmtId="0" fontId="42" fillId="0" borderId="5" xfId="2" quotePrefix="1" applyFont="1" applyBorder="1" applyAlignment="1">
      <alignment horizontal="left" vertical="top" wrapText="1"/>
    </xf>
    <xf numFmtId="0" fontId="42" fillId="0" borderId="0" xfId="2" quotePrefix="1" applyFont="1" applyAlignment="1">
      <alignment horizontal="left" vertical="top" wrapText="1"/>
    </xf>
    <xf numFmtId="0" fontId="42" fillId="0" borderId="6" xfId="2" quotePrefix="1" applyFont="1" applyBorder="1" applyAlignment="1">
      <alignment horizontal="left" vertical="top" wrapText="1"/>
    </xf>
    <xf numFmtId="0" fontId="47" fillId="13" borderId="40" xfId="3" applyFont="1" applyFill="1" applyBorder="1" applyAlignment="1">
      <alignment horizontal="center" vertical="center" wrapText="1"/>
    </xf>
    <xf numFmtId="0" fontId="47" fillId="13" borderId="41" xfId="3" applyFont="1" applyFill="1" applyBorder="1" applyAlignment="1">
      <alignment horizontal="center" vertical="center" wrapText="1"/>
    </xf>
    <xf numFmtId="0" fontId="47" fillId="13" borderId="42" xfId="2" applyFont="1" applyFill="1" applyBorder="1" applyAlignment="1">
      <alignment horizontal="center" vertical="center"/>
    </xf>
    <xf numFmtId="0" fontId="47" fillId="13" borderId="43" xfId="2" applyFont="1" applyFill="1" applyBorder="1" applyAlignment="1">
      <alignment horizontal="center" vertical="center"/>
    </xf>
    <xf numFmtId="0" fontId="1" fillId="2" borderId="54" xfId="2" quotePrefix="1" applyFont="1" applyFill="1" applyBorder="1" applyAlignment="1">
      <alignment horizontal="justify" vertical="center" wrapText="1"/>
    </xf>
    <xf numFmtId="0" fontId="1" fillId="2" borderId="55" xfId="2" quotePrefix="1" applyFont="1" applyFill="1" applyBorder="1" applyAlignment="1">
      <alignment horizontal="justify" vertical="center" wrapText="1"/>
    </xf>
    <xf numFmtId="0" fontId="1" fillId="2" borderId="56" xfId="2" quotePrefix="1" applyFont="1" applyFill="1" applyBorder="1" applyAlignment="1">
      <alignment horizontal="justify" vertical="center" wrapText="1"/>
    </xf>
    <xf numFmtId="0" fontId="61" fillId="0" borderId="19" xfId="0" applyFont="1" applyBorder="1" applyAlignment="1">
      <alignment horizontal="center" vertical="center" textRotation="90"/>
    </xf>
    <xf numFmtId="0" fontId="61" fillId="0" borderId="19" xfId="0" applyFont="1" applyBorder="1" applyAlignment="1">
      <alignment horizontal="center" vertical="center" textRotation="90" wrapText="1"/>
    </xf>
    <xf numFmtId="0" fontId="61" fillId="0" borderId="19" xfId="0" applyFont="1" applyBorder="1" applyAlignment="1">
      <alignment horizontal="center" vertical="center"/>
    </xf>
    <xf numFmtId="0" fontId="61" fillId="0" borderId="19" xfId="0" applyFont="1" applyBorder="1" applyAlignment="1">
      <alignment horizontal="center" vertical="center" wrapText="1"/>
    </xf>
    <xf numFmtId="0" fontId="57" fillId="0" borderId="78" xfId="0" applyFont="1" applyBorder="1" applyAlignment="1" applyProtection="1">
      <alignment horizontal="center" vertical="center"/>
      <protection hidden="1"/>
    </xf>
    <xf numFmtId="0" fontId="57" fillId="0" borderId="79" xfId="0" applyFont="1" applyBorder="1" applyAlignment="1" applyProtection="1">
      <alignment horizontal="center" vertical="center"/>
      <protection hidden="1"/>
    </xf>
    <xf numFmtId="0" fontId="57" fillId="0" borderId="80" xfId="0" applyFont="1" applyBorder="1" applyAlignment="1" applyProtection="1">
      <alignment horizontal="center" vertical="center"/>
      <protection hidden="1"/>
    </xf>
    <xf numFmtId="0" fontId="57" fillId="0" borderId="78" xfId="0" applyFont="1" applyFill="1" applyBorder="1" applyAlignment="1" applyProtection="1">
      <alignment horizontal="center" vertical="center" wrapText="1"/>
      <protection hidden="1"/>
    </xf>
    <xf numFmtId="0" fontId="57" fillId="0" borderId="79" xfId="0" applyFont="1" applyFill="1" applyBorder="1" applyAlignment="1" applyProtection="1">
      <alignment horizontal="center" vertical="center" wrapText="1"/>
      <protection hidden="1"/>
    </xf>
    <xf numFmtId="0" fontId="57" fillId="0" borderId="80" xfId="0" applyFont="1" applyFill="1" applyBorder="1" applyAlignment="1" applyProtection="1">
      <alignment horizontal="center" vertical="center" wrapText="1"/>
      <protection hidden="1"/>
    </xf>
    <xf numFmtId="9" fontId="61" fillId="0" borderId="78" xfId="0" applyNumberFormat="1" applyFont="1" applyBorder="1" applyAlignment="1" applyProtection="1">
      <alignment horizontal="center" vertical="center" wrapText="1"/>
      <protection hidden="1"/>
    </xf>
    <xf numFmtId="9" fontId="61" fillId="0" borderId="79" xfId="0" applyNumberFormat="1" applyFont="1" applyBorder="1" applyAlignment="1" applyProtection="1">
      <alignment horizontal="center" vertical="center" wrapText="1"/>
      <protection hidden="1"/>
    </xf>
    <xf numFmtId="9" fontId="61" fillId="0" borderId="80" xfId="0" applyNumberFormat="1" applyFont="1" applyBorder="1" applyAlignment="1" applyProtection="1">
      <alignment horizontal="center" vertical="center" wrapText="1"/>
      <protection hidden="1"/>
    </xf>
    <xf numFmtId="9" fontId="61" fillId="0" borderId="78" xfId="0" applyNumberFormat="1" applyFont="1" applyBorder="1" applyAlignment="1" applyProtection="1">
      <alignment horizontal="center" vertical="center" wrapText="1"/>
      <protection locked="0"/>
    </xf>
    <xf numFmtId="9" fontId="61" fillId="0" borderId="79" xfId="0" applyNumberFormat="1" applyFont="1" applyBorder="1" applyAlignment="1" applyProtection="1">
      <alignment horizontal="center" vertical="center" wrapText="1"/>
      <protection locked="0"/>
    </xf>
    <xf numFmtId="9" fontId="61" fillId="0" borderId="80" xfId="0" applyNumberFormat="1" applyFont="1" applyBorder="1" applyAlignment="1" applyProtection="1">
      <alignment horizontal="center" vertical="center" wrapText="1"/>
      <protection locked="0"/>
    </xf>
    <xf numFmtId="9" fontId="61" fillId="0" borderId="77" xfId="0" applyNumberFormat="1" applyFont="1" applyBorder="1" applyAlignment="1" applyProtection="1">
      <alignment horizontal="center" vertical="center" wrapText="1"/>
      <protection hidden="1"/>
    </xf>
    <xf numFmtId="49" fontId="62" fillId="0" borderId="78" xfId="0" applyNumberFormat="1" applyFont="1" applyBorder="1" applyAlignment="1" applyProtection="1">
      <alignment horizontal="center" vertical="center" wrapText="1"/>
      <protection locked="0"/>
    </xf>
    <xf numFmtId="49" fontId="62" fillId="0" borderId="79" xfId="0" applyNumberFormat="1" applyFont="1" applyBorder="1" applyAlignment="1" applyProtection="1">
      <alignment horizontal="center" vertical="center" wrapText="1"/>
      <protection locked="0"/>
    </xf>
    <xf numFmtId="49" fontId="62" fillId="0" borderId="80" xfId="0" applyNumberFormat="1" applyFont="1" applyBorder="1" applyAlignment="1" applyProtection="1">
      <alignment horizontal="center" vertical="center" wrapText="1"/>
      <protection locked="0"/>
    </xf>
    <xf numFmtId="49" fontId="61" fillId="0" borderId="78" xfId="0" applyNumberFormat="1" applyFont="1" applyBorder="1" applyAlignment="1" applyProtection="1">
      <alignment horizontal="center" vertical="center" wrapText="1"/>
      <protection locked="0"/>
    </xf>
    <xf numFmtId="49" fontId="61" fillId="0" borderId="79" xfId="0" applyNumberFormat="1" applyFont="1" applyBorder="1" applyAlignment="1" applyProtection="1">
      <alignment horizontal="center" vertical="center" wrapText="1"/>
      <protection locked="0"/>
    </xf>
    <xf numFmtId="49" fontId="61" fillId="0" borderId="80" xfId="0" applyNumberFormat="1" applyFont="1" applyBorder="1" applyAlignment="1" applyProtection="1">
      <alignment horizontal="center" vertical="center" wrapText="1"/>
      <protection locked="0"/>
    </xf>
    <xf numFmtId="0" fontId="61" fillId="0" borderId="78" xfId="0" applyFont="1" applyBorder="1" applyAlignment="1" applyProtection="1">
      <alignment horizontal="center" vertical="center" wrapText="1"/>
      <protection locked="0"/>
    </xf>
    <xf numFmtId="0" fontId="61" fillId="0" borderId="79" xfId="0" applyFont="1" applyBorder="1" applyAlignment="1" applyProtection="1">
      <alignment horizontal="center" vertical="center" wrapText="1"/>
      <protection locked="0"/>
    </xf>
    <xf numFmtId="0" fontId="61" fillId="0" borderId="80" xfId="0" applyFont="1" applyBorder="1" applyAlignment="1" applyProtection="1">
      <alignment horizontal="center" vertical="center" wrapText="1"/>
      <protection locked="0"/>
    </xf>
    <xf numFmtId="0" fontId="61" fillId="0" borderId="78" xfId="0" applyFont="1" applyBorder="1" applyAlignment="1" applyProtection="1">
      <alignment horizontal="center" vertical="center"/>
      <protection locked="0"/>
    </xf>
    <xf numFmtId="0" fontId="61" fillId="0" borderId="79" xfId="0" applyFont="1" applyBorder="1" applyAlignment="1" applyProtection="1">
      <alignment horizontal="center" vertical="center"/>
      <protection locked="0"/>
    </xf>
    <xf numFmtId="0" fontId="61" fillId="0" borderId="80" xfId="0" applyFont="1" applyBorder="1" applyAlignment="1" applyProtection="1">
      <alignment horizontal="center" vertical="center"/>
      <protection locked="0"/>
    </xf>
    <xf numFmtId="0" fontId="61" fillId="0" borderId="78" xfId="0" applyFont="1" applyBorder="1" applyAlignment="1" applyProtection="1">
      <alignment horizontal="center" vertical="center"/>
    </xf>
    <xf numFmtId="0" fontId="61" fillId="0" borderId="79" xfId="0" applyFont="1" applyBorder="1" applyAlignment="1" applyProtection="1">
      <alignment horizontal="center" vertical="center"/>
    </xf>
    <xf numFmtId="0" fontId="61" fillId="0" borderId="80" xfId="0" applyFont="1" applyBorder="1" applyAlignment="1" applyProtection="1">
      <alignment horizontal="center" vertical="center"/>
    </xf>
    <xf numFmtId="0" fontId="61" fillId="0" borderId="84" xfId="0" applyFont="1" applyFill="1" applyBorder="1" applyAlignment="1" applyProtection="1">
      <alignment horizontal="center" vertical="center" textRotation="90" wrapText="1"/>
      <protection locked="0"/>
    </xf>
    <xf numFmtId="0" fontId="61" fillId="0" borderId="85" xfId="0" applyFont="1" applyFill="1" applyBorder="1" applyAlignment="1" applyProtection="1">
      <alignment horizontal="center" vertical="center" textRotation="90" wrapText="1"/>
      <protection locked="0"/>
    </xf>
    <xf numFmtId="0" fontId="61" fillId="0" borderId="86" xfId="0" applyFont="1" applyFill="1" applyBorder="1" applyAlignment="1" applyProtection="1">
      <alignment horizontal="center" vertical="center" textRotation="90" wrapText="1"/>
      <protection locked="0"/>
    </xf>
    <xf numFmtId="0" fontId="57" fillId="0" borderId="77" xfId="0" applyFont="1" applyFill="1" applyBorder="1" applyAlignment="1" applyProtection="1">
      <alignment horizontal="center" vertical="center" wrapText="1"/>
      <protection hidden="1"/>
    </xf>
    <xf numFmtId="0" fontId="61" fillId="0" borderId="77" xfId="0" applyFont="1" applyBorder="1" applyAlignment="1" applyProtection="1">
      <alignment horizontal="center" vertical="center"/>
    </xf>
    <xf numFmtId="0" fontId="61" fillId="0" borderId="82" xfId="0" applyFont="1" applyFill="1" applyBorder="1" applyAlignment="1" applyProtection="1">
      <alignment horizontal="center" vertical="center" textRotation="90" wrapText="1"/>
      <protection locked="0"/>
    </xf>
    <xf numFmtId="0" fontId="61" fillId="0" borderId="77" xfId="0" applyFont="1" applyBorder="1" applyAlignment="1" applyProtection="1">
      <alignment horizontal="center" vertical="center" wrapText="1"/>
      <protection locked="0"/>
    </xf>
    <xf numFmtId="0" fontId="61" fillId="0" borderId="77" xfId="0" applyFont="1" applyBorder="1" applyAlignment="1" applyProtection="1">
      <alignment horizontal="justify" vertical="center" wrapText="1"/>
      <protection locked="0"/>
    </xf>
    <xf numFmtId="49" fontId="61" fillId="0" borderId="77" xfId="0" applyNumberFormat="1" applyFont="1" applyBorder="1" applyAlignment="1" applyProtection="1">
      <alignment horizontal="justify" vertical="center" wrapText="1"/>
      <protection locked="0"/>
    </xf>
    <xf numFmtId="0" fontId="62" fillId="0" borderId="77" xfId="0" applyFont="1" applyBorder="1" applyAlignment="1" applyProtection="1">
      <alignment horizontal="justify" vertical="center" wrapText="1"/>
      <protection locked="0"/>
    </xf>
    <xf numFmtId="0" fontId="61" fillId="0" borderId="83" xfId="0" applyFont="1" applyFill="1" applyBorder="1" applyAlignment="1" applyProtection="1">
      <alignment horizontal="center" vertical="center" textRotation="90" wrapText="1"/>
      <protection locked="0"/>
    </xf>
    <xf numFmtId="0" fontId="61" fillId="0" borderId="81" xfId="0" applyFont="1" applyFill="1" applyBorder="1" applyAlignment="1" applyProtection="1">
      <alignment horizontal="center" vertical="center" textRotation="90" wrapText="1"/>
      <protection locked="0"/>
    </xf>
    <xf numFmtId="0" fontId="61" fillId="0" borderId="87" xfId="0" applyFont="1" applyFill="1" applyBorder="1" applyAlignment="1" applyProtection="1">
      <alignment horizontal="center" vertical="center" textRotation="90" wrapText="1"/>
      <protection locked="0"/>
    </xf>
    <xf numFmtId="0" fontId="57" fillId="0" borderId="77" xfId="0" applyFont="1" applyBorder="1" applyAlignment="1" applyProtection="1">
      <alignment horizontal="center" vertical="center"/>
      <protection hidden="1"/>
    </xf>
    <xf numFmtId="0" fontId="62" fillId="0" borderId="78" xfId="0" applyFont="1" applyBorder="1" applyAlignment="1" applyProtection="1">
      <alignment horizontal="center" vertical="center" wrapText="1"/>
      <protection locked="0"/>
    </xf>
    <xf numFmtId="0" fontId="62" fillId="0" borderId="79" xfId="0" applyFont="1" applyBorder="1" applyAlignment="1" applyProtection="1">
      <alignment horizontal="center" vertical="center" wrapText="1"/>
      <protection locked="0"/>
    </xf>
    <xf numFmtId="0" fontId="62" fillId="0" borderId="80" xfId="0" applyFont="1" applyBorder="1" applyAlignment="1" applyProtection="1">
      <alignment horizontal="center" vertical="center" wrapText="1"/>
      <protection locked="0"/>
    </xf>
    <xf numFmtId="0" fontId="61" fillId="0" borderId="77" xfId="0" applyFont="1" applyBorder="1" applyAlignment="1" applyProtection="1">
      <alignment horizontal="center" vertical="center"/>
      <protection locked="0"/>
    </xf>
    <xf numFmtId="9" fontId="61" fillId="0" borderId="77" xfId="0" applyNumberFormat="1" applyFont="1" applyBorder="1" applyAlignment="1" applyProtection="1">
      <alignment horizontal="center" vertical="center" wrapText="1"/>
      <protection locked="0"/>
    </xf>
    <xf numFmtId="49" fontId="61" fillId="2" borderId="78" xfId="0" applyNumberFormat="1" applyFont="1" applyFill="1" applyBorder="1" applyAlignment="1" applyProtection="1">
      <alignment horizontal="justify" vertical="center" wrapText="1"/>
      <protection locked="0"/>
    </xf>
    <xf numFmtId="49" fontId="61" fillId="2" borderId="79" xfId="0" applyNumberFormat="1" applyFont="1" applyFill="1" applyBorder="1" applyAlignment="1" applyProtection="1">
      <alignment horizontal="justify" vertical="center" wrapText="1"/>
      <protection locked="0"/>
    </xf>
    <xf numFmtId="49" fontId="61" fillId="2" borderId="80" xfId="0" applyNumberFormat="1" applyFont="1" applyFill="1" applyBorder="1" applyAlignment="1" applyProtection="1">
      <alignment horizontal="justify" vertical="center" wrapText="1"/>
      <protection locked="0"/>
    </xf>
    <xf numFmtId="49" fontId="62" fillId="0" borderId="77" xfId="0" applyNumberFormat="1" applyFont="1" applyBorder="1" applyAlignment="1" applyProtection="1">
      <alignment horizontal="justify" vertical="center" wrapText="1"/>
      <protection locked="0"/>
    </xf>
    <xf numFmtId="49" fontId="62" fillId="0" borderId="78" xfId="0" applyNumberFormat="1" applyFont="1" applyBorder="1" applyAlignment="1" applyProtection="1">
      <alignment horizontal="justify" vertical="center" wrapText="1"/>
      <protection locked="0"/>
    </xf>
    <xf numFmtId="49" fontId="62" fillId="0" borderId="79" xfId="0" applyNumberFormat="1" applyFont="1" applyBorder="1" applyAlignment="1" applyProtection="1">
      <alignment horizontal="justify" vertical="center" wrapText="1"/>
      <protection locked="0"/>
    </xf>
    <xf numFmtId="49" fontId="62" fillId="0" borderId="80" xfId="0" applyNumberFormat="1" applyFont="1" applyBorder="1" applyAlignment="1" applyProtection="1">
      <alignment horizontal="justify" vertical="center" wrapText="1"/>
      <protection locked="0"/>
    </xf>
    <xf numFmtId="0" fontId="52" fillId="0" borderId="77" xfId="0" applyFont="1" applyBorder="1" applyAlignment="1" applyProtection="1">
      <alignment horizontal="center" vertical="center"/>
    </xf>
    <xf numFmtId="0" fontId="52" fillId="0" borderId="82" xfId="0" applyFont="1" applyFill="1" applyBorder="1" applyAlignment="1" applyProtection="1">
      <alignment horizontal="center" vertical="center" textRotation="90" wrapText="1"/>
    </xf>
    <xf numFmtId="0" fontId="52" fillId="0" borderId="77" xfId="0" applyFont="1" applyBorder="1" applyAlignment="1" applyProtection="1">
      <alignment horizontal="center" vertical="center" wrapText="1"/>
      <protection locked="0"/>
    </xf>
    <xf numFmtId="0" fontId="52" fillId="0" borderId="77" xfId="0" applyFont="1" applyBorder="1" applyAlignment="1" applyProtection="1">
      <alignment horizontal="justify" vertical="center" wrapText="1"/>
      <protection locked="0"/>
    </xf>
    <xf numFmtId="0" fontId="52" fillId="0" borderId="78" xfId="0" applyFont="1" applyBorder="1" applyAlignment="1" applyProtection="1">
      <alignment horizontal="center" vertical="center" wrapText="1"/>
      <protection locked="0"/>
    </xf>
    <xf numFmtId="0" fontId="52" fillId="0" borderId="79" xfId="0" applyFont="1" applyBorder="1" applyAlignment="1" applyProtection="1">
      <alignment horizontal="center" vertical="center" wrapText="1"/>
      <protection locked="0"/>
    </xf>
    <xf numFmtId="0" fontId="52" fillId="0" borderId="80" xfId="0" applyFont="1" applyBorder="1" applyAlignment="1" applyProtection="1">
      <alignment horizontal="center" vertical="center" wrapText="1"/>
      <protection locked="0"/>
    </xf>
    <xf numFmtId="49" fontId="52" fillId="0" borderId="77" xfId="0" applyNumberFormat="1" applyFont="1" applyBorder="1" applyAlignment="1" applyProtection="1">
      <alignment horizontal="justify" vertical="center" wrapText="1"/>
      <protection locked="0"/>
    </xf>
    <xf numFmtId="0" fontId="51" fillId="0" borderId="77" xfId="0" applyFont="1" applyFill="1" applyBorder="1" applyAlignment="1" applyProtection="1">
      <alignment horizontal="justify" vertical="center" wrapText="1"/>
      <protection locked="0"/>
    </xf>
    <xf numFmtId="9" fontId="52" fillId="0" borderId="77" xfId="0" applyNumberFormat="1" applyFont="1" applyBorder="1" applyAlignment="1" applyProtection="1">
      <alignment horizontal="center" vertical="center" wrapText="1"/>
      <protection hidden="1"/>
    </xf>
    <xf numFmtId="0" fontId="68" fillId="0" borderId="77" xfId="0" applyFont="1" applyFill="1" applyBorder="1" applyAlignment="1" applyProtection="1">
      <alignment horizontal="center" vertical="center" wrapText="1"/>
      <protection hidden="1"/>
    </xf>
    <xf numFmtId="0" fontId="68" fillId="0" borderId="77" xfId="0" applyFont="1" applyBorder="1" applyAlignment="1" applyProtection="1">
      <alignment horizontal="center" vertical="center"/>
      <protection hidden="1"/>
    </xf>
    <xf numFmtId="0" fontId="51" fillId="0" borderId="78" xfId="0" applyFont="1" applyBorder="1" applyAlignment="1" applyProtection="1">
      <alignment horizontal="center" vertical="center" wrapText="1"/>
      <protection locked="0"/>
    </xf>
    <xf numFmtId="0" fontId="51" fillId="0" borderId="79" xfId="0" applyFont="1" applyBorder="1" applyAlignment="1" applyProtection="1">
      <alignment horizontal="center" vertical="center" wrapText="1"/>
      <protection locked="0"/>
    </xf>
    <xf numFmtId="0" fontId="51" fillId="0" borderId="80" xfId="0" applyFont="1" applyBorder="1" applyAlignment="1" applyProtection="1">
      <alignment horizontal="center" vertical="center" wrapText="1"/>
      <protection locked="0"/>
    </xf>
    <xf numFmtId="0" fontId="52" fillId="0" borderId="77" xfId="0" applyFont="1" applyBorder="1" applyAlignment="1" applyProtection="1">
      <alignment horizontal="center" vertical="center"/>
      <protection locked="0"/>
    </xf>
    <xf numFmtId="9" fontId="52" fillId="0" borderId="77" xfId="0" applyNumberFormat="1" applyFont="1" applyBorder="1" applyAlignment="1" applyProtection="1">
      <alignment horizontal="center" vertical="center" wrapText="1"/>
      <protection locked="0"/>
    </xf>
    <xf numFmtId="0" fontId="52" fillId="0" borderId="78" xfId="0" applyFont="1" applyBorder="1" applyAlignment="1" applyProtection="1">
      <alignment horizontal="justify" vertical="center" wrapText="1"/>
      <protection locked="0"/>
    </xf>
    <xf numFmtId="0" fontId="52" fillId="0" borderId="79" xfId="0" applyFont="1" applyBorder="1" applyAlignment="1" applyProtection="1">
      <alignment horizontal="justify" vertical="center" wrapText="1"/>
      <protection locked="0"/>
    </xf>
    <xf numFmtId="0" fontId="52" fillId="0" borderId="80" xfId="0" applyFont="1" applyBorder="1" applyAlignment="1" applyProtection="1">
      <alignment horizontal="justify" vertical="center" wrapText="1"/>
      <protection locked="0"/>
    </xf>
    <xf numFmtId="0" fontId="51" fillId="0" borderId="78" xfId="0" applyFont="1" applyBorder="1" applyAlignment="1" applyProtection="1">
      <alignment horizontal="justify" vertical="center" wrapText="1"/>
      <protection locked="0"/>
    </xf>
    <xf numFmtId="0" fontId="51" fillId="0" borderId="79" xfId="0" applyFont="1" applyBorder="1" applyAlignment="1" applyProtection="1">
      <alignment horizontal="justify" vertical="center" wrapText="1"/>
      <protection locked="0"/>
    </xf>
    <xf numFmtId="0" fontId="51" fillId="0" borderId="80" xfId="0" applyFont="1" applyBorder="1" applyAlignment="1" applyProtection="1">
      <alignment horizontal="justify" vertical="center" wrapText="1"/>
      <protection locked="0"/>
    </xf>
    <xf numFmtId="0" fontId="51" fillId="0" borderId="78" xfId="0" applyFont="1" applyFill="1" applyBorder="1" applyAlignment="1" applyProtection="1">
      <alignment horizontal="justify" vertical="center" wrapText="1"/>
      <protection locked="0"/>
    </xf>
    <xf numFmtId="0" fontId="51" fillId="0" borderId="79" xfId="0" applyFont="1" applyFill="1" applyBorder="1" applyAlignment="1" applyProtection="1">
      <alignment horizontal="justify" vertical="center" wrapText="1"/>
      <protection locked="0"/>
    </xf>
    <xf numFmtId="0" fontId="51" fillId="0" borderId="80" xfId="0" applyFont="1" applyFill="1" applyBorder="1" applyAlignment="1" applyProtection="1">
      <alignment horizontal="justify" vertical="center" wrapText="1"/>
      <protection locked="0"/>
    </xf>
    <xf numFmtId="49" fontId="52" fillId="0" borderId="78" xfId="0" applyNumberFormat="1" applyFont="1" applyBorder="1" applyAlignment="1" applyProtection="1">
      <alignment horizontal="justify" vertical="center" wrapText="1"/>
      <protection locked="0"/>
    </xf>
    <xf numFmtId="49" fontId="52" fillId="0" borderId="79" xfId="0" applyNumberFormat="1" applyFont="1" applyBorder="1" applyAlignment="1" applyProtection="1">
      <alignment horizontal="justify" vertical="center" wrapText="1"/>
      <protection locked="0"/>
    </xf>
    <xf numFmtId="49" fontId="52" fillId="0" borderId="80" xfId="0" applyNumberFormat="1" applyFont="1" applyBorder="1" applyAlignment="1" applyProtection="1">
      <alignment horizontal="justify" vertical="center" wrapText="1"/>
      <protection locked="0"/>
    </xf>
    <xf numFmtId="49" fontId="51" fillId="0" borderId="77" xfId="0" applyNumberFormat="1" applyFont="1" applyFill="1" applyBorder="1" applyAlignment="1" applyProtection="1">
      <alignment horizontal="justify" vertical="center" wrapText="1"/>
      <protection locked="0"/>
    </xf>
    <xf numFmtId="49" fontId="51" fillId="0" borderId="78" xfId="0" applyNumberFormat="1" applyFont="1" applyBorder="1" applyAlignment="1" applyProtection="1">
      <alignment horizontal="justify" vertical="center" wrapText="1"/>
      <protection locked="0"/>
    </xf>
    <xf numFmtId="49" fontId="51" fillId="0" borderId="79" xfId="0" applyNumberFormat="1" applyFont="1" applyBorder="1" applyAlignment="1" applyProtection="1">
      <alignment horizontal="justify" vertical="center" wrapText="1"/>
      <protection locked="0"/>
    </xf>
    <xf numFmtId="49" fontId="51" fillId="0" borderId="80" xfId="0" applyNumberFormat="1" applyFont="1" applyBorder="1" applyAlignment="1" applyProtection="1">
      <alignment horizontal="justify" vertical="center" wrapText="1"/>
      <protection locked="0"/>
    </xf>
    <xf numFmtId="49" fontId="51" fillId="0" borderId="77" xfId="0" applyNumberFormat="1" applyFont="1" applyBorder="1" applyAlignment="1" applyProtection="1">
      <alignment horizontal="justify" vertical="center" wrapText="1"/>
      <protection locked="0"/>
    </xf>
    <xf numFmtId="49" fontId="61" fillId="0" borderId="78" xfId="0" applyNumberFormat="1" applyFont="1" applyBorder="1" applyAlignment="1" applyProtection="1">
      <alignment horizontal="justify" vertical="center" wrapText="1"/>
      <protection locked="0"/>
    </xf>
    <xf numFmtId="49" fontId="61" fillId="0" borderId="79" xfId="0" applyNumberFormat="1" applyFont="1" applyBorder="1" applyAlignment="1" applyProtection="1">
      <alignment horizontal="justify" vertical="center" wrapText="1"/>
      <protection locked="0"/>
    </xf>
    <xf numFmtId="49" fontId="61" fillId="0" borderId="80" xfId="0" applyNumberFormat="1" applyFont="1" applyBorder="1" applyAlignment="1" applyProtection="1">
      <alignment horizontal="justify" vertical="center" wrapText="1"/>
      <protection locked="0"/>
    </xf>
    <xf numFmtId="0" fontId="61" fillId="0" borderId="78" xfId="0" applyFont="1" applyBorder="1" applyAlignment="1" applyProtection="1">
      <alignment horizontal="justify" vertical="center" wrapText="1"/>
      <protection locked="0"/>
    </xf>
    <xf numFmtId="0" fontId="61" fillId="0" borderId="79" xfId="0" applyFont="1" applyBorder="1" applyAlignment="1" applyProtection="1">
      <alignment horizontal="justify" vertical="center" wrapText="1"/>
      <protection locked="0"/>
    </xf>
    <xf numFmtId="0" fontId="61" fillId="0" borderId="80" xfId="0" applyFont="1" applyBorder="1" applyAlignment="1" applyProtection="1">
      <alignment horizontal="justify" vertical="center" wrapText="1"/>
      <protection locked="0"/>
    </xf>
    <xf numFmtId="0" fontId="62" fillId="0" borderId="77" xfId="0" applyFont="1" applyFill="1" applyBorder="1" applyAlignment="1" applyProtection="1">
      <alignment horizontal="justify" vertical="center" wrapText="1"/>
      <protection locked="0"/>
    </xf>
    <xf numFmtId="0" fontId="62" fillId="0" borderId="78" xfId="0" applyFont="1" applyBorder="1" applyAlignment="1" applyProtection="1">
      <alignment horizontal="justify" vertical="center" wrapText="1"/>
      <protection locked="0"/>
    </xf>
    <xf numFmtId="0" fontId="62" fillId="0" borderId="79" xfId="0" applyFont="1" applyBorder="1" applyAlignment="1" applyProtection="1">
      <alignment horizontal="justify" vertical="center" wrapText="1"/>
      <protection locked="0"/>
    </xf>
    <xf numFmtId="0" fontId="62" fillId="0" borderId="80" xfId="0" applyFont="1" applyBorder="1" applyAlignment="1" applyProtection="1">
      <alignment horizontal="justify" vertical="center" wrapText="1"/>
      <protection locked="0"/>
    </xf>
    <xf numFmtId="0" fontId="61" fillId="0" borderId="77" xfId="0" applyFont="1" applyFill="1" applyBorder="1" applyAlignment="1" applyProtection="1">
      <alignment horizontal="center" vertical="center" wrapText="1"/>
      <protection locked="0"/>
    </xf>
    <xf numFmtId="0" fontId="62" fillId="19" borderId="77" xfId="0" applyFont="1" applyFill="1" applyBorder="1" applyAlignment="1" applyProtection="1">
      <alignment horizontal="justify" vertical="center" wrapText="1"/>
      <protection locked="0"/>
    </xf>
    <xf numFmtId="0" fontId="61" fillId="0" borderId="82" xfId="0" applyFont="1" applyFill="1" applyBorder="1" applyAlignment="1" applyProtection="1">
      <alignment horizontal="justify" vertical="center" textRotation="90" wrapText="1"/>
      <protection locked="0"/>
    </xf>
    <xf numFmtId="0" fontId="61" fillId="0" borderId="19" xfId="0" applyFont="1" applyFill="1" applyBorder="1" applyAlignment="1" applyProtection="1">
      <alignment horizontal="center" vertical="center" textRotation="90" wrapText="1"/>
      <protection locked="0"/>
    </xf>
    <xf numFmtId="0" fontId="61" fillId="0" borderId="19" xfId="0" applyFont="1" applyBorder="1" applyAlignment="1" applyProtection="1">
      <alignment horizontal="center" vertical="center" wrapText="1"/>
      <protection locked="0"/>
    </xf>
    <xf numFmtId="0" fontId="62" fillId="0" borderId="19" xfId="0" applyFont="1" applyBorder="1" applyAlignment="1" applyProtection="1">
      <alignment horizontal="center" vertical="center" wrapText="1"/>
      <protection locked="0"/>
    </xf>
    <xf numFmtId="0" fontId="57" fillId="0" borderId="19" xfId="0" applyFont="1" applyBorder="1" applyAlignment="1" applyProtection="1">
      <alignment horizontal="center" vertical="center"/>
      <protection hidden="1"/>
    </xf>
    <xf numFmtId="0" fontId="57" fillId="0" borderId="19" xfId="0" applyFont="1" applyBorder="1" applyAlignment="1" applyProtection="1">
      <alignment horizontal="center" vertical="center" wrapText="1"/>
      <protection hidden="1"/>
    </xf>
    <xf numFmtId="9" fontId="61" fillId="0" borderId="19" xfId="0" applyNumberFormat="1" applyFont="1" applyBorder="1" applyAlignment="1" applyProtection="1">
      <alignment horizontal="center" vertical="center" wrapText="1"/>
      <protection hidden="1"/>
    </xf>
    <xf numFmtId="9" fontId="61" fillId="0" borderId="19" xfId="0" applyNumberFormat="1" applyFont="1" applyBorder="1" applyAlignment="1" applyProtection="1">
      <alignment horizontal="center" vertical="center" wrapText="1"/>
      <protection locked="0"/>
    </xf>
    <xf numFmtId="49" fontId="61" fillId="0" borderId="19" xfId="0" applyNumberFormat="1" applyFont="1" applyBorder="1" applyAlignment="1" applyProtection="1">
      <alignment horizontal="center" vertical="center" wrapText="1"/>
      <protection locked="0"/>
    </xf>
    <xf numFmtId="49" fontId="62" fillId="0" borderId="19" xfId="0" applyNumberFormat="1" applyFont="1" applyFill="1" applyBorder="1" applyAlignment="1" applyProtection="1">
      <alignment horizontal="center" vertical="center" wrapText="1"/>
      <protection locked="0"/>
    </xf>
    <xf numFmtId="49" fontId="62" fillId="0" borderId="19" xfId="0" applyNumberFormat="1" applyFont="1" applyBorder="1" applyAlignment="1" applyProtection="1">
      <alignment horizontal="center" vertical="center" wrapText="1"/>
      <protection locked="0"/>
    </xf>
    <xf numFmtId="49" fontId="62" fillId="0" borderId="78" xfId="0" applyNumberFormat="1" applyFont="1" applyFill="1" applyBorder="1" applyAlignment="1" applyProtection="1">
      <alignment horizontal="justify" vertical="center" wrapText="1"/>
      <protection locked="0"/>
    </xf>
    <xf numFmtId="49" fontId="62" fillId="0" borderId="79" xfId="0" applyNumberFormat="1" applyFont="1" applyFill="1" applyBorder="1" applyAlignment="1" applyProtection="1">
      <alignment horizontal="justify" vertical="center" wrapText="1"/>
      <protection locked="0"/>
    </xf>
    <xf numFmtId="49" fontId="62" fillId="0" borderId="80" xfId="0" applyNumberFormat="1" applyFont="1" applyFill="1" applyBorder="1" applyAlignment="1" applyProtection="1">
      <alignment horizontal="justify" vertical="center" wrapText="1"/>
      <protection locked="0"/>
    </xf>
    <xf numFmtId="9" fontId="61" fillId="0" borderId="77" xfId="0" applyNumberFormat="1" applyFont="1" applyBorder="1" applyAlignment="1" applyProtection="1">
      <alignment horizontal="center" vertical="top" wrapText="1"/>
      <protection hidden="1"/>
    </xf>
    <xf numFmtId="0" fontId="61" fillId="0" borderId="19" xfId="0" applyFont="1" applyBorder="1" applyAlignment="1" applyProtection="1">
      <alignment horizontal="center" vertical="center"/>
      <protection locked="0"/>
    </xf>
    <xf numFmtId="49" fontId="62" fillId="0" borderId="77" xfId="0" applyNumberFormat="1" applyFont="1" applyFill="1" applyBorder="1" applyAlignment="1" applyProtection="1">
      <alignment horizontal="justify" vertical="center" wrapText="1"/>
      <protection locked="0"/>
    </xf>
    <xf numFmtId="0" fontId="69" fillId="0" borderId="79" xfId="0" applyFont="1" applyBorder="1" applyAlignment="1" applyProtection="1">
      <alignment horizontal="justify" vertical="center" wrapText="1"/>
      <protection locked="0"/>
    </xf>
    <xf numFmtId="0" fontId="69" fillId="0" borderId="80" xfId="0" applyFont="1" applyBorder="1" applyAlignment="1" applyProtection="1">
      <alignment horizontal="justify" vertical="center" wrapText="1"/>
      <protection locked="0"/>
    </xf>
    <xf numFmtId="0" fontId="61" fillId="0" borderId="77" xfId="0" applyFont="1" applyFill="1" applyBorder="1" applyAlignment="1" applyProtection="1">
      <alignment horizontal="justify" vertical="center" wrapText="1"/>
      <protection locked="0"/>
    </xf>
    <xf numFmtId="0" fontId="61" fillId="0" borderId="78" xfId="0" applyFont="1" applyFill="1" applyBorder="1" applyAlignment="1" applyProtection="1">
      <alignment horizontal="justify" vertical="center" wrapText="1"/>
      <protection locked="0"/>
    </xf>
    <xf numFmtId="0" fontId="61" fillId="0" borderId="79" xfId="0" applyFont="1" applyFill="1" applyBorder="1" applyAlignment="1" applyProtection="1">
      <alignment horizontal="justify" vertical="center" wrapText="1"/>
      <protection locked="0"/>
    </xf>
    <xf numFmtId="0" fontId="61" fillId="0" borderId="80" xfId="0" applyFont="1" applyFill="1" applyBorder="1" applyAlignment="1" applyProtection="1">
      <alignment horizontal="justify" vertical="center" wrapText="1"/>
      <protection locked="0"/>
    </xf>
    <xf numFmtId="49" fontId="61" fillId="0" borderId="77" xfId="0" applyNumberFormat="1" applyFont="1" applyFill="1" applyBorder="1" applyAlignment="1" applyProtection="1">
      <alignment horizontal="justify" vertical="center" wrapText="1"/>
      <protection locked="0"/>
    </xf>
    <xf numFmtId="0" fontId="62" fillId="0" borderId="78" xfId="0" applyFont="1" applyFill="1" applyBorder="1" applyAlignment="1" applyProtection="1">
      <alignment horizontal="center" vertical="center" wrapText="1"/>
      <protection locked="0"/>
    </xf>
    <xf numFmtId="0" fontId="62" fillId="0" borderId="79" xfId="0" applyFont="1" applyFill="1" applyBorder="1" applyAlignment="1" applyProtection="1">
      <alignment horizontal="center" vertical="center" wrapText="1"/>
      <protection locked="0"/>
    </xf>
    <xf numFmtId="0" fontId="62" fillId="0" borderId="80" xfId="0" applyFont="1" applyFill="1" applyBorder="1" applyAlignment="1" applyProtection="1">
      <alignment horizontal="center" vertical="center" wrapText="1"/>
      <protection locked="0"/>
    </xf>
    <xf numFmtId="0" fontId="61" fillId="0" borderId="77" xfId="0" applyFont="1" applyFill="1" applyBorder="1" applyAlignment="1" applyProtection="1">
      <alignment horizontal="center" vertical="center"/>
      <protection locked="0"/>
    </xf>
    <xf numFmtId="0" fontId="61" fillId="0" borderId="77" xfId="0" applyFont="1" applyBorder="1" applyAlignment="1">
      <alignment horizontal="center" vertical="center"/>
    </xf>
    <xf numFmtId="0" fontId="62" fillId="0" borderId="77" xfId="0" applyFont="1" applyBorder="1" applyAlignment="1" applyProtection="1">
      <alignment horizontal="center" vertical="center" wrapText="1"/>
      <protection locked="0"/>
    </xf>
    <xf numFmtId="0" fontId="57" fillId="0" borderId="77" xfId="0" applyFont="1" applyBorder="1" applyAlignment="1" applyProtection="1">
      <alignment horizontal="center" vertical="center" wrapText="1"/>
      <protection hidden="1"/>
    </xf>
    <xf numFmtId="49" fontId="62" fillId="19" borderId="77" xfId="0" applyNumberFormat="1" applyFont="1" applyFill="1" applyBorder="1" applyAlignment="1" applyProtection="1">
      <alignment horizontal="justify" vertical="center" wrapText="1"/>
      <protection locked="0"/>
    </xf>
    <xf numFmtId="0" fontId="61" fillId="7" borderId="78" xfId="0" applyFont="1" applyFill="1" applyBorder="1" applyAlignment="1" applyProtection="1">
      <alignment horizontal="justify" vertical="center" wrapText="1"/>
      <protection locked="0"/>
    </xf>
    <xf numFmtId="0" fontId="35" fillId="10" borderId="11" xfId="0" applyFont="1" applyFill="1" applyBorder="1" applyAlignment="1">
      <alignment horizontal="center" vertical="center" wrapText="1" readingOrder="1"/>
    </xf>
    <xf numFmtId="0" fontId="35" fillId="10" borderId="12" xfId="0" applyFont="1" applyFill="1" applyBorder="1" applyAlignment="1">
      <alignment horizontal="center" vertical="center" wrapText="1" readingOrder="1"/>
    </xf>
    <xf numFmtId="0" fontId="35" fillId="10" borderId="13" xfId="0" applyFont="1" applyFill="1" applyBorder="1" applyAlignment="1">
      <alignment horizontal="center" vertical="center" wrapText="1" readingOrder="1"/>
    </xf>
    <xf numFmtId="0" fontId="35" fillId="10" borderId="14" xfId="0" applyFont="1" applyFill="1" applyBorder="1" applyAlignment="1">
      <alignment horizontal="center" vertical="center" wrapText="1" readingOrder="1"/>
    </xf>
    <xf numFmtId="0" fontId="35" fillId="10" borderId="0" xfId="0" applyFont="1" applyFill="1" applyAlignment="1">
      <alignment horizontal="center" vertical="center" wrapText="1" readingOrder="1"/>
    </xf>
    <xf numFmtId="0" fontId="35" fillId="10" borderId="15" xfId="0" applyFont="1" applyFill="1" applyBorder="1" applyAlignment="1">
      <alignment horizontal="center" vertical="center" wrapText="1" readingOrder="1"/>
    </xf>
    <xf numFmtId="0" fontId="35" fillId="10" borderId="16" xfId="0" applyFont="1" applyFill="1" applyBorder="1" applyAlignment="1">
      <alignment horizontal="center" vertical="center" wrapText="1" readingOrder="1"/>
    </xf>
    <xf numFmtId="0" fontId="35" fillId="10" borderId="17" xfId="0" applyFont="1" applyFill="1" applyBorder="1" applyAlignment="1">
      <alignment horizontal="center" vertical="center" wrapText="1" readingOrder="1"/>
    </xf>
    <xf numFmtId="0" fontId="35" fillId="10" borderId="18" xfId="0" applyFont="1" applyFill="1" applyBorder="1" applyAlignment="1">
      <alignment horizontal="center" vertical="center" wrapText="1" readingOrder="1"/>
    </xf>
    <xf numFmtId="0" fontId="36" fillId="0" borderId="3" xfId="0" applyFont="1" applyBorder="1" applyAlignment="1">
      <alignment horizontal="center" vertical="center" wrapText="1"/>
    </xf>
    <xf numFmtId="0" fontId="36" fillId="0" borderId="10" xfId="0" applyFont="1" applyBorder="1" applyAlignment="1">
      <alignment horizontal="center" vertical="center"/>
    </xf>
    <xf numFmtId="0" fontId="36" fillId="0" borderId="5" xfId="0" applyFont="1" applyBorder="1" applyAlignment="1">
      <alignment horizontal="center" vertical="center" wrapText="1"/>
    </xf>
    <xf numFmtId="0" fontId="36" fillId="0" borderId="0" xfId="0" applyFont="1" applyAlignment="1">
      <alignment horizontal="center" vertical="center"/>
    </xf>
    <xf numFmtId="0" fontId="36" fillId="0" borderId="5"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35" fillId="11" borderId="11" xfId="0" applyFont="1" applyFill="1" applyBorder="1" applyAlignment="1">
      <alignment horizontal="center" vertical="center" wrapText="1" readingOrder="1"/>
    </xf>
    <xf numFmtId="0" fontId="35" fillId="11" borderId="12" xfId="0" applyFont="1" applyFill="1" applyBorder="1" applyAlignment="1">
      <alignment horizontal="center" vertical="center" wrapText="1" readingOrder="1"/>
    </xf>
    <xf numFmtId="0" fontId="35" fillId="11" borderId="13" xfId="0" applyFont="1" applyFill="1" applyBorder="1" applyAlignment="1">
      <alignment horizontal="center" vertical="center" wrapText="1" readingOrder="1"/>
    </xf>
    <xf numFmtId="0" fontId="35" fillId="11" borderId="14" xfId="0" applyFont="1" applyFill="1" applyBorder="1" applyAlignment="1">
      <alignment horizontal="center" vertical="center" wrapText="1" readingOrder="1"/>
    </xf>
    <xf numFmtId="0" fontId="35" fillId="11" borderId="0" xfId="0" applyFont="1" applyFill="1" applyAlignment="1">
      <alignment horizontal="center" vertical="center" wrapText="1" readingOrder="1"/>
    </xf>
    <xf numFmtId="0" fontId="35" fillId="11" borderId="15" xfId="0" applyFont="1" applyFill="1" applyBorder="1" applyAlignment="1">
      <alignment horizontal="center" vertical="center" wrapText="1" readingOrder="1"/>
    </xf>
    <xf numFmtId="0" fontId="35" fillId="11" borderId="16" xfId="0" applyFont="1" applyFill="1" applyBorder="1" applyAlignment="1">
      <alignment horizontal="center" vertical="center" wrapText="1" readingOrder="1"/>
    </xf>
    <xf numFmtId="0" fontId="35" fillId="11" borderId="17" xfId="0" applyFont="1" applyFill="1" applyBorder="1" applyAlignment="1">
      <alignment horizontal="center" vertical="center" wrapText="1" readingOrder="1"/>
    </xf>
    <xf numFmtId="0" fontId="35" fillId="11" borderId="18" xfId="0" applyFont="1" applyFill="1" applyBorder="1" applyAlignment="1">
      <alignment horizontal="center" vertical="center" wrapText="1" readingOrder="1"/>
    </xf>
    <xf numFmtId="0" fontId="34" fillId="0" borderId="0" xfId="0" applyFont="1" applyAlignment="1">
      <alignment horizontal="center" vertical="center" wrapText="1"/>
    </xf>
    <xf numFmtId="0" fontId="17" fillId="0" borderId="0" xfId="0" applyFont="1" applyAlignment="1">
      <alignment horizontal="center" vertical="center" wrapText="1"/>
    </xf>
    <xf numFmtId="0" fontId="15" fillId="9" borderId="0" xfId="0" applyFont="1" applyFill="1" applyAlignment="1">
      <alignment horizontal="center" vertical="center" wrapText="1" readingOrder="1"/>
    </xf>
    <xf numFmtId="0" fontId="15" fillId="9" borderId="0" xfId="0" applyFont="1" applyFill="1" applyAlignment="1">
      <alignment horizontal="center" vertical="center" textRotation="90" wrapText="1" readingOrder="1"/>
    </xf>
    <xf numFmtId="0" fontId="15" fillId="9" borderId="6" xfId="0" applyFont="1" applyFill="1" applyBorder="1" applyAlignment="1">
      <alignment horizontal="center" vertical="center" textRotation="90" wrapText="1" readingOrder="1"/>
    </xf>
    <xf numFmtId="0" fontId="36" fillId="0" borderId="4" xfId="0" applyFont="1" applyBorder="1" applyAlignment="1">
      <alignment horizontal="center" vertical="center"/>
    </xf>
    <xf numFmtId="0" fontId="36" fillId="0" borderId="6" xfId="0" applyFont="1" applyBorder="1" applyAlignment="1">
      <alignment horizontal="center" vertical="center"/>
    </xf>
    <xf numFmtId="0" fontId="36" fillId="0" borderId="8" xfId="0" applyFont="1" applyBorder="1" applyAlignment="1">
      <alignment horizontal="center" vertical="center"/>
    </xf>
    <xf numFmtId="0" fontId="35" fillId="4" borderId="11" xfId="0" applyFont="1" applyFill="1" applyBorder="1" applyAlignment="1">
      <alignment horizontal="center" vertical="center" wrapText="1" readingOrder="1"/>
    </xf>
    <xf numFmtId="0" fontId="35" fillId="4" borderId="12" xfId="0" applyFont="1" applyFill="1" applyBorder="1" applyAlignment="1">
      <alignment horizontal="center" vertical="center" wrapText="1" readingOrder="1"/>
    </xf>
    <xf numFmtId="0" fontId="35" fillId="4" borderId="13" xfId="0" applyFont="1" applyFill="1" applyBorder="1" applyAlignment="1">
      <alignment horizontal="center" vertical="center" wrapText="1" readingOrder="1"/>
    </xf>
    <xf numFmtId="0" fontId="35" fillId="4" borderId="14" xfId="0" applyFont="1" applyFill="1" applyBorder="1" applyAlignment="1">
      <alignment horizontal="center" vertical="center" wrapText="1" readingOrder="1"/>
    </xf>
    <xf numFmtId="0" fontId="35" fillId="4" borderId="0" xfId="0" applyFont="1" applyFill="1" applyAlignment="1">
      <alignment horizontal="center" vertical="center" wrapText="1" readingOrder="1"/>
    </xf>
    <xf numFmtId="0" fontId="35" fillId="4" borderId="15" xfId="0" applyFont="1" applyFill="1" applyBorder="1" applyAlignment="1">
      <alignment horizontal="center" vertical="center" wrapText="1" readingOrder="1"/>
    </xf>
    <xf numFmtId="0" fontId="35" fillId="4" borderId="16" xfId="0" applyFont="1" applyFill="1" applyBorder="1" applyAlignment="1">
      <alignment horizontal="center" vertical="center" wrapText="1" readingOrder="1"/>
    </xf>
    <xf numFmtId="0" fontId="35" fillId="4" borderId="17" xfId="0" applyFont="1" applyFill="1" applyBorder="1" applyAlignment="1">
      <alignment horizontal="center" vertical="center" wrapText="1" readingOrder="1"/>
    </xf>
    <xf numFmtId="0" fontId="35" fillId="4" borderId="18" xfId="0" applyFont="1" applyFill="1" applyBorder="1" applyAlignment="1">
      <alignment horizontal="center" vertical="center" wrapText="1" readingOrder="1"/>
    </xf>
    <xf numFmtId="0" fontId="35" fillId="12" borderId="11" xfId="0" applyFont="1" applyFill="1" applyBorder="1" applyAlignment="1">
      <alignment horizontal="center" vertical="center" wrapText="1" readingOrder="1"/>
    </xf>
    <xf numFmtId="0" fontId="35" fillId="12" borderId="12" xfId="0" applyFont="1" applyFill="1" applyBorder="1" applyAlignment="1">
      <alignment horizontal="center" vertical="center" wrapText="1" readingOrder="1"/>
    </xf>
    <xf numFmtId="0" fontId="35" fillId="12" borderId="13" xfId="0" applyFont="1" applyFill="1" applyBorder="1" applyAlignment="1">
      <alignment horizontal="center" vertical="center" wrapText="1" readingOrder="1"/>
    </xf>
    <xf numFmtId="0" fontId="35" fillId="12" borderId="14" xfId="0" applyFont="1" applyFill="1" applyBorder="1" applyAlignment="1">
      <alignment horizontal="center" vertical="center" wrapText="1" readingOrder="1"/>
    </xf>
    <xf numFmtId="0" fontId="35" fillId="12" borderId="0" xfId="0" applyFont="1" applyFill="1" applyAlignment="1">
      <alignment horizontal="center" vertical="center" wrapText="1" readingOrder="1"/>
    </xf>
    <xf numFmtId="0" fontId="35" fillId="12" borderId="15" xfId="0" applyFont="1" applyFill="1" applyBorder="1" applyAlignment="1">
      <alignment horizontal="center" vertical="center" wrapText="1" readingOrder="1"/>
    </xf>
    <xf numFmtId="0" fontId="35" fillId="12" borderId="16" xfId="0" applyFont="1" applyFill="1" applyBorder="1" applyAlignment="1">
      <alignment horizontal="center" vertical="center" wrapText="1" readingOrder="1"/>
    </xf>
    <xf numFmtId="0" fontId="35" fillId="12" borderId="17" xfId="0" applyFont="1" applyFill="1" applyBorder="1" applyAlignment="1">
      <alignment horizontal="center" vertical="center" wrapText="1" readingOrder="1"/>
    </xf>
    <xf numFmtId="0" fontId="35" fillId="12" borderId="18" xfId="0" applyFont="1" applyFill="1" applyBorder="1" applyAlignment="1">
      <alignment horizontal="center" vertical="center" wrapText="1" readingOrder="1"/>
    </xf>
    <xf numFmtId="0" fontId="36" fillId="0" borderId="10" xfId="0" applyFont="1" applyBorder="1" applyAlignment="1">
      <alignment horizontal="center" vertical="center" wrapText="1"/>
    </xf>
    <xf numFmtId="0" fontId="19" fillId="0" borderId="0" xfId="0" applyFont="1" applyAlignment="1">
      <alignment horizontal="center" vertical="center"/>
    </xf>
    <xf numFmtId="0" fontId="38" fillId="0" borderId="0" xfId="0" applyFont="1" applyAlignment="1">
      <alignment horizontal="center" vertical="center"/>
    </xf>
    <xf numFmtId="0" fontId="33" fillId="14" borderId="21" xfId="0" applyFont="1" applyFill="1" applyBorder="1" applyAlignment="1">
      <alignment horizontal="center" vertical="center" wrapText="1" readingOrder="1"/>
    </xf>
    <xf numFmtId="0" fontId="33" fillId="14" borderId="22" xfId="0" applyFont="1" applyFill="1" applyBorder="1" applyAlignment="1">
      <alignment horizontal="center" vertical="center" wrapText="1" readingOrder="1"/>
    </xf>
    <xf numFmtId="0" fontId="33" fillId="14" borderId="33" xfId="0" applyFont="1" applyFill="1" applyBorder="1" applyAlignment="1">
      <alignment horizontal="center" vertical="center" wrapText="1" readingOrder="1"/>
    </xf>
    <xf numFmtId="0" fontId="28" fillId="2" borderId="0" xfId="0" applyFont="1" applyFill="1" applyAlignment="1">
      <alignment horizontal="justify" vertical="center" wrapText="1"/>
    </xf>
    <xf numFmtId="0" fontId="30" fillId="14" borderId="30" xfId="0" applyFont="1" applyFill="1" applyBorder="1" applyAlignment="1">
      <alignment horizontal="center" vertical="center" wrapText="1" readingOrder="1"/>
    </xf>
    <xf numFmtId="0" fontId="30" fillId="14" borderId="31" xfId="0" applyFont="1" applyFill="1" applyBorder="1" applyAlignment="1">
      <alignment horizontal="center" vertical="center" wrapText="1" readingOrder="1"/>
    </xf>
    <xf numFmtId="0" fontId="30" fillId="2" borderId="28" xfId="0" applyFont="1" applyFill="1" applyBorder="1" applyAlignment="1">
      <alignment horizontal="center" vertical="center" wrapText="1" readingOrder="1"/>
    </xf>
    <xf numFmtId="0" fontId="30" fillId="2" borderId="23" xfId="0" applyFont="1" applyFill="1" applyBorder="1" applyAlignment="1">
      <alignment horizontal="center" vertical="center" wrapText="1" readingOrder="1"/>
    </xf>
    <xf numFmtId="0" fontId="30" fillId="2" borderId="20" xfId="0" applyFont="1" applyFill="1" applyBorder="1" applyAlignment="1">
      <alignment horizontal="center" vertical="center" wrapText="1" readingOrder="1"/>
    </xf>
    <xf numFmtId="0" fontId="30" fillId="2" borderId="19" xfId="0" applyFont="1" applyFill="1" applyBorder="1" applyAlignment="1">
      <alignment horizontal="center" vertical="center" wrapText="1" readingOrder="1"/>
    </xf>
    <xf numFmtId="0" fontId="30" fillId="2" borderId="25" xfId="0" applyFont="1" applyFill="1" applyBorder="1" applyAlignment="1">
      <alignment horizontal="center" vertical="center" wrapText="1" readingOrder="1"/>
    </xf>
    <xf numFmtId="0" fontId="30" fillId="2" borderId="26" xfId="0" applyFont="1" applyFill="1" applyBorder="1" applyAlignment="1">
      <alignment horizontal="center" vertical="center" wrapText="1" readingOrder="1"/>
    </xf>
    <xf numFmtId="0" fontId="55" fillId="15" borderId="63" xfId="0" applyFont="1" applyFill="1" applyBorder="1" applyAlignment="1">
      <alignment horizontal="center" vertical="center"/>
    </xf>
    <xf numFmtId="0" fontId="55" fillId="15" borderId="64" xfId="0" applyFont="1" applyFill="1" applyBorder="1" applyAlignment="1">
      <alignment horizontal="center" vertical="center"/>
    </xf>
    <xf numFmtId="0" fontId="55" fillId="15" borderId="65" xfId="0" applyFont="1" applyFill="1" applyBorder="1" applyAlignment="1">
      <alignment horizontal="center" vertical="center"/>
    </xf>
    <xf numFmtId="0" fontId="55" fillId="16" borderId="21" xfId="0" applyFont="1" applyFill="1" applyBorder="1" applyAlignment="1">
      <alignment horizontal="center" vertical="center"/>
    </xf>
    <xf numFmtId="0" fontId="55" fillId="16" borderId="22" xfId="0" applyFont="1" applyFill="1" applyBorder="1" applyAlignment="1">
      <alignment horizontal="center" vertical="center"/>
    </xf>
    <xf numFmtId="0" fontId="55" fillId="16" borderId="33" xfId="0" applyFont="1" applyFill="1" applyBorder="1" applyAlignment="1">
      <alignment horizontal="center" vertical="center"/>
    </xf>
    <xf numFmtId="0" fontId="52" fillId="0" borderId="0" xfId="0" applyFont="1" applyFill="1" applyAlignment="1">
      <alignment horizontal="center" vertical="center"/>
    </xf>
    <xf numFmtId="0" fontId="52" fillId="0" borderId="0" xfId="0" applyFont="1" applyFill="1" applyAlignment="1">
      <alignment horizontal="center" vertical="center" wrapText="1"/>
    </xf>
    <xf numFmtId="0" fontId="52" fillId="0" borderId="0" xfId="0" applyFont="1" applyFill="1"/>
    <xf numFmtId="0" fontId="52" fillId="0" borderId="0" xfId="0" applyFont="1" applyFill="1" applyBorder="1" applyAlignment="1">
      <alignment horizontal="center" vertical="center"/>
    </xf>
    <xf numFmtId="0" fontId="61" fillId="0" borderId="0" xfId="0" applyFont="1" applyFill="1" applyBorder="1" applyAlignment="1" applyProtection="1">
      <alignment horizontal="center" vertical="center" textRotation="90" wrapText="1"/>
      <protection locked="0"/>
    </xf>
    <xf numFmtId="0" fontId="52" fillId="0" borderId="0" xfId="0" applyFont="1" applyFill="1" applyBorder="1" applyAlignment="1">
      <alignment horizontal="center" vertical="center" wrapText="1"/>
    </xf>
    <xf numFmtId="0" fontId="62" fillId="0" borderId="0" xfId="0" applyFont="1" applyFill="1" applyBorder="1" applyAlignment="1" applyProtection="1">
      <alignment horizontal="justify" vertical="center" wrapText="1"/>
      <protection locked="0"/>
    </xf>
    <xf numFmtId="0" fontId="52" fillId="0" borderId="0" xfId="0" applyFont="1" applyFill="1" applyBorder="1"/>
    <xf numFmtId="0" fontId="52" fillId="0" borderId="0" xfId="0" applyFont="1" applyBorder="1" applyAlignment="1">
      <alignment horizontal="center"/>
    </xf>
    <xf numFmtId="0" fontId="52" fillId="0" borderId="0" xfId="0" applyFont="1" applyBorder="1"/>
    <xf numFmtId="0" fontId="52" fillId="0" borderId="0" xfId="0" applyFont="1" applyBorder="1" applyAlignment="1">
      <alignment vertical="center"/>
    </xf>
    <xf numFmtId="0" fontId="52" fillId="0" borderId="0" xfId="0" applyFont="1" applyBorder="1" applyAlignment="1">
      <alignment horizontal="center" vertical="center"/>
    </xf>
    <xf numFmtId="0" fontId="52" fillId="0" borderId="0" xfId="0" applyFont="1" applyBorder="1" applyAlignment="1">
      <alignment vertical="center" wrapText="1"/>
    </xf>
    <xf numFmtId="0" fontId="52" fillId="0" borderId="0" xfId="0" applyFont="1" applyBorder="1" applyAlignment="1">
      <alignment horizontal="center" vertical="center" wrapText="1"/>
    </xf>
  </cellXfs>
  <cellStyles count="6">
    <cellStyle name="Excel Built-in Normal" xfId="5"/>
    <cellStyle name="Normal" xfId="0" builtinId="0"/>
    <cellStyle name="Normal - Style1 2" xfId="2"/>
    <cellStyle name="Normal 2" xfId="4"/>
    <cellStyle name="Normal 2 2" xfId="3"/>
    <cellStyle name="Porcentaje" xfId="1" builtinId="5"/>
  </cellStyles>
  <dxfs count="968">
    <dxf>
      <fill>
        <patternFill>
          <bgColor rgb="FFFFFF00"/>
        </patternFill>
      </fill>
    </dxf>
    <dxf>
      <fill>
        <patternFill>
          <bgColor theme="9" tint="-0.24994659260841701"/>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rgb="FF9C0006"/>
      </font>
      <fill>
        <patternFill>
          <bgColor rgb="FFFFC7CE"/>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2</xdr:col>
      <xdr:colOff>1238250</xdr:colOff>
      <xdr:row>3</xdr:row>
      <xdr:rowOff>224678</xdr:rowOff>
    </xdr:to>
    <xdr:pic>
      <xdr:nvPicPr>
        <xdr:cNvPr id="2" name="Imagen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285750"/>
          <a:ext cx="923925" cy="853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DIGSA%20GESTION%20AMBIENT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ESAR/Riesgos/MAPA%20DE%20RIESGOS%20ESTRATEGICOS%20%20DIGSA%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ulisal\Downloads\02_Formato%20Mapa%20de%20Riesgos%20DIGSA-GRUAA%20OCT%202022%20V8.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DIGSA%20SST%20202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ESAR/Riesgos/FORMATO%20MAPA%20DE%20RIESGOS%20APOYO%20GRUTH%202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SAR/Riesgos/FORMATO%20MAPA%20DE%20RIESGOS%20APOYO%20DIGSA%20MISIONALES%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GRUTH%2028%20oct%202022%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GRUTH%20NOMBRAMIENTOS%2028%20oct%202022%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ESAR/Riesgos/FORMATO%20MAPA%20DE%20RIESGOS%20APOYO%20DIGSA%20ASUNTO%20LEGALES%20VF.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SAR/Riesgos/FORMATO%20MAPA%20DE%20RIESGOS%20APOYO%20DIGSA%20-%20AREDO%20V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SAR/Riesgos/FORMATO%20MAPA%20DE%20RIESGOS%20APOYO%20DIGSA%20CONTRACION%20Y%20FINANCIE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ESAR/Riesgos/FORMATO%20MAPA%20DE%20RIESGOS%20EVALUCIACION%20Y%20SEGUIMIENTOS%20DIG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ulisal\Downloads\FORMATO%20MAPA%20DE%20RIESGOS%20APOYO%20DIG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R1"/>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ina SIG"/>
      <sheetName val="Intructivo"/>
      <sheetName val="Intructivo."/>
      <sheetName val="Mapa final"/>
      <sheetName val="Matriz Calor Inherente"/>
      <sheetName val="Matriz Calor Residual"/>
      <sheetName val="Tabla probabilidad"/>
      <sheetName val="Tabla Impacto"/>
      <sheetName val="Tabla Valoración controles"/>
      <sheetName val="Tabla Impacto Corrupción"/>
      <sheetName val="Parametr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1" displayName="Tabla1" ref="B209:C219" totalsRowShown="0" headerRowDxfId="6" dataDxfId="5">
  <autoFilter ref="B209:C219"/>
  <tableColumns count="2">
    <tableColumn id="1" name="Criterios" dataDxfId="4"/>
    <tableColumn id="2" name="Subcriterios" data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15"/>
  <sheetViews>
    <sheetView view="pageBreakPreview" zoomScale="60" zoomScaleNormal="100" workbookViewId="0">
      <selection activeCell="G12" sqref="G12:M12"/>
    </sheetView>
  </sheetViews>
  <sheetFormatPr baseColWidth="10" defaultRowHeight="15" x14ac:dyDescent="0.25"/>
  <cols>
    <col min="1" max="1" width="5" customWidth="1"/>
    <col min="3" max="5" width="23.140625" customWidth="1"/>
    <col min="6" max="8" width="19.28515625" customWidth="1"/>
    <col min="9" max="11" width="20" customWidth="1"/>
    <col min="12" max="14" width="17.5703125" customWidth="1"/>
  </cols>
  <sheetData>
    <row r="2" spans="3:14" ht="28.5" customHeight="1" x14ac:dyDescent="0.25">
      <c r="C2" s="218"/>
      <c r="D2" s="218"/>
      <c r="E2" s="219" t="s">
        <v>290</v>
      </c>
      <c r="F2" s="219"/>
      <c r="G2" s="219"/>
      <c r="H2" s="219"/>
      <c r="I2" s="219"/>
      <c r="J2" s="219"/>
      <c r="K2" s="220" t="s">
        <v>200</v>
      </c>
      <c r="L2" s="220"/>
      <c r="M2" s="220"/>
      <c r="N2" s="220"/>
    </row>
    <row r="3" spans="3:14" ht="28.5" customHeight="1" x14ac:dyDescent="0.25">
      <c r="C3" s="218"/>
      <c r="D3" s="218"/>
      <c r="E3" s="219"/>
      <c r="F3" s="219"/>
      <c r="G3" s="219"/>
      <c r="H3" s="219"/>
      <c r="I3" s="219"/>
      <c r="J3" s="219"/>
      <c r="K3" s="221" t="s">
        <v>201</v>
      </c>
      <c r="L3" s="221"/>
      <c r="M3" s="221"/>
      <c r="N3" s="221"/>
    </row>
    <row r="4" spans="3:14" ht="28.5" customHeight="1" x14ac:dyDescent="0.25">
      <c r="C4" s="218"/>
      <c r="D4" s="218"/>
      <c r="E4" s="219"/>
      <c r="F4" s="219"/>
      <c r="G4" s="219"/>
      <c r="H4" s="219"/>
      <c r="I4" s="219"/>
      <c r="J4" s="219"/>
      <c r="K4" s="221" t="s">
        <v>291</v>
      </c>
      <c r="L4" s="221"/>
      <c r="M4" s="221"/>
      <c r="N4" s="221"/>
    </row>
    <row r="5" spans="3:14" x14ac:dyDescent="0.25">
      <c r="C5" s="215"/>
      <c r="D5" s="216"/>
      <c r="E5" s="216"/>
      <c r="F5" s="216"/>
      <c r="G5" s="216"/>
      <c r="H5" s="216"/>
      <c r="I5" s="216"/>
      <c r="J5" s="216"/>
      <c r="K5" s="216"/>
      <c r="L5" s="216"/>
      <c r="M5" s="216"/>
      <c r="N5" s="217"/>
    </row>
    <row r="6" spans="3:14" ht="20.25" customHeight="1" x14ac:dyDescent="0.25">
      <c r="C6" s="222" t="s">
        <v>292</v>
      </c>
      <c r="D6" s="223"/>
      <c r="E6" s="223"/>
      <c r="F6" s="223"/>
      <c r="G6" s="223"/>
      <c r="H6" s="223"/>
      <c r="I6" s="223"/>
      <c r="J6" s="223"/>
      <c r="K6" s="223"/>
      <c r="L6" s="223"/>
      <c r="M6" s="223"/>
      <c r="N6" s="224"/>
    </row>
    <row r="7" spans="3:14" ht="30.75" customHeight="1" x14ac:dyDescent="0.25">
      <c r="C7" s="225"/>
      <c r="D7" s="132" t="s">
        <v>293</v>
      </c>
      <c r="E7" s="228" t="s">
        <v>294</v>
      </c>
      <c r="F7" s="228"/>
      <c r="G7" s="228" t="s">
        <v>295</v>
      </c>
      <c r="H7" s="228"/>
      <c r="I7" s="228"/>
      <c r="J7" s="228"/>
      <c r="K7" s="228"/>
      <c r="L7" s="228"/>
      <c r="M7" s="228"/>
      <c r="N7" s="229"/>
    </row>
    <row r="8" spans="3:14" ht="51.75" customHeight="1" x14ac:dyDescent="0.25">
      <c r="C8" s="226"/>
      <c r="D8" s="133">
        <v>1</v>
      </c>
      <c r="E8" s="232" t="s">
        <v>296</v>
      </c>
      <c r="F8" s="232"/>
      <c r="G8" s="233" t="s">
        <v>297</v>
      </c>
      <c r="H8" s="233"/>
      <c r="I8" s="233"/>
      <c r="J8" s="233"/>
      <c r="K8" s="233"/>
      <c r="L8" s="233"/>
      <c r="M8" s="233"/>
      <c r="N8" s="230"/>
    </row>
    <row r="9" spans="3:14" ht="51.75" customHeight="1" x14ac:dyDescent="0.25">
      <c r="C9" s="226"/>
      <c r="D9" s="133">
        <v>2</v>
      </c>
      <c r="E9" s="232" t="s">
        <v>298</v>
      </c>
      <c r="F9" s="232"/>
      <c r="G9" s="234" t="s">
        <v>299</v>
      </c>
      <c r="H9" s="234"/>
      <c r="I9" s="234"/>
      <c r="J9" s="234"/>
      <c r="K9" s="234"/>
      <c r="L9" s="234"/>
      <c r="M9" s="234"/>
      <c r="N9" s="230"/>
    </row>
    <row r="10" spans="3:14" ht="51.75" customHeight="1" x14ac:dyDescent="0.25">
      <c r="C10" s="226"/>
      <c r="D10" s="134">
        <v>3</v>
      </c>
      <c r="E10" s="235" t="s">
        <v>300</v>
      </c>
      <c r="F10" s="235"/>
      <c r="G10" s="236" t="s">
        <v>301</v>
      </c>
      <c r="H10" s="237"/>
      <c r="I10" s="237"/>
      <c r="J10" s="237"/>
      <c r="K10" s="237"/>
      <c r="L10" s="237"/>
      <c r="M10" s="238"/>
      <c r="N10" s="230"/>
    </row>
    <row r="11" spans="3:14" ht="162" customHeight="1" x14ac:dyDescent="0.25">
      <c r="C11" s="227"/>
      <c r="D11" s="134">
        <v>4</v>
      </c>
      <c r="E11" s="235" t="s">
        <v>302</v>
      </c>
      <c r="F11" s="235"/>
      <c r="G11" s="236" t="s">
        <v>303</v>
      </c>
      <c r="H11" s="237"/>
      <c r="I11" s="237"/>
      <c r="J11" s="237"/>
      <c r="K11" s="237"/>
      <c r="L11" s="237"/>
      <c r="M11" s="238"/>
      <c r="N11" s="230"/>
    </row>
    <row r="12" spans="3:14" ht="73.5" customHeight="1" x14ac:dyDescent="0.25">
      <c r="C12" s="135"/>
      <c r="D12" s="134">
        <v>5</v>
      </c>
      <c r="E12" s="235" t="s">
        <v>304</v>
      </c>
      <c r="F12" s="235"/>
      <c r="G12" s="236" t="s">
        <v>305</v>
      </c>
      <c r="H12" s="237"/>
      <c r="I12" s="237"/>
      <c r="J12" s="237"/>
      <c r="K12" s="237"/>
      <c r="L12" s="237"/>
      <c r="M12" s="238"/>
      <c r="N12" s="231"/>
    </row>
    <row r="13" spans="3:14" ht="36.75" customHeight="1" x14ac:dyDescent="0.25">
      <c r="C13" s="222" t="s">
        <v>306</v>
      </c>
      <c r="D13" s="223"/>
      <c r="E13" s="223"/>
      <c r="F13" s="223"/>
      <c r="G13" s="223"/>
      <c r="H13" s="223"/>
      <c r="I13" s="223"/>
      <c r="J13" s="223"/>
      <c r="K13" s="223"/>
      <c r="L13" s="223"/>
      <c r="M13" s="223"/>
      <c r="N13" s="224"/>
    </row>
    <row r="14" spans="3:14" x14ac:dyDescent="0.25">
      <c r="C14" s="239" t="s">
        <v>307</v>
      </c>
      <c r="D14" s="240"/>
      <c r="E14" s="241"/>
      <c r="F14" s="239" t="s">
        <v>308</v>
      </c>
      <c r="G14" s="240"/>
      <c r="H14" s="240"/>
      <c r="I14" s="240"/>
      <c r="J14" s="240"/>
      <c r="K14" s="241"/>
      <c r="L14" s="239" t="s">
        <v>309</v>
      </c>
      <c r="M14" s="240"/>
      <c r="N14" s="241"/>
    </row>
    <row r="15" spans="3:14" ht="254.25" customHeight="1" x14ac:dyDescent="0.25">
      <c r="C15" s="242" t="s">
        <v>310</v>
      </c>
      <c r="D15" s="242"/>
      <c r="E15" s="242"/>
      <c r="F15" s="242" t="s">
        <v>311</v>
      </c>
      <c r="G15" s="242"/>
      <c r="H15" s="242"/>
      <c r="I15" s="242" t="s">
        <v>312</v>
      </c>
      <c r="J15" s="242"/>
      <c r="K15" s="242"/>
      <c r="L15" s="242" t="s">
        <v>313</v>
      </c>
      <c r="M15" s="242"/>
      <c r="N15" s="242"/>
    </row>
  </sheetData>
  <mergeCells count="29">
    <mergeCell ref="C14:E14"/>
    <mergeCell ref="F14:K14"/>
    <mergeCell ref="L14:N14"/>
    <mergeCell ref="C15:E15"/>
    <mergeCell ref="F15:H15"/>
    <mergeCell ref="I15:K15"/>
    <mergeCell ref="L15:N15"/>
    <mergeCell ref="C13:N13"/>
    <mergeCell ref="C6:N6"/>
    <mergeCell ref="C7:C11"/>
    <mergeCell ref="E7:F7"/>
    <mergeCell ref="G7:M7"/>
    <mergeCell ref="N7:N12"/>
    <mergeCell ref="E8:F8"/>
    <mergeCell ref="G8:M8"/>
    <mergeCell ref="E9:F9"/>
    <mergeCell ref="G9:M9"/>
    <mergeCell ref="E10:F10"/>
    <mergeCell ref="G10:M10"/>
    <mergeCell ref="E11:F11"/>
    <mergeCell ref="G11:M11"/>
    <mergeCell ref="E12:F12"/>
    <mergeCell ref="G12:M12"/>
    <mergeCell ref="C5:N5"/>
    <mergeCell ref="C2:D4"/>
    <mergeCell ref="E2:J4"/>
    <mergeCell ref="K2:N2"/>
    <mergeCell ref="K3:N3"/>
    <mergeCell ref="K4:N4"/>
  </mergeCells>
  <printOptions horizontalCentered="1" verticalCentered="1"/>
  <pageMargins left="0.70866141732283472" right="0.70866141732283472" top="0.4" bottom="0.45" header="0.31496062992125984" footer="0.31496062992125984"/>
  <pageSetup paperSize="5"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F6" sqref="F6"/>
    </sheetView>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3"/>
  <sheetViews>
    <sheetView workbookViewId="0">
      <selection activeCell="B20" sqref="B20"/>
    </sheetView>
  </sheetViews>
  <sheetFormatPr baseColWidth="10" defaultRowHeight="15" x14ac:dyDescent="0.25"/>
  <cols>
    <col min="2" max="2" width="45" bestFit="1" customWidth="1"/>
    <col min="3" max="3" width="22.140625" customWidth="1"/>
  </cols>
  <sheetData>
    <row r="2" spans="2:5" x14ac:dyDescent="0.25">
      <c r="B2" t="s">
        <v>31</v>
      </c>
      <c r="E2" t="s">
        <v>124</v>
      </c>
    </row>
    <row r="3" spans="2:5" x14ac:dyDescent="0.25">
      <c r="B3" t="s">
        <v>32</v>
      </c>
      <c r="E3" t="s">
        <v>123</v>
      </c>
    </row>
    <row r="4" spans="2:5" x14ac:dyDescent="0.25">
      <c r="B4" t="s">
        <v>128</v>
      </c>
      <c r="E4" t="s">
        <v>125</v>
      </c>
    </row>
    <row r="5" spans="2:5" x14ac:dyDescent="0.25">
      <c r="B5" t="s">
        <v>127</v>
      </c>
    </row>
    <row r="8" spans="2:5" x14ac:dyDescent="0.25">
      <c r="B8" t="s">
        <v>79</v>
      </c>
    </row>
    <row r="9" spans="2:5" x14ac:dyDescent="0.25">
      <c r="B9" t="s">
        <v>35</v>
      </c>
    </row>
    <row r="10" spans="2:5" x14ac:dyDescent="0.25">
      <c r="B10" t="s">
        <v>36</v>
      </c>
    </row>
    <row r="13" spans="2:5" x14ac:dyDescent="0.25">
      <c r="B13" t="s">
        <v>122</v>
      </c>
    </row>
    <row r="14" spans="2:5" x14ac:dyDescent="0.25">
      <c r="B14" t="s">
        <v>116</v>
      </c>
    </row>
    <row r="15" spans="2:5" x14ac:dyDescent="0.25">
      <c r="B15" t="s">
        <v>119</v>
      </c>
    </row>
    <row r="16" spans="2:5" x14ac:dyDescent="0.25">
      <c r="B16" t="s">
        <v>117</v>
      </c>
    </row>
    <row r="17" spans="1:5" x14ac:dyDescent="0.25">
      <c r="B17" t="s">
        <v>118</v>
      </c>
    </row>
    <row r="18" spans="1:5" x14ac:dyDescent="0.25">
      <c r="B18" t="s">
        <v>120</v>
      </c>
    </row>
    <row r="19" spans="1:5" x14ac:dyDescent="0.25">
      <c r="B19" t="s">
        <v>121</v>
      </c>
    </row>
    <row r="20" spans="1:5" x14ac:dyDescent="0.25">
      <c r="B20" t="s">
        <v>340</v>
      </c>
    </row>
    <row r="22" spans="1:5" ht="26.25" thickBot="1" x14ac:dyDescent="0.3">
      <c r="B22" s="113" t="s">
        <v>209</v>
      </c>
      <c r="C22" s="113" t="s">
        <v>268</v>
      </c>
      <c r="D22" s="131" t="s">
        <v>204</v>
      </c>
      <c r="E22" s="113" t="s">
        <v>202</v>
      </c>
    </row>
    <row r="23" spans="1:5" ht="26.25" thickBot="1" x14ac:dyDescent="0.3">
      <c r="A23" s="113" t="s">
        <v>202</v>
      </c>
      <c r="B23" s="113" t="s">
        <v>210</v>
      </c>
      <c r="C23" s="113" t="s">
        <v>269</v>
      </c>
      <c r="D23" s="131" t="s">
        <v>289</v>
      </c>
      <c r="E23" s="113" t="s">
        <v>212</v>
      </c>
    </row>
    <row r="24" spans="1:5" ht="26.25" thickBot="1" x14ac:dyDescent="0.3">
      <c r="A24" s="113" t="s">
        <v>202</v>
      </c>
      <c r="B24" s="113" t="s">
        <v>203</v>
      </c>
      <c r="C24" s="113" t="s">
        <v>270</v>
      </c>
      <c r="E24" s="113" t="s">
        <v>214</v>
      </c>
    </row>
    <row r="25" spans="1:5" ht="26.25" thickBot="1" x14ac:dyDescent="0.3">
      <c r="A25" s="113" t="s">
        <v>202</v>
      </c>
      <c r="B25" s="113" t="s">
        <v>211</v>
      </c>
      <c r="C25" s="113" t="s">
        <v>271</v>
      </c>
      <c r="E25" s="113" t="s">
        <v>216</v>
      </c>
    </row>
    <row r="26" spans="1:5" ht="26.25" thickBot="1" x14ac:dyDescent="0.3">
      <c r="A26" s="113" t="s">
        <v>202</v>
      </c>
      <c r="B26" s="113" t="s">
        <v>205</v>
      </c>
      <c r="C26" s="113" t="s">
        <v>207</v>
      </c>
    </row>
    <row r="27" spans="1:5" ht="15.75" thickBot="1" x14ac:dyDescent="0.3">
      <c r="A27" s="113" t="s">
        <v>212</v>
      </c>
      <c r="B27" s="113" t="s">
        <v>213</v>
      </c>
      <c r="C27" s="113" t="s">
        <v>272</v>
      </c>
    </row>
    <row r="28" spans="1:5" ht="15.75" thickBot="1" x14ac:dyDescent="0.3">
      <c r="A28" s="113" t="s">
        <v>214</v>
      </c>
      <c r="B28" s="113" t="s">
        <v>215</v>
      </c>
      <c r="C28" s="113" t="s">
        <v>273</v>
      </c>
    </row>
    <row r="29" spans="1:5" ht="26.25" thickBot="1" x14ac:dyDescent="0.3">
      <c r="A29" s="113" t="s">
        <v>216</v>
      </c>
      <c r="B29" s="113" t="s">
        <v>217</v>
      </c>
      <c r="C29" s="113" t="s">
        <v>274</v>
      </c>
    </row>
    <row r="30" spans="1:5" ht="15.75" thickBot="1" x14ac:dyDescent="0.3">
      <c r="A30" s="113" t="s">
        <v>214</v>
      </c>
      <c r="B30" s="113" t="s">
        <v>218</v>
      </c>
      <c r="C30" s="113" t="s">
        <v>275</v>
      </c>
    </row>
    <row r="31" spans="1:5" ht="26.25" thickBot="1" x14ac:dyDescent="0.3">
      <c r="A31" s="113" t="s">
        <v>214</v>
      </c>
      <c r="B31" s="113" t="s">
        <v>219</v>
      </c>
      <c r="C31" s="113" t="s">
        <v>276</v>
      </c>
    </row>
    <row r="32" spans="1:5" ht="26.25" thickBot="1" x14ac:dyDescent="0.3">
      <c r="A32" s="113" t="s">
        <v>214</v>
      </c>
      <c r="B32" s="113" t="s">
        <v>220</v>
      </c>
      <c r="C32" s="113" t="s">
        <v>277</v>
      </c>
    </row>
    <row r="33" spans="1:3" ht="26.25" thickBot="1" x14ac:dyDescent="0.3">
      <c r="A33" s="113" t="s">
        <v>216</v>
      </c>
      <c r="B33" s="113" t="s">
        <v>221</v>
      </c>
      <c r="C33" s="113" t="s">
        <v>278</v>
      </c>
    </row>
    <row r="34" spans="1:3" ht="26.25" thickBot="1" x14ac:dyDescent="0.3">
      <c r="A34" s="113" t="s">
        <v>216</v>
      </c>
      <c r="B34" s="113" t="s">
        <v>222</v>
      </c>
      <c r="C34" s="113" t="s">
        <v>279</v>
      </c>
    </row>
    <row r="35" spans="1:3" ht="26.25" thickBot="1" x14ac:dyDescent="0.3">
      <c r="A35" s="113" t="s">
        <v>216</v>
      </c>
      <c r="B35" s="113" t="s">
        <v>223</v>
      </c>
      <c r="C35" s="113" t="s">
        <v>280</v>
      </c>
    </row>
    <row r="36" spans="1:3" ht="26.25" thickBot="1" x14ac:dyDescent="0.3">
      <c r="A36" s="113" t="s">
        <v>216</v>
      </c>
      <c r="B36" s="113" t="s">
        <v>224</v>
      </c>
      <c r="C36" s="113" t="s">
        <v>281</v>
      </c>
    </row>
    <row r="37" spans="1:3" ht="26.25" thickBot="1" x14ac:dyDescent="0.3">
      <c r="A37" s="113" t="s">
        <v>216</v>
      </c>
      <c r="B37" s="113" t="s">
        <v>225</v>
      </c>
      <c r="C37" s="113" t="s">
        <v>282</v>
      </c>
    </row>
    <row r="38" spans="1:3" ht="26.25" thickBot="1" x14ac:dyDescent="0.3">
      <c r="A38" s="113" t="s">
        <v>216</v>
      </c>
      <c r="B38" s="113" t="s">
        <v>226</v>
      </c>
      <c r="C38" s="113" t="s">
        <v>283</v>
      </c>
    </row>
    <row r="39" spans="1:3" ht="26.25" thickBot="1" x14ac:dyDescent="0.3">
      <c r="A39" s="113" t="s">
        <v>214</v>
      </c>
      <c r="B39" s="113" t="s">
        <v>227</v>
      </c>
      <c r="C39" s="113" t="s">
        <v>284</v>
      </c>
    </row>
    <row r="40" spans="1:3" ht="26.25" thickBot="1" x14ac:dyDescent="0.3">
      <c r="A40" s="113" t="s">
        <v>214</v>
      </c>
      <c r="B40" s="113" t="s">
        <v>228</v>
      </c>
      <c r="C40" s="113" t="s">
        <v>285</v>
      </c>
    </row>
    <row r="41" spans="1:3" ht="26.25" thickBot="1" x14ac:dyDescent="0.3">
      <c r="A41" s="113" t="s">
        <v>214</v>
      </c>
      <c r="B41" s="113" t="s">
        <v>229</v>
      </c>
      <c r="C41" s="113" t="s">
        <v>286</v>
      </c>
    </row>
    <row r="42" spans="1:3" ht="26.25" thickBot="1" x14ac:dyDescent="0.3">
      <c r="A42" s="113" t="s">
        <v>214</v>
      </c>
      <c r="B42" s="113" t="s">
        <v>230</v>
      </c>
      <c r="C42" s="113" t="s">
        <v>287</v>
      </c>
    </row>
    <row r="43" spans="1:3" ht="26.25" thickBot="1" x14ac:dyDescent="0.3">
      <c r="A43" s="113" t="s">
        <v>214</v>
      </c>
      <c r="B43" s="113" t="s">
        <v>231</v>
      </c>
      <c r="C43" s="113" t="s">
        <v>288</v>
      </c>
    </row>
  </sheetData>
  <sortState ref="B2:B5">
    <sortCondition ref="B2:B5"/>
  </sortState>
  <dataValidations count="1">
    <dataValidation type="list" allowBlank="1" showInputMessage="1" showErrorMessage="1" sqref="B25">
      <formula1>$A$22:$A$43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topLeftCell="A4" workbookViewId="0">
      <selection activeCell="A10" sqref="A10"/>
    </sheetView>
  </sheetViews>
  <sheetFormatPr baseColWidth="10" defaultRowHeight="12.75" x14ac:dyDescent="0.2"/>
  <cols>
    <col min="1" max="1" width="32.85546875" style="1" customWidth="1"/>
    <col min="2" max="16384" width="11.42578125" style="1"/>
  </cols>
  <sheetData>
    <row r="3" spans="1:1" x14ac:dyDescent="0.2">
      <c r="A3" s="2" t="s">
        <v>14</v>
      </c>
    </row>
    <row r="4" spans="1:1" x14ac:dyDescent="0.2">
      <c r="A4" s="2" t="s">
        <v>15</v>
      </c>
    </row>
    <row r="5" spans="1:1" x14ac:dyDescent="0.2">
      <c r="A5" s="2" t="s">
        <v>16</v>
      </c>
    </row>
    <row r="6" spans="1:1" x14ac:dyDescent="0.2">
      <c r="A6" s="2" t="s">
        <v>10</v>
      </c>
    </row>
    <row r="7" spans="1:1" x14ac:dyDescent="0.2">
      <c r="A7" s="2" t="s">
        <v>9</v>
      </c>
    </row>
    <row r="8" spans="1:1" x14ac:dyDescent="0.2">
      <c r="A8" s="2" t="s">
        <v>19</v>
      </c>
    </row>
    <row r="9" spans="1:1" x14ac:dyDescent="0.2">
      <c r="A9" s="2" t="s">
        <v>20</v>
      </c>
    </row>
    <row r="10" spans="1:1" x14ac:dyDescent="0.2">
      <c r="A10" s="2" t="s">
        <v>22</v>
      </c>
    </row>
    <row r="11" spans="1:1" x14ac:dyDescent="0.2">
      <c r="A11" s="2" t="s">
        <v>23</v>
      </c>
    </row>
    <row r="12" spans="1:1" x14ac:dyDescent="0.2">
      <c r="A12" s="2" t="s">
        <v>25</v>
      </c>
    </row>
    <row r="13" spans="1:1" x14ac:dyDescent="0.2">
      <c r="A13" s="2" t="s">
        <v>26</v>
      </c>
    </row>
    <row r="14" spans="1:1" x14ac:dyDescent="0.2">
      <c r="A14" s="2" t="s">
        <v>27</v>
      </c>
    </row>
    <row r="16" spans="1:1" x14ac:dyDescent="0.2">
      <c r="A16" s="2" t="s">
        <v>30</v>
      </c>
    </row>
    <row r="17" spans="1:1" x14ac:dyDescent="0.2">
      <c r="A17" s="2" t="s">
        <v>31</v>
      </c>
    </row>
    <row r="18" spans="1:1" x14ac:dyDescent="0.2">
      <c r="A18" s="2" t="s">
        <v>32</v>
      </c>
    </row>
    <row r="20" spans="1:1" x14ac:dyDescent="0.2">
      <c r="A20" s="2" t="s">
        <v>35</v>
      </c>
    </row>
    <row r="21" spans="1:1" x14ac:dyDescent="0.2">
      <c r="A21" s="2"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54"/>
  <sheetViews>
    <sheetView view="pageBreakPreview" topLeftCell="A40" zoomScale="86" zoomScaleNormal="110" zoomScaleSheetLayoutView="86" workbookViewId="0">
      <selection activeCell="E42" sqref="E42:F42"/>
    </sheetView>
  </sheetViews>
  <sheetFormatPr baseColWidth="10" defaultRowHeight="15" x14ac:dyDescent="0.2"/>
  <cols>
    <col min="1" max="1" width="2.85546875" style="136" customWidth="1"/>
    <col min="2" max="6" width="38.140625" style="136" customWidth="1"/>
    <col min="7" max="7" width="8.140625" style="136" customWidth="1"/>
    <col min="8" max="8" width="5.85546875" style="136" customWidth="1"/>
    <col min="9" max="16384" width="11.42578125" style="136"/>
  </cols>
  <sheetData>
    <row r="3" spans="2:8" ht="15.75" thickBot="1" x14ac:dyDescent="0.25"/>
    <row r="4" spans="2:8" ht="20.25" x14ac:dyDescent="0.2">
      <c r="B4" s="247" t="s">
        <v>314</v>
      </c>
      <c r="C4" s="248"/>
      <c r="D4" s="248"/>
      <c r="E4" s="248"/>
      <c r="F4" s="248"/>
      <c r="G4" s="248"/>
      <c r="H4" s="249"/>
    </row>
    <row r="5" spans="2:8" x14ac:dyDescent="0.2">
      <c r="B5" s="137"/>
      <c r="C5" s="138"/>
      <c r="D5" s="138"/>
      <c r="E5" s="138"/>
      <c r="F5" s="138"/>
      <c r="G5" s="138"/>
      <c r="H5" s="139"/>
    </row>
    <row r="6" spans="2:8" ht="63" customHeight="1" x14ac:dyDescent="0.2">
      <c r="B6" s="250" t="s">
        <v>329</v>
      </c>
      <c r="C6" s="251"/>
      <c r="D6" s="251"/>
      <c r="E6" s="251"/>
      <c r="F6" s="251"/>
      <c r="G6" s="251"/>
      <c r="H6" s="252"/>
    </row>
    <row r="7" spans="2:8" ht="97.5" customHeight="1" x14ac:dyDescent="0.2">
      <c r="B7" s="253"/>
      <c r="C7" s="254"/>
      <c r="D7" s="254"/>
      <c r="E7" s="254"/>
      <c r="F7" s="254"/>
      <c r="G7" s="254"/>
      <c r="H7" s="255"/>
    </row>
    <row r="8" spans="2:8" x14ac:dyDescent="0.2">
      <c r="B8" s="256" t="s">
        <v>148</v>
      </c>
      <c r="C8" s="257"/>
      <c r="D8" s="257"/>
      <c r="E8" s="257"/>
      <c r="F8" s="257"/>
      <c r="G8" s="257"/>
      <c r="H8" s="258"/>
    </row>
    <row r="9" spans="2:8" ht="126.75" customHeight="1" x14ac:dyDescent="0.2">
      <c r="B9" s="259" t="s">
        <v>330</v>
      </c>
      <c r="C9" s="260"/>
      <c r="D9" s="260"/>
      <c r="E9" s="260"/>
      <c r="F9" s="260"/>
      <c r="G9" s="260"/>
      <c r="H9" s="261"/>
    </row>
    <row r="10" spans="2:8" x14ac:dyDescent="0.2">
      <c r="B10" s="140"/>
      <c r="C10" s="141"/>
      <c r="D10" s="141"/>
      <c r="E10" s="141"/>
      <c r="F10" s="141"/>
      <c r="G10" s="141"/>
      <c r="H10" s="142"/>
    </row>
    <row r="11" spans="2:8" ht="16.5" customHeight="1" x14ac:dyDescent="0.2">
      <c r="B11" s="262" t="s">
        <v>331</v>
      </c>
      <c r="C11" s="263"/>
      <c r="D11" s="263"/>
      <c r="E11" s="263"/>
      <c r="F11" s="263"/>
      <c r="G11" s="263"/>
      <c r="H11" s="264"/>
    </row>
    <row r="12" spans="2:8" ht="44.25" customHeight="1" x14ac:dyDescent="0.2">
      <c r="B12" s="262"/>
      <c r="C12" s="263"/>
      <c r="D12" s="263"/>
      <c r="E12" s="263"/>
      <c r="F12" s="263"/>
      <c r="G12" s="263"/>
      <c r="H12" s="264"/>
    </row>
    <row r="13" spans="2:8" ht="15.75" thickBot="1" x14ac:dyDescent="0.25">
      <c r="B13" s="143"/>
      <c r="C13" s="144"/>
      <c r="D13" s="145"/>
      <c r="E13" s="145"/>
      <c r="F13" s="145"/>
      <c r="G13" s="146"/>
      <c r="H13" s="147"/>
    </row>
    <row r="14" spans="2:8" ht="15.75" thickTop="1" x14ac:dyDescent="0.2">
      <c r="B14" s="143"/>
      <c r="C14" s="243" t="s">
        <v>149</v>
      </c>
      <c r="D14" s="244"/>
      <c r="E14" s="245" t="s">
        <v>187</v>
      </c>
      <c r="F14" s="246"/>
      <c r="G14" s="144"/>
      <c r="H14" s="147"/>
    </row>
    <row r="15" spans="2:8" ht="36.75" customHeight="1" x14ac:dyDescent="0.2">
      <c r="B15" s="143"/>
      <c r="C15" s="265" t="s">
        <v>180</v>
      </c>
      <c r="D15" s="266"/>
      <c r="E15" s="267" t="s">
        <v>185</v>
      </c>
      <c r="F15" s="268"/>
      <c r="G15" s="144"/>
      <c r="H15" s="147"/>
    </row>
    <row r="16" spans="2:8" ht="17.25" customHeight="1" x14ac:dyDescent="0.2">
      <c r="B16" s="143"/>
      <c r="C16" s="265" t="s">
        <v>181</v>
      </c>
      <c r="D16" s="266"/>
      <c r="E16" s="267" t="s">
        <v>183</v>
      </c>
      <c r="F16" s="268"/>
      <c r="G16" s="144"/>
      <c r="H16" s="147"/>
    </row>
    <row r="17" spans="2:8" ht="19.5" customHeight="1" x14ac:dyDescent="0.2">
      <c r="B17" s="143"/>
      <c r="C17" s="265" t="s">
        <v>182</v>
      </c>
      <c r="D17" s="266"/>
      <c r="E17" s="267" t="s">
        <v>184</v>
      </c>
      <c r="F17" s="268"/>
      <c r="G17" s="144"/>
      <c r="H17" s="147"/>
    </row>
    <row r="18" spans="2:8" ht="19.5" customHeight="1" x14ac:dyDescent="0.2">
      <c r="B18" s="143"/>
      <c r="C18" s="265" t="s">
        <v>315</v>
      </c>
      <c r="D18" s="266"/>
      <c r="E18" s="269" t="s">
        <v>316</v>
      </c>
      <c r="F18" s="270"/>
      <c r="G18" s="144"/>
      <c r="H18" s="147"/>
    </row>
    <row r="19" spans="2:8" ht="98.25" customHeight="1" x14ac:dyDescent="0.2">
      <c r="B19" s="143"/>
      <c r="C19" s="271" t="s">
        <v>151</v>
      </c>
      <c r="D19" s="272"/>
      <c r="E19" s="267" t="s">
        <v>152</v>
      </c>
      <c r="F19" s="268"/>
      <c r="G19" s="144"/>
      <c r="H19" s="147"/>
    </row>
    <row r="20" spans="2:8" ht="51.75" customHeight="1" x14ac:dyDescent="0.2">
      <c r="B20" s="143"/>
      <c r="C20" s="273" t="s">
        <v>180</v>
      </c>
      <c r="D20" s="274"/>
      <c r="E20" s="267" t="s">
        <v>317</v>
      </c>
      <c r="F20" s="268"/>
      <c r="G20" s="144"/>
      <c r="H20" s="147"/>
    </row>
    <row r="21" spans="2:8" ht="58.5" customHeight="1" x14ac:dyDescent="0.2">
      <c r="B21" s="143"/>
      <c r="C21" s="273" t="s">
        <v>198</v>
      </c>
      <c r="D21" s="274"/>
      <c r="E21" s="267" t="s">
        <v>318</v>
      </c>
      <c r="F21" s="268"/>
      <c r="G21" s="144"/>
      <c r="H21" s="147"/>
    </row>
    <row r="22" spans="2:8" ht="34.5" customHeight="1" x14ac:dyDescent="0.2">
      <c r="B22" s="143"/>
      <c r="C22" s="275" t="s">
        <v>2</v>
      </c>
      <c r="D22" s="276"/>
      <c r="E22" s="277" t="s">
        <v>194</v>
      </c>
      <c r="F22" s="278"/>
      <c r="G22" s="144"/>
      <c r="H22" s="147"/>
    </row>
    <row r="23" spans="2:8" ht="48.75" customHeight="1" x14ac:dyDescent="0.2">
      <c r="B23" s="143"/>
      <c r="C23" s="275" t="s">
        <v>3</v>
      </c>
      <c r="D23" s="276"/>
      <c r="E23" s="277" t="s">
        <v>195</v>
      </c>
      <c r="F23" s="278"/>
      <c r="G23" s="144"/>
      <c r="H23" s="147"/>
    </row>
    <row r="24" spans="2:8" ht="42" customHeight="1" x14ac:dyDescent="0.2">
      <c r="B24" s="143"/>
      <c r="C24" s="275" t="s">
        <v>37</v>
      </c>
      <c r="D24" s="276"/>
      <c r="E24" s="277" t="s">
        <v>196</v>
      </c>
      <c r="F24" s="278"/>
      <c r="G24" s="144"/>
      <c r="H24" s="147"/>
    </row>
    <row r="25" spans="2:8" ht="54" customHeight="1" x14ac:dyDescent="0.2">
      <c r="B25" s="143"/>
      <c r="C25" s="275" t="s">
        <v>319</v>
      </c>
      <c r="D25" s="276"/>
      <c r="E25" s="277" t="s">
        <v>320</v>
      </c>
      <c r="F25" s="278"/>
      <c r="G25" s="144"/>
      <c r="H25" s="147"/>
    </row>
    <row r="26" spans="2:8" ht="84" customHeight="1" x14ac:dyDescent="0.2">
      <c r="B26" s="143"/>
      <c r="C26" s="279" t="s">
        <v>1</v>
      </c>
      <c r="D26" s="280"/>
      <c r="E26" s="277" t="s">
        <v>332</v>
      </c>
      <c r="F26" s="278"/>
      <c r="G26" s="144"/>
      <c r="H26" s="147"/>
    </row>
    <row r="27" spans="2:8" ht="80.25" customHeight="1" x14ac:dyDescent="0.2">
      <c r="B27" s="143"/>
      <c r="C27" s="275" t="s">
        <v>43</v>
      </c>
      <c r="D27" s="276"/>
      <c r="E27" s="277" t="s">
        <v>155</v>
      </c>
      <c r="F27" s="278"/>
      <c r="G27" s="144"/>
      <c r="H27" s="147"/>
    </row>
    <row r="28" spans="2:8" ht="81" customHeight="1" x14ac:dyDescent="0.2">
      <c r="B28" s="143"/>
      <c r="C28" s="275" t="s">
        <v>154</v>
      </c>
      <c r="D28" s="276"/>
      <c r="E28" s="277" t="s">
        <v>156</v>
      </c>
      <c r="F28" s="278"/>
      <c r="G28" s="144"/>
      <c r="H28" s="147"/>
    </row>
    <row r="29" spans="2:8" ht="75" customHeight="1" x14ac:dyDescent="0.2">
      <c r="B29" s="143"/>
      <c r="C29" s="279" t="s">
        <v>157</v>
      </c>
      <c r="D29" s="280"/>
      <c r="E29" s="277" t="s">
        <v>158</v>
      </c>
      <c r="F29" s="278"/>
      <c r="G29" s="144"/>
      <c r="H29" s="147"/>
    </row>
    <row r="30" spans="2:8" ht="53.25" customHeight="1" x14ac:dyDescent="0.2">
      <c r="B30" s="143"/>
      <c r="C30" s="279" t="s">
        <v>41</v>
      </c>
      <c r="D30" s="280"/>
      <c r="E30" s="277" t="s">
        <v>159</v>
      </c>
      <c r="F30" s="278"/>
      <c r="G30" s="144"/>
      <c r="H30" s="147"/>
    </row>
    <row r="31" spans="2:8" ht="63" customHeight="1" x14ac:dyDescent="0.2">
      <c r="B31" s="143"/>
      <c r="C31" s="279" t="s">
        <v>147</v>
      </c>
      <c r="D31" s="280"/>
      <c r="E31" s="277" t="s">
        <v>333</v>
      </c>
      <c r="F31" s="278"/>
      <c r="G31" s="144"/>
      <c r="H31" s="147"/>
    </row>
    <row r="32" spans="2:8" ht="23.25" customHeight="1" x14ac:dyDescent="0.2">
      <c r="B32" s="143"/>
      <c r="C32" s="279" t="s">
        <v>12</v>
      </c>
      <c r="D32" s="280"/>
      <c r="E32" s="277" t="s">
        <v>161</v>
      </c>
      <c r="F32" s="278"/>
      <c r="G32" s="144"/>
      <c r="H32" s="147"/>
    </row>
    <row r="33" spans="2:8" ht="30.75" customHeight="1" x14ac:dyDescent="0.2">
      <c r="B33" s="143"/>
      <c r="C33" s="279" t="s">
        <v>321</v>
      </c>
      <c r="D33" s="280"/>
      <c r="E33" s="277" t="s">
        <v>162</v>
      </c>
      <c r="F33" s="278"/>
      <c r="G33" s="144"/>
      <c r="H33" s="147"/>
    </row>
    <row r="34" spans="2:8" ht="35.25" customHeight="1" x14ac:dyDescent="0.2">
      <c r="B34" s="143"/>
      <c r="C34" s="279" t="s">
        <v>322</v>
      </c>
      <c r="D34" s="280"/>
      <c r="E34" s="277" t="s">
        <v>163</v>
      </c>
      <c r="F34" s="278"/>
      <c r="G34" s="144"/>
      <c r="H34" s="147"/>
    </row>
    <row r="35" spans="2:8" ht="33" customHeight="1" x14ac:dyDescent="0.2">
      <c r="B35" s="143"/>
      <c r="C35" s="279" t="s">
        <v>322</v>
      </c>
      <c r="D35" s="280"/>
      <c r="E35" s="277" t="s">
        <v>163</v>
      </c>
      <c r="F35" s="278"/>
      <c r="G35" s="144"/>
      <c r="H35" s="147"/>
    </row>
    <row r="36" spans="2:8" ht="30" customHeight="1" x14ac:dyDescent="0.2">
      <c r="B36" s="143"/>
      <c r="C36" s="279" t="s">
        <v>323</v>
      </c>
      <c r="D36" s="280"/>
      <c r="E36" s="277" t="s">
        <v>164</v>
      </c>
      <c r="F36" s="278"/>
      <c r="G36" s="144"/>
      <c r="H36" s="147"/>
    </row>
    <row r="37" spans="2:8" ht="35.25" customHeight="1" x14ac:dyDescent="0.2">
      <c r="B37" s="143"/>
      <c r="C37" s="279" t="s">
        <v>324</v>
      </c>
      <c r="D37" s="280"/>
      <c r="E37" s="277" t="s">
        <v>169</v>
      </c>
      <c r="F37" s="278"/>
      <c r="G37" s="144"/>
      <c r="H37" s="147"/>
    </row>
    <row r="38" spans="2:8" ht="31.5" customHeight="1" x14ac:dyDescent="0.2">
      <c r="B38" s="143"/>
      <c r="C38" s="279" t="s">
        <v>325</v>
      </c>
      <c r="D38" s="280"/>
      <c r="E38" s="277" t="s">
        <v>171</v>
      </c>
      <c r="F38" s="278"/>
      <c r="G38" s="144"/>
      <c r="H38" s="147"/>
    </row>
    <row r="39" spans="2:8" ht="35.25" customHeight="1" x14ac:dyDescent="0.2">
      <c r="B39" s="143"/>
      <c r="C39" s="279" t="s">
        <v>326</v>
      </c>
      <c r="D39" s="280"/>
      <c r="E39" s="277" t="s">
        <v>173</v>
      </c>
      <c r="F39" s="278"/>
      <c r="G39" s="144"/>
      <c r="H39" s="147"/>
    </row>
    <row r="40" spans="2:8" ht="59.25" customHeight="1" x14ac:dyDescent="0.2">
      <c r="B40" s="143"/>
      <c r="C40" s="279" t="s">
        <v>174</v>
      </c>
      <c r="D40" s="280"/>
      <c r="E40" s="277" t="s">
        <v>334</v>
      </c>
      <c r="F40" s="278"/>
      <c r="G40" s="144"/>
      <c r="H40" s="147"/>
    </row>
    <row r="41" spans="2:8" ht="57" customHeight="1" x14ac:dyDescent="0.2">
      <c r="B41" s="143"/>
      <c r="C41" s="279" t="s">
        <v>29</v>
      </c>
      <c r="D41" s="280"/>
      <c r="E41" s="277" t="s">
        <v>176</v>
      </c>
      <c r="F41" s="278"/>
      <c r="G41" s="144"/>
      <c r="H41" s="147"/>
    </row>
    <row r="42" spans="2:8" ht="111" customHeight="1" x14ac:dyDescent="0.2">
      <c r="B42" s="143"/>
      <c r="C42" s="279" t="s">
        <v>327</v>
      </c>
      <c r="D42" s="280"/>
      <c r="E42" s="277" t="s">
        <v>177</v>
      </c>
      <c r="F42" s="278"/>
      <c r="G42" s="144"/>
      <c r="H42" s="147"/>
    </row>
    <row r="43" spans="2:8" ht="69" customHeight="1" x14ac:dyDescent="0.2">
      <c r="B43" s="143"/>
      <c r="C43" s="279" t="s">
        <v>34</v>
      </c>
      <c r="D43" s="280"/>
      <c r="E43" s="277" t="s">
        <v>179</v>
      </c>
      <c r="F43" s="278"/>
      <c r="G43" s="144"/>
      <c r="H43" s="147"/>
    </row>
    <row r="44" spans="2:8" ht="6.75" customHeight="1" thickBot="1" x14ac:dyDescent="0.25">
      <c r="B44" s="143"/>
      <c r="C44" s="281"/>
      <c r="D44" s="282"/>
      <c r="E44" s="283"/>
      <c r="F44" s="284"/>
      <c r="G44" s="144"/>
      <c r="H44" s="147"/>
    </row>
    <row r="45" spans="2:8" ht="15.75" thickTop="1" x14ac:dyDescent="0.2">
      <c r="B45" s="143"/>
      <c r="C45" s="148"/>
      <c r="D45" s="148"/>
      <c r="E45" s="149"/>
      <c r="F45" s="149"/>
      <c r="G45" s="144"/>
      <c r="H45" s="147"/>
    </row>
    <row r="46" spans="2:8" ht="35.25" customHeight="1" x14ac:dyDescent="0.2">
      <c r="B46" s="286" t="s">
        <v>335</v>
      </c>
      <c r="C46" s="287"/>
      <c r="D46" s="287"/>
      <c r="E46" s="287"/>
      <c r="F46" s="287"/>
      <c r="G46" s="287"/>
      <c r="H46" s="288"/>
    </row>
    <row r="47" spans="2:8" ht="32.25" customHeight="1" x14ac:dyDescent="0.2">
      <c r="B47" s="286" t="s">
        <v>336</v>
      </c>
      <c r="C47" s="287"/>
      <c r="D47" s="287"/>
      <c r="E47" s="287"/>
      <c r="F47" s="287"/>
      <c r="G47" s="287"/>
      <c r="H47" s="288"/>
    </row>
    <row r="48" spans="2:8" ht="21" customHeight="1" x14ac:dyDescent="0.2">
      <c r="B48" s="286" t="s">
        <v>337</v>
      </c>
      <c r="C48" s="287"/>
      <c r="D48" s="287"/>
      <c r="E48" s="287"/>
      <c r="F48" s="287"/>
      <c r="G48" s="287"/>
      <c r="H48" s="288"/>
    </row>
    <row r="49" spans="2:8" ht="18" customHeight="1" x14ac:dyDescent="0.2">
      <c r="B49" s="286" t="s">
        <v>338</v>
      </c>
      <c r="C49" s="287"/>
      <c r="D49" s="287"/>
      <c r="E49" s="287"/>
      <c r="F49" s="287"/>
      <c r="G49" s="287"/>
      <c r="H49" s="288"/>
    </row>
    <row r="50" spans="2:8" ht="18" customHeight="1" x14ac:dyDescent="0.2">
      <c r="B50" s="286" t="s">
        <v>341</v>
      </c>
      <c r="C50" s="287"/>
      <c r="D50" s="287"/>
      <c r="E50" s="287"/>
      <c r="F50" s="287"/>
      <c r="G50" s="287"/>
      <c r="H50" s="288"/>
    </row>
    <row r="51" spans="2:8" ht="18" customHeight="1" x14ac:dyDescent="0.2">
      <c r="B51" s="286" t="s">
        <v>339</v>
      </c>
      <c r="C51" s="287"/>
      <c r="D51" s="287"/>
      <c r="E51" s="287"/>
      <c r="F51" s="287"/>
      <c r="G51" s="287"/>
      <c r="H51" s="288"/>
    </row>
    <row r="52" spans="2:8" ht="15.75" thickBot="1" x14ac:dyDescent="0.25">
      <c r="B52" s="150"/>
      <c r="C52" s="151"/>
      <c r="D52" s="151"/>
      <c r="E52" s="151"/>
      <c r="F52" s="151"/>
      <c r="G52" s="151"/>
      <c r="H52" s="152"/>
    </row>
    <row r="54" spans="2:8" ht="48.75" customHeight="1" x14ac:dyDescent="0.2">
      <c r="B54" s="285" t="s">
        <v>328</v>
      </c>
      <c r="C54" s="285"/>
      <c r="D54" s="285"/>
      <c r="E54" s="285"/>
      <c r="F54" s="285"/>
      <c r="G54" s="285"/>
      <c r="H54" s="285"/>
    </row>
  </sheetData>
  <mergeCells count="74">
    <mergeCell ref="B54:H54"/>
    <mergeCell ref="B46:H46"/>
    <mergeCell ref="B47:H47"/>
    <mergeCell ref="B48:H48"/>
    <mergeCell ref="B49:H49"/>
    <mergeCell ref="B50:H50"/>
    <mergeCell ref="B51:H51"/>
    <mergeCell ref="C42:D42"/>
    <mergeCell ref="E42:F42"/>
    <mergeCell ref="C43:D43"/>
    <mergeCell ref="E43:F43"/>
    <mergeCell ref="C44:D44"/>
    <mergeCell ref="E44:F44"/>
    <mergeCell ref="C39:D39"/>
    <mergeCell ref="E39:F39"/>
    <mergeCell ref="C40:D40"/>
    <mergeCell ref="E40:F40"/>
    <mergeCell ref="C41:D41"/>
    <mergeCell ref="E41:F41"/>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8:D18"/>
    <mergeCell ref="E18:F18"/>
    <mergeCell ref="C19:D19"/>
    <mergeCell ref="E19:F19"/>
    <mergeCell ref="C20:D20"/>
    <mergeCell ref="E20:F20"/>
    <mergeCell ref="C15:D15"/>
    <mergeCell ref="E15:F15"/>
    <mergeCell ref="C16:D16"/>
    <mergeCell ref="E16:F16"/>
    <mergeCell ref="C17:D17"/>
    <mergeCell ref="E17:F17"/>
    <mergeCell ref="C14:D14"/>
    <mergeCell ref="E14:F14"/>
    <mergeCell ref="B4:H4"/>
    <mergeCell ref="B6:H7"/>
    <mergeCell ref="B8:H8"/>
    <mergeCell ref="B9:H9"/>
    <mergeCell ref="B11:H12"/>
  </mergeCells>
  <pageMargins left="0.70866141732283472" right="0.53" top="0.39370078740157483" bottom="0.31496062992125984" header="0.31496062992125984" footer="0.31496062992125984"/>
  <pageSetup paperSize="5"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C13" sqref="C13:D13"/>
    </sheetView>
  </sheetViews>
  <sheetFormatPr baseColWidth="10" defaultRowHeight="15" x14ac:dyDescent="0.25"/>
  <cols>
    <col min="1" max="1" width="2.85546875" style="69" customWidth="1"/>
    <col min="2" max="3" width="24.7109375" style="69" customWidth="1"/>
    <col min="4" max="4" width="16" style="69" customWidth="1"/>
    <col min="5" max="5" width="24.7109375" style="69" customWidth="1"/>
    <col min="6" max="6" width="27.7109375" style="69" customWidth="1"/>
    <col min="7" max="8" width="24.7109375" style="69" customWidth="1"/>
    <col min="9" max="16384" width="11.42578125" style="69"/>
  </cols>
  <sheetData>
    <row r="1" spans="2:8" ht="15.75" thickBot="1" x14ac:dyDescent="0.3"/>
    <row r="2" spans="2:8" ht="18" x14ac:dyDescent="0.25">
      <c r="B2" s="306" t="s">
        <v>150</v>
      </c>
      <c r="C2" s="307"/>
      <c r="D2" s="307"/>
      <c r="E2" s="307"/>
      <c r="F2" s="307"/>
      <c r="G2" s="307"/>
      <c r="H2" s="308"/>
    </row>
    <row r="3" spans="2:8" x14ac:dyDescent="0.25">
      <c r="B3" s="70"/>
      <c r="C3" s="71"/>
      <c r="D3" s="71"/>
      <c r="E3" s="71"/>
      <c r="F3" s="71"/>
      <c r="G3" s="71"/>
      <c r="H3" s="72"/>
    </row>
    <row r="4" spans="2:8" ht="63" customHeight="1" x14ac:dyDescent="0.25">
      <c r="B4" s="309" t="s">
        <v>193</v>
      </c>
      <c r="C4" s="310"/>
      <c r="D4" s="310"/>
      <c r="E4" s="310"/>
      <c r="F4" s="310"/>
      <c r="G4" s="310"/>
      <c r="H4" s="311"/>
    </row>
    <row r="5" spans="2:8" ht="63" customHeight="1" x14ac:dyDescent="0.25">
      <c r="B5" s="312"/>
      <c r="C5" s="313"/>
      <c r="D5" s="313"/>
      <c r="E5" s="313"/>
      <c r="F5" s="313"/>
      <c r="G5" s="313"/>
      <c r="H5" s="314"/>
    </row>
    <row r="6" spans="2:8" ht="16.5" x14ac:dyDescent="0.25">
      <c r="B6" s="315" t="s">
        <v>148</v>
      </c>
      <c r="C6" s="316"/>
      <c r="D6" s="316"/>
      <c r="E6" s="316"/>
      <c r="F6" s="316"/>
      <c r="G6" s="316"/>
      <c r="H6" s="317"/>
    </row>
    <row r="7" spans="2:8" ht="95.25" customHeight="1" x14ac:dyDescent="0.25">
      <c r="B7" s="325" t="s">
        <v>153</v>
      </c>
      <c r="C7" s="326"/>
      <c r="D7" s="326"/>
      <c r="E7" s="326"/>
      <c r="F7" s="326"/>
      <c r="G7" s="326"/>
      <c r="H7" s="327"/>
    </row>
    <row r="8" spans="2:8" ht="16.5" x14ac:dyDescent="0.25">
      <c r="B8" s="106"/>
      <c r="C8" s="107"/>
      <c r="D8" s="107"/>
      <c r="E8" s="107"/>
      <c r="F8" s="107"/>
      <c r="G8" s="107"/>
      <c r="H8" s="108"/>
    </row>
    <row r="9" spans="2:8" ht="16.5" customHeight="1" x14ac:dyDescent="0.25">
      <c r="B9" s="318" t="s">
        <v>186</v>
      </c>
      <c r="C9" s="319"/>
      <c r="D9" s="319"/>
      <c r="E9" s="319"/>
      <c r="F9" s="319"/>
      <c r="G9" s="319"/>
      <c r="H9" s="320"/>
    </row>
    <row r="10" spans="2:8" ht="44.25" customHeight="1" x14ac:dyDescent="0.25">
      <c r="B10" s="318"/>
      <c r="C10" s="319"/>
      <c r="D10" s="319"/>
      <c r="E10" s="319"/>
      <c r="F10" s="319"/>
      <c r="G10" s="319"/>
      <c r="H10" s="320"/>
    </row>
    <row r="11" spans="2:8" ht="15.75" thickBot="1" x14ac:dyDescent="0.3">
      <c r="B11" s="95"/>
      <c r="C11" s="98"/>
      <c r="D11" s="103"/>
      <c r="E11" s="104"/>
      <c r="F11" s="104"/>
      <c r="G11" s="105"/>
      <c r="H11" s="99"/>
    </row>
    <row r="12" spans="2:8" ht="15.75" thickTop="1" x14ac:dyDescent="0.25">
      <c r="B12" s="95"/>
      <c r="C12" s="321" t="s">
        <v>149</v>
      </c>
      <c r="D12" s="322"/>
      <c r="E12" s="323" t="s">
        <v>187</v>
      </c>
      <c r="F12" s="324"/>
      <c r="G12" s="98"/>
      <c r="H12" s="99"/>
    </row>
    <row r="13" spans="2:8" ht="35.25" customHeight="1" x14ac:dyDescent="0.25">
      <c r="B13" s="95"/>
      <c r="C13" s="293" t="s">
        <v>180</v>
      </c>
      <c r="D13" s="294"/>
      <c r="E13" s="295" t="s">
        <v>185</v>
      </c>
      <c r="F13" s="296"/>
      <c r="G13" s="98"/>
      <c r="H13" s="99"/>
    </row>
    <row r="14" spans="2:8" ht="17.25" customHeight="1" x14ac:dyDescent="0.25">
      <c r="B14" s="95"/>
      <c r="C14" s="293" t="s">
        <v>181</v>
      </c>
      <c r="D14" s="294"/>
      <c r="E14" s="295" t="s">
        <v>183</v>
      </c>
      <c r="F14" s="296"/>
      <c r="G14" s="98"/>
      <c r="H14" s="99"/>
    </row>
    <row r="15" spans="2:8" ht="19.5" customHeight="1" x14ac:dyDescent="0.25">
      <c r="B15" s="95"/>
      <c r="C15" s="293" t="s">
        <v>182</v>
      </c>
      <c r="D15" s="294"/>
      <c r="E15" s="295" t="s">
        <v>184</v>
      </c>
      <c r="F15" s="296"/>
      <c r="G15" s="98"/>
      <c r="H15" s="99"/>
    </row>
    <row r="16" spans="2:8" ht="69.75" customHeight="1" x14ac:dyDescent="0.25">
      <c r="B16" s="95"/>
      <c r="C16" s="293" t="s">
        <v>151</v>
      </c>
      <c r="D16" s="294"/>
      <c r="E16" s="295" t="s">
        <v>152</v>
      </c>
      <c r="F16" s="296"/>
      <c r="G16" s="98"/>
      <c r="H16" s="99"/>
    </row>
    <row r="17" spans="2:8" ht="34.5" customHeight="1" x14ac:dyDescent="0.25">
      <c r="B17" s="95"/>
      <c r="C17" s="297" t="s">
        <v>2</v>
      </c>
      <c r="D17" s="298"/>
      <c r="E17" s="289" t="s">
        <v>194</v>
      </c>
      <c r="F17" s="290"/>
      <c r="G17" s="98"/>
      <c r="H17" s="99"/>
    </row>
    <row r="18" spans="2:8" ht="27.75" customHeight="1" x14ac:dyDescent="0.25">
      <c r="B18" s="95"/>
      <c r="C18" s="297" t="s">
        <v>3</v>
      </c>
      <c r="D18" s="298"/>
      <c r="E18" s="289" t="s">
        <v>195</v>
      </c>
      <c r="F18" s="290"/>
      <c r="G18" s="98"/>
      <c r="H18" s="99"/>
    </row>
    <row r="19" spans="2:8" ht="28.5" customHeight="1" x14ac:dyDescent="0.25">
      <c r="B19" s="95"/>
      <c r="C19" s="297" t="s">
        <v>37</v>
      </c>
      <c r="D19" s="298"/>
      <c r="E19" s="289" t="s">
        <v>196</v>
      </c>
      <c r="F19" s="290"/>
      <c r="G19" s="98"/>
      <c r="H19" s="99"/>
    </row>
    <row r="20" spans="2:8" ht="72.75" customHeight="1" x14ac:dyDescent="0.25">
      <c r="B20" s="95"/>
      <c r="C20" s="297" t="s">
        <v>1</v>
      </c>
      <c r="D20" s="298"/>
      <c r="E20" s="289" t="s">
        <v>197</v>
      </c>
      <c r="F20" s="290"/>
      <c r="G20" s="98"/>
      <c r="H20" s="99"/>
    </row>
    <row r="21" spans="2:8" ht="64.5" customHeight="1" x14ac:dyDescent="0.25">
      <c r="B21" s="95"/>
      <c r="C21" s="297" t="s">
        <v>43</v>
      </c>
      <c r="D21" s="298"/>
      <c r="E21" s="289" t="s">
        <v>155</v>
      </c>
      <c r="F21" s="290"/>
      <c r="G21" s="98"/>
      <c r="H21" s="99"/>
    </row>
    <row r="22" spans="2:8" ht="71.25" customHeight="1" x14ac:dyDescent="0.25">
      <c r="B22" s="95"/>
      <c r="C22" s="297" t="s">
        <v>154</v>
      </c>
      <c r="D22" s="298"/>
      <c r="E22" s="289" t="s">
        <v>156</v>
      </c>
      <c r="F22" s="290"/>
      <c r="G22" s="98"/>
      <c r="H22" s="99"/>
    </row>
    <row r="23" spans="2:8" ht="55.5" customHeight="1" x14ac:dyDescent="0.25">
      <c r="B23" s="95"/>
      <c r="C23" s="291" t="s">
        <v>157</v>
      </c>
      <c r="D23" s="292"/>
      <c r="E23" s="289" t="s">
        <v>158</v>
      </c>
      <c r="F23" s="290"/>
      <c r="G23" s="98"/>
      <c r="H23" s="99"/>
    </row>
    <row r="24" spans="2:8" ht="42" customHeight="1" x14ac:dyDescent="0.25">
      <c r="B24" s="95"/>
      <c r="C24" s="291" t="s">
        <v>41</v>
      </c>
      <c r="D24" s="292"/>
      <c r="E24" s="289" t="s">
        <v>159</v>
      </c>
      <c r="F24" s="290"/>
      <c r="G24" s="98"/>
      <c r="H24" s="99"/>
    </row>
    <row r="25" spans="2:8" ht="59.25" customHeight="1" x14ac:dyDescent="0.25">
      <c r="B25" s="95"/>
      <c r="C25" s="291" t="s">
        <v>147</v>
      </c>
      <c r="D25" s="292"/>
      <c r="E25" s="289" t="s">
        <v>160</v>
      </c>
      <c r="F25" s="290"/>
      <c r="G25" s="98"/>
      <c r="H25" s="99"/>
    </row>
    <row r="26" spans="2:8" ht="23.25" customHeight="1" x14ac:dyDescent="0.25">
      <c r="B26" s="95"/>
      <c r="C26" s="291" t="s">
        <v>12</v>
      </c>
      <c r="D26" s="292"/>
      <c r="E26" s="289" t="s">
        <v>161</v>
      </c>
      <c r="F26" s="290"/>
      <c r="G26" s="98"/>
      <c r="H26" s="99"/>
    </row>
    <row r="27" spans="2:8" ht="30.75" customHeight="1" x14ac:dyDescent="0.25">
      <c r="B27" s="95"/>
      <c r="C27" s="291" t="s">
        <v>165</v>
      </c>
      <c r="D27" s="292"/>
      <c r="E27" s="289" t="s">
        <v>162</v>
      </c>
      <c r="F27" s="290"/>
      <c r="G27" s="98"/>
      <c r="H27" s="99"/>
    </row>
    <row r="28" spans="2:8" ht="35.25" customHeight="1" x14ac:dyDescent="0.25">
      <c r="B28" s="95"/>
      <c r="C28" s="291" t="s">
        <v>166</v>
      </c>
      <c r="D28" s="292"/>
      <c r="E28" s="289" t="s">
        <v>163</v>
      </c>
      <c r="F28" s="290"/>
      <c r="G28" s="98"/>
      <c r="H28" s="99"/>
    </row>
    <row r="29" spans="2:8" ht="33" customHeight="1" x14ac:dyDescent="0.25">
      <c r="B29" s="95"/>
      <c r="C29" s="291" t="s">
        <v>166</v>
      </c>
      <c r="D29" s="292"/>
      <c r="E29" s="289" t="s">
        <v>163</v>
      </c>
      <c r="F29" s="290"/>
      <c r="G29" s="98"/>
      <c r="H29" s="99"/>
    </row>
    <row r="30" spans="2:8" ht="30" customHeight="1" x14ac:dyDescent="0.25">
      <c r="B30" s="95"/>
      <c r="C30" s="291" t="s">
        <v>167</v>
      </c>
      <c r="D30" s="292"/>
      <c r="E30" s="289" t="s">
        <v>164</v>
      </c>
      <c r="F30" s="290"/>
      <c r="G30" s="98"/>
      <c r="H30" s="99"/>
    </row>
    <row r="31" spans="2:8" ht="35.25" customHeight="1" x14ac:dyDescent="0.25">
      <c r="B31" s="95"/>
      <c r="C31" s="291" t="s">
        <v>168</v>
      </c>
      <c r="D31" s="292"/>
      <c r="E31" s="289" t="s">
        <v>169</v>
      </c>
      <c r="F31" s="290"/>
      <c r="G31" s="98"/>
      <c r="H31" s="99"/>
    </row>
    <row r="32" spans="2:8" ht="31.5" customHeight="1" x14ac:dyDescent="0.25">
      <c r="B32" s="95"/>
      <c r="C32" s="291" t="s">
        <v>170</v>
      </c>
      <c r="D32" s="292"/>
      <c r="E32" s="289" t="s">
        <v>171</v>
      </c>
      <c r="F32" s="290"/>
      <c r="G32" s="98"/>
      <c r="H32" s="99"/>
    </row>
    <row r="33" spans="2:8" ht="35.25" customHeight="1" x14ac:dyDescent="0.25">
      <c r="B33" s="95"/>
      <c r="C33" s="291" t="s">
        <v>172</v>
      </c>
      <c r="D33" s="292"/>
      <c r="E33" s="289" t="s">
        <v>173</v>
      </c>
      <c r="F33" s="290"/>
      <c r="G33" s="98"/>
      <c r="H33" s="99"/>
    </row>
    <row r="34" spans="2:8" ht="59.25" customHeight="1" x14ac:dyDescent="0.25">
      <c r="B34" s="95"/>
      <c r="C34" s="291" t="s">
        <v>174</v>
      </c>
      <c r="D34" s="292"/>
      <c r="E34" s="289" t="s">
        <v>175</v>
      </c>
      <c r="F34" s="290"/>
      <c r="G34" s="98"/>
      <c r="H34" s="99"/>
    </row>
    <row r="35" spans="2:8" ht="29.25" customHeight="1" x14ac:dyDescent="0.25">
      <c r="B35" s="95"/>
      <c r="C35" s="291" t="s">
        <v>29</v>
      </c>
      <c r="D35" s="292"/>
      <c r="E35" s="289" t="s">
        <v>176</v>
      </c>
      <c r="F35" s="290"/>
      <c r="G35" s="98"/>
      <c r="H35" s="99"/>
    </row>
    <row r="36" spans="2:8" ht="82.5" customHeight="1" x14ac:dyDescent="0.25">
      <c r="B36" s="95"/>
      <c r="C36" s="291" t="s">
        <v>178</v>
      </c>
      <c r="D36" s="292"/>
      <c r="E36" s="289" t="s">
        <v>177</v>
      </c>
      <c r="F36" s="290"/>
      <c r="G36" s="98"/>
      <c r="H36" s="99"/>
    </row>
    <row r="37" spans="2:8" ht="46.5" customHeight="1" x14ac:dyDescent="0.25">
      <c r="B37" s="95"/>
      <c r="C37" s="291" t="s">
        <v>34</v>
      </c>
      <c r="D37" s="292"/>
      <c r="E37" s="289" t="s">
        <v>179</v>
      </c>
      <c r="F37" s="290"/>
      <c r="G37" s="98"/>
      <c r="H37" s="99"/>
    </row>
    <row r="38" spans="2:8" ht="6.75" customHeight="1" thickBot="1" x14ac:dyDescent="0.3">
      <c r="B38" s="95"/>
      <c r="C38" s="302"/>
      <c r="D38" s="303"/>
      <c r="E38" s="304"/>
      <c r="F38" s="305"/>
      <c r="G38" s="98"/>
      <c r="H38" s="99"/>
    </row>
    <row r="39" spans="2:8" ht="15.75" thickTop="1" x14ac:dyDescent="0.25">
      <c r="B39" s="95"/>
      <c r="C39" s="96"/>
      <c r="D39" s="96"/>
      <c r="E39" s="97"/>
      <c r="F39" s="97"/>
      <c r="G39" s="98"/>
      <c r="H39" s="99"/>
    </row>
    <row r="40" spans="2:8" ht="21" customHeight="1" x14ac:dyDescent="0.25">
      <c r="B40" s="299" t="s">
        <v>188</v>
      </c>
      <c r="C40" s="300"/>
      <c r="D40" s="300"/>
      <c r="E40" s="300"/>
      <c r="F40" s="300"/>
      <c r="G40" s="300"/>
      <c r="H40" s="301"/>
    </row>
    <row r="41" spans="2:8" ht="20.25" customHeight="1" x14ac:dyDescent="0.25">
      <c r="B41" s="299" t="s">
        <v>189</v>
      </c>
      <c r="C41" s="300"/>
      <c r="D41" s="300"/>
      <c r="E41" s="300"/>
      <c r="F41" s="300"/>
      <c r="G41" s="300"/>
      <c r="H41" s="301"/>
    </row>
    <row r="42" spans="2:8" ht="20.25" customHeight="1" x14ac:dyDescent="0.25">
      <c r="B42" s="299" t="s">
        <v>190</v>
      </c>
      <c r="C42" s="300"/>
      <c r="D42" s="300"/>
      <c r="E42" s="300"/>
      <c r="F42" s="300"/>
      <c r="G42" s="300"/>
      <c r="H42" s="301"/>
    </row>
    <row r="43" spans="2:8" ht="20.25" customHeight="1" x14ac:dyDescent="0.25">
      <c r="B43" s="299" t="s">
        <v>191</v>
      </c>
      <c r="C43" s="300"/>
      <c r="D43" s="300"/>
      <c r="E43" s="300"/>
      <c r="F43" s="300"/>
      <c r="G43" s="300"/>
      <c r="H43" s="301"/>
    </row>
    <row r="44" spans="2:8" x14ac:dyDescent="0.25">
      <c r="B44" s="299" t="s">
        <v>192</v>
      </c>
      <c r="C44" s="300"/>
      <c r="D44" s="300"/>
      <c r="E44" s="300"/>
      <c r="F44" s="300"/>
      <c r="G44" s="300"/>
      <c r="H44" s="301"/>
    </row>
    <row r="45" spans="2:8" ht="15.75" thickBot="1" x14ac:dyDescent="0.3">
      <c r="B45" s="100"/>
      <c r="C45" s="101"/>
      <c r="D45" s="101"/>
      <c r="E45" s="101"/>
      <c r="F45" s="101"/>
      <c r="G45" s="101"/>
      <c r="H45" s="102"/>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002060"/>
  </sheetPr>
  <dimension ref="A1:BL240"/>
  <sheetViews>
    <sheetView showGridLines="0" tabSelected="1" zoomScale="70" zoomScaleNormal="70" workbookViewId="0">
      <selection activeCell="H237" sqref="H237"/>
    </sheetView>
  </sheetViews>
  <sheetFormatPr baseColWidth="10" defaultRowHeight="14.25" x14ac:dyDescent="0.2"/>
  <cols>
    <col min="1" max="1" width="5.5703125" style="111" customWidth="1"/>
    <col min="2" max="2" width="5" style="111" customWidth="1"/>
    <col min="3" max="3" width="20.140625" style="129" customWidth="1"/>
    <col min="4" max="4" width="16" style="111" customWidth="1"/>
    <col min="5" max="5" width="28.5703125" style="111" customWidth="1"/>
    <col min="6" max="6" width="30" style="111" customWidth="1"/>
    <col min="7" max="7" width="63.85546875" style="111" customWidth="1"/>
    <col min="8" max="8" width="56.85546875" style="111" customWidth="1"/>
    <col min="9" max="9" width="62.28515625" style="109" customWidth="1"/>
    <col min="10" max="10" width="43.28515625" style="109" customWidth="1"/>
    <col min="11" max="11" width="19" style="112" customWidth="1"/>
    <col min="12" max="12" width="17.85546875" style="109" customWidth="1"/>
    <col min="13" max="13" width="16.5703125" style="109" customWidth="1"/>
    <col min="14" max="14" width="16.28515625" style="109" customWidth="1"/>
    <col min="15" max="15" width="27.28515625" style="109" bestFit="1" customWidth="1"/>
    <col min="16" max="16" width="30.5703125" style="109" hidden="1" customWidth="1"/>
    <col min="17" max="17" width="23.5703125" style="109" customWidth="1"/>
    <col min="18" max="18" width="11.85546875" style="109" customWidth="1"/>
    <col min="19" max="19" width="16" style="109" customWidth="1"/>
    <col min="20" max="20" width="5.85546875" style="110" customWidth="1"/>
    <col min="21" max="21" width="50.5703125" style="111" customWidth="1"/>
    <col min="22" max="22" width="16.5703125" style="110" customWidth="1"/>
    <col min="23" max="23" width="6.85546875" style="130" customWidth="1"/>
    <col min="24" max="24" width="5.140625" style="130" customWidth="1"/>
    <col min="25" max="25" width="5.5703125" style="129" customWidth="1"/>
    <col min="26" max="26" width="7.140625" style="130" customWidth="1"/>
    <col min="27" max="27" width="6.7109375" style="130" customWidth="1"/>
    <col min="28" max="28" width="7.5703125" style="130" customWidth="1"/>
    <col min="29" max="29" width="38.28515625" style="109" hidden="1" customWidth="1"/>
    <col min="30" max="30" width="10.5703125" style="111" customWidth="1"/>
    <col min="31" max="31" width="10.42578125" style="111" customWidth="1"/>
    <col min="32" max="32" width="9.28515625" style="111" customWidth="1"/>
    <col min="33" max="33" width="9.140625" style="111" customWidth="1"/>
    <col min="34" max="34" width="8.42578125" style="111" customWidth="1"/>
    <col min="35" max="35" width="7.28515625" style="111" customWidth="1"/>
    <col min="36" max="16384" width="11.42578125" style="109"/>
  </cols>
  <sheetData>
    <row r="1" spans="1:51" s="154" customFormat="1" ht="16.5" customHeight="1" x14ac:dyDescent="0.2">
      <c r="A1" s="328" t="s">
        <v>0</v>
      </c>
      <c r="B1" s="328" t="s">
        <v>180</v>
      </c>
      <c r="C1" s="329" t="s">
        <v>198</v>
      </c>
      <c r="D1" s="330" t="s">
        <v>2</v>
      </c>
      <c r="E1" s="331" t="s">
        <v>3</v>
      </c>
      <c r="F1" s="331" t="s">
        <v>37</v>
      </c>
      <c r="G1" s="331" t="s">
        <v>206</v>
      </c>
      <c r="H1" s="331" t="s">
        <v>199</v>
      </c>
      <c r="I1" s="330" t="s">
        <v>208</v>
      </c>
      <c r="J1" s="330" t="s">
        <v>1</v>
      </c>
      <c r="K1" s="331" t="s">
        <v>43</v>
      </c>
      <c r="L1" s="331" t="s">
        <v>126</v>
      </c>
      <c r="M1" s="331" t="s">
        <v>33</v>
      </c>
      <c r="N1" s="330" t="s">
        <v>5</v>
      </c>
      <c r="O1" s="331" t="s">
        <v>80</v>
      </c>
      <c r="P1" s="331" t="s">
        <v>85</v>
      </c>
      <c r="Q1" s="331" t="s">
        <v>38</v>
      </c>
      <c r="R1" s="330" t="s">
        <v>5</v>
      </c>
      <c r="S1" s="331" t="s">
        <v>41</v>
      </c>
      <c r="T1" s="329" t="s">
        <v>11</v>
      </c>
      <c r="U1" s="331" t="s">
        <v>147</v>
      </c>
      <c r="V1" s="331" t="s">
        <v>12</v>
      </c>
      <c r="W1" s="331" t="s">
        <v>8</v>
      </c>
      <c r="X1" s="331"/>
      <c r="Y1" s="331"/>
      <c r="Z1" s="331"/>
      <c r="AA1" s="331"/>
      <c r="AB1" s="331"/>
      <c r="AC1" s="329" t="s">
        <v>129</v>
      </c>
      <c r="AD1" s="329" t="s">
        <v>39</v>
      </c>
      <c r="AE1" s="329" t="s">
        <v>5</v>
      </c>
      <c r="AF1" s="329" t="s">
        <v>40</v>
      </c>
      <c r="AG1" s="329" t="s">
        <v>5</v>
      </c>
      <c r="AH1" s="329" t="s">
        <v>42</v>
      </c>
      <c r="AI1" s="329" t="s">
        <v>29</v>
      </c>
    </row>
    <row r="2" spans="1:51" s="153" customFormat="1" ht="95.25" x14ac:dyDescent="0.25">
      <c r="A2" s="328"/>
      <c r="B2" s="328"/>
      <c r="C2" s="329"/>
      <c r="D2" s="330"/>
      <c r="E2" s="331"/>
      <c r="F2" s="331"/>
      <c r="G2" s="331"/>
      <c r="H2" s="331"/>
      <c r="I2" s="330"/>
      <c r="J2" s="330"/>
      <c r="K2" s="331"/>
      <c r="L2" s="331"/>
      <c r="M2" s="331"/>
      <c r="N2" s="330"/>
      <c r="O2" s="331"/>
      <c r="P2" s="331"/>
      <c r="Q2" s="330"/>
      <c r="R2" s="330"/>
      <c r="S2" s="331"/>
      <c r="T2" s="329"/>
      <c r="U2" s="331"/>
      <c r="V2" s="331"/>
      <c r="W2" s="209" t="s">
        <v>13</v>
      </c>
      <c r="X2" s="209" t="s">
        <v>17</v>
      </c>
      <c r="Y2" s="209" t="s">
        <v>28</v>
      </c>
      <c r="Z2" s="209" t="s">
        <v>18</v>
      </c>
      <c r="AA2" s="209" t="s">
        <v>21</v>
      </c>
      <c r="AB2" s="209" t="s">
        <v>24</v>
      </c>
      <c r="AC2" s="329"/>
      <c r="AD2" s="329"/>
      <c r="AE2" s="329"/>
      <c r="AF2" s="329"/>
      <c r="AG2" s="329"/>
      <c r="AH2" s="329"/>
      <c r="AI2" s="329"/>
    </row>
    <row r="3" spans="1:51" s="156" customFormat="1" ht="86.25" hidden="1" customHeight="1" x14ac:dyDescent="0.25">
      <c r="A3" s="357">
        <v>1</v>
      </c>
      <c r="B3" s="360" t="s">
        <v>202</v>
      </c>
      <c r="C3" s="370" t="s">
        <v>219</v>
      </c>
      <c r="D3" s="351" t="s">
        <v>125</v>
      </c>
      <c r="E3" s="351" t="s">
        <v>434</v>
      </c>
      <c r="F3" s="351" t="s">
        <v>435</v>
      </c>
      <c r="G3" s="345" t="s">
        <v>436</v>
      </c>
      <c r="H3" s="348" t="s">
        <v>437</v>
      </c>
      <c r="I3" s="345" t="s">
        <v>438</v>
      </c>
      <c r="J3" s="345" t="s">
        <v>439</v>
      </c>
      <c r="K3" s="351" t="s">
        <v>340</v>
      </c>
      <c r="L3" s="354">
        <v>3500</v>
      </c>
      <c r="M3" s="335" t="s">
        <v>6</v>
      </c>
      <c r="N3" s="338">
        <v>0.8</v>
      </c>
      <c r="O3" s="341" t="s">
        <v>142</v>
      </c>
      <c r="P3" s="344" t="s">
        <v>142</v>
      </c>
      <c r="Q3" s="335" t="s">
        <v>78</v>
      </c>
      <c r="R3" s="338">
        <v>1</v>
      </c>
      <c r="S3" s="332" t="s">
        <v>72</v>
      </c>
      <c r="T3" s="203">
        <v>1</v>
      </c>
      <c r="U3" s="197" t="s">
        <v>440</v>
      </c>
      <c r="V3" s="163" t="s">
        <v>4</v>
      </c>
      <c r="W3" s="164" t="s">
        <v>14</v>
      </c>
      <c r="X3" s="164" t="s">
        <v>9</v>
      </c>
      <c r="Y3" s="201" t="s">
        <v>357</v>
      </c>
      <c r="Z3" s="164" t="s">
        <v>19</v>
      </c>
      <c r="AA3" s="164" t="s">
        <v>22</v>
      </c>
      <c r="AB3" s="164" t="s">
        <v>112</v>
      </c>
      <c r="AC3" s="165">
        <v>0.48</v>
      </c>
      <c r="AD3" s="166" t="s">
        <v>100</v>
      </c>
      <c r="AE3" s="167">
        <v>0.48</v>
      </c>
      <c r="AF3" s="166" t="s">
        <v>78</v>
      </c>
      <c r="AG3" s="167">
        <v>1</v>
      </c>
      <c r="AH3" s="168" t="s">
        <v>72</v>
      </c>
      <c r="AI3" s="169" t="s">
        <v>127</v>
      </c>
    </row>
    <row r="4" spans="1:51" s="154" customFormat="1" ht="95.25" hidden="1" customHeight="1" x14ac:dyDescent="0.2">
      <c r="A4" s="358"/>
      <c r="B4" s="361"/>
      <c r="C4" s="371"/>
      <c r="D4" s="352"/>
      <c r="E4" s="352"/>
      <c r="F4" s="352"/>
      <c r="G4" s="346"/>
      <c r="H4" s="349"/>
      <c r="I4" s="346"/>
      <c r="J4" s="346"/>
      <c r="K4" s="352"/>
      <c r="L4" s="355"/>
      <c r="M4" s="336"/>
      <c r="N4" s="339"/>
      <c r="O4" s="342"/>
      <c r="P4" s="344">
        <v>0</v>
      </c>
      <c r="Q4" s="336"/>
      <c r="R4" s="339"/>
      <c r="S4" s="333"/>
      <c r="T4" s="203">
        <v>2</v>
      </c>
      <c r="U4" s="197" t="s">
        <v>441</v>
      </c>
      <c r="V4" s="163" t="s">
        <v>4</v>
      </c>
      <c r="W4" s="164" t="s">
        <v>14</v>
      </c>
      <c r="X4" s="164" t="s">
        <v>9</v>
      </c>
      <c r="Y4" s="201" t="s">
        <v>357</v>
      </c>
      <c r="Z4" s="164" t="s">
        <v>19</v>
      </c>
      <c r="AA4" s="164" t="s">
        <v>22</v>
      </c>
      <c r="AB4" s="164" t="s">
        <v>112</v>
      </c>
      <c r="AC4" s="165">
        <v>0.28799999999999998</v>
      </c>
      <c r="AD4" s="166" t="s">
        <v>46</v>
      </c>
      <c r="AE4" s="167">
        <v>0.28799999999999998</v>
      </c>
      <c r="AF4" s="166" t="s">
        <v>78</v>
      </c>
      <c r="AG4" s="170">
        <v>1</v>
      </c>
      <c r="AH4" s="168" t="s">
        <v>72</v>
      </c>
      <c r="AI4" s="169" t="s">
        <v>32</v>
      </c>
    </row>
    <row r="5" spans="1:51" s="154" customFormat="1" ht="101.25" hidden="1" customHeight="1" x14ac:dyDescent="0.2">
      <c r="A5" s="358"/>
      <c r="B5" s="361"/>
      <c r="C5" s="371"/>
      <c r="D5" s="352"/>
      <c r="E5" s="352"/>
      <c r="F5" s="352"/>
      <c r="G5" s="346"/>
      <c r="H5" s="349"/>
      <c r="I5" s="346"/>
      <c r="J5" s="346"/>
      <c r="K5" s="352"/>
      <c r="L5" s="355"/>
      <c r="M5" s="336"/>
      <c r="N5" s="339"/>
      <c r="O5" s="342"/>
      <c r="P5" s="344">
        <v>0</v>
      </c>
      <c r="Q5" s="336"/>
      <c r="R5" s="339"/>
      <c r="S5" s="333"/>
      <c r="T5" s="203">
        <v>3</v>
      </c>
      <c r="U5" s="197" t="s">
        <v>442</v>
      </c>
      <c r="V5" s="163" t="s">
        <v>4</v>
      </c>
      <c r="W5" s="164" t="s">
        <v>15</v>
      </c>
      <c r="X5" s="164" t="s">
        <v>10</v>
      </c>
      <c r="Y5" s="201" t="s">
        <v>357</v>
      </c>
      <c r="Z5" s="164" t="s">
        <v>19</v>
      </c>
      <c r="AA5" s="164" t="s">
        <v>22</v>
      </c>
      <c r="AB5" s="164" t="s">
        <v>112</v>
      </c>
      <c r="AC5" s="165">
        <v>0.17279999999999998</v>
      </c>
      <c r="AD5" s="166" t="s">
        <v>44</v>
      </c>
      <c r="AE5" s="167">
        <v>0.17279999999999998</v>
      </c>
      <c r="AF5" s="166" t="s">
        <v>78</v>
      </c>
      <c r="AG5" s="170">
        <v>1</v>
      </c>
      <c r="AH5" s="168" t="s">
        <v>72</v>
      </c>
      <c r="AI5" s="169" t="s">
        <v>128</v>
      </c>
    </row>
    <row r="6" spans="1:51" s="154" customFormat="1" ht="85.5" hidden="1" x14ac:dyDescent="0.2">
      <c r="A6" s="358"/>
      <c r="B6" s="361"/>
      <c r="C6" s="371"/>
      <c r="D6" s="352"/>
      <c r="E6" s="352"/>
      <c r="F6" s="352"/>
      <c r="G6" s="346"/>
      <c r="H6" s="349"/>
      <c r="I6" s="346"/>
      <c r="J6" s="346"/>
      <c r="K6" s="352"/>
      <c r="L6" s="355"/>
      <c r="M6" s="336"/>
      <c r="N6" s="339"/>
      <c r="O6" s="342"/>
      <c r="P6" s="344">
        <v>0</v>
      </c>
      <c r="Q6" s="336"/>
      <c r="R6" s="339"/>
      <c r="S6" s="333"/>
      <c r="T6" s="203">
        <v>4</v>
      </c>
      <c r="U6" s="171" t="s">
        <v>443</v>
      </c>
      <c r="V6" s="163" t="s">
        <v>4</v>
      </c>
      <c r="W6" s="164" t="s">
        <v>14</v>
      </c>
      <c r="X6" s="164" t="s">
        <v>9</v>
      </c>
      <c r="Y6" s="201" t="s">
        <v>357</v>
      </c>
      <c r="Z6" s="164" t="s">
        <v>19</v>
      </c>
      <c r="AA6" s="164" t="s">
        <v>22</v>
      </c>
      <c r="AB6" s="164" t="s">
        <v>112</v>
      </c>
      <c r="AC6" s="165">
        <v>0.10367999999999998</v>
      </c>
      <c r="AD6" s="166" t="s">
        <v>44</v>
      </c>
      <c r="AE6" s="167">
        <v>0.10367999999999998</v>
      </c>
      <c r="AF6" s="166" t="s">
        <v>78</v>
      </c>
      <c r="AG6" s="170">
        <v>1</v>
      </c>
      <c r="AH6" s="168" t="s">
        <v>72</v>
      </c>
      <c r="AI6" s="169" t="s">
        <v>32</v>
      </c>
    </row>
    <row r="7" spans="1:51" s="154" customFormat="1" ht="85.5" hidden="1" x14ac:dyDescent="0.2">
      <c r="A7" s="358"/>
      <c r="B7" s="361"/>
      <c r="C7" s="371"/>
      <c r="D7" s="352"/>
      <c r="E7" s="352"/>
      <c r="F7" s="352"/>
      <c r="G7" s="346"/>
      <c r="H7" s="349"/>
      <c r="I7" s="346"/>
      <c r="J7" s="346"/>
      <c r="K7" s="352"/>
      <c r="L7" s="355"/>
      <c r="M7" s="336"/>
      <c r="N7" s="339"/>
      <c r="O7" s="342"/>
      <c r="P7" s="344">
        <v>0</v>
      </c>
      <c r="Q7" s="336"/>
      <c r="R7" s="339"/>
      <c r="S7" s="333"/>
      <c r="T7" s="203">
        <v>5</v>
      </c>
      <c r="U7" s="171" t="s">
        <v>444</v>
      </c>
      <c r="V7" s="163" t="s">
        <v>2</v>
      </c>
      <c r="W7" s="164" t="s">
        <v>16</v>
      </c>
      <c r="X7" s="164" t="s">
        <v>9</v>
      </c>
      <c r="Y7" s="201" t="s">
        <v>359</v>
      </c>
      <c r="Z7" s="164" t="s">
        <v>19</v>
      </c>
      <c r="AA7" s="164" t="s">
        <v>22</v>
      </c>
      <c r="AB7" s="164" t="s">
        <v>112</v>
      </c>
      <c r="AC7" s="165">
        <v>0.10367999999999998</v>
      </c>
      <c r="AD7" s="166" t="s">
        <v>44</v>
      </c>
      <c r="AE7" s="167">
        <v>0.10367999999999998</v>
      </c>
      <c r="AF7" s="166" t="s">
        <v>7</v>
      </c>
      <c r="AG7" s="170">
        <v>0.75</v>
      </c>
      <c r="AH7" s="168" t="s">
        <v>73</v>
      </c>
      <c r="AI7" s="169" t="s">
        <v>31</v>
      </c>
    </row>
    <row r="8" spans="1:51" s="154" customFormat="1" ht="70.5" hidden="1" customHeight="1" x14ac:dyDescent="0.2">
      <c r="A8" s="358"/>
      <c r="B8" s="361"/>
      <c r="C8" s="371"/>
      <c r="D8" s="352"/>
      <c r="E8" s="352"/>
      <c r="F8" s="352"/>
      <c r="G8" s="346"/>
      <c r="H8" s="349"/>
      <c r="I8" s="346"/>
      <c r="J8" s="346"/>
      <c r="K8" s="352"/>
      <c r="L8" s="355"/>
      <c r="M8" s="336"/>
      <c r="N8" s="339"/>
      <c r="O8" s="342"/>
      <c r="P8" s="201"/>
      <c r="Q8" s="336"/>
      <c r="R8" s="339"/>
      <c r="S8" s="333"/>
      <c r="T8" s="203">
        <v>6</v>
      </c>
      <c r="U8" s="171" t="s">
        <v>445</v>
      </c>
      <c r="V8" s="163"/>
      <c r="W8" s="164" t="s">
        <v>14</v>
      </c>
      <c r="X8" s="164" t="s">
        <v>10</v>
      </c>
      <c r="Y8" s="201" t="s">
        <v>360</v>
      </c>
      <c r="Z8" s="164" t="s">
        <v>19</v>
      </c>
      <c r="AA8" s="164" t="s">
        <v>23</v>
      </c>
      <c r="AB8" s="164" t="s">
        <v>113</v>
      </c>
      <c r="AC8" s="165"/>
      <c r="AD8" s="166" t="s">
        <v>44</v>
      </c>
      <c r="AE8" s="167">
        <v>0.10367999999999998</v>
      </c>
      <c r="AF8" s="166" t="s">
        <v>7</v>
      </c>
      <c r="AG8" s="170">
        <v>0.75</v>
      </c>
      <c r="AH8" s="168" t="s">
        <v>73</v>
      </c>
      <c r="AI8" s="169" t="s">
        <v>31</v>
      </c>
    </row>
    <row r="9" spans="1:51" s="154" customFormat="1" ht="70.5" hidden="1" customHeight="1" x14ac:dyDescent="0.2">
      <c r="A9" s="359"/>
      <c r="B9" s="362"/>
      <c r="C9" s="372"/>
      <c r="D9" s="353"/>
      <c r="E9" s="353"/>
      <c r="F9" s="353"/>
      <c r="G9" s="347"/>
      <c r="H9" s="350"/>
      <c r="I9" s="347"/>
      <c r="J9" s="347"/>
      <c r="K9" s="353"/>
      <c r="L9" s="356"/>
      <c r="M9" s="337"/>
      <c r="N9" s="340"/>
      <c r="O9" s="343"/>
      <c r="P9" s="201"/>
      <c r="Q9" s="337"/>
      <c r="R9" s="340"/>
      <c r="S9" s="334"/>
      <c r="T9" s="203">
        <v>6</v>
      </c>
      <c r="U9" s="171" t="s">
        <v>446</v>
      </c>
      <c r="V9" s="163"/>
      <c r="W9" s="164" t="s">
        <v>14</v>
      </c>
      <c r="X9" s="164" t="s">
        <v>9</v>
      </c>
      <c r="Y9" s="201" t="s">
        <v>357</v>
      </c>
      <c r="Z9" s="164" t="s">
        <v>19</v>
      </c>
      <c r="AA9" s="164" t="s">
        <v>22</v>
      </c>
      <c r="AB9" s="164" t="s">
        <v>112</v>
      </c>
      <c r="AC9" s="165"/>
      <c r="AD9" s="166" t="s">
        <v>44</v>
      </c>
      <c r="AE9" s="167">
        <v>0.10367999999999998</v>
      </c>
      <c r="AF9" s="166" t="s">
        <v>7</v>
      </c>
      <c r="AG9" s="170">
        <v>0.75</v>
      </c>
      <c r="AH9" s="168" t="s">
        <v>73</v>
      </c>
      <c r="AI9" s="169" t="s">
        <v>31</v>
      </c>
    </row>
    <row r="10" spans="1:51" s="154" customFormat="1" ht="70.5" hidden="1" customHeight="1" x14ac:dyDescent="0.2">
      <c r="A10" s="364">
        <v>2</v>
      </c>
      <c r="B10" s="365" t="s">
        <v>202</v>
      </c>
      <c r="C10" s="365" t="s">
        <v>219</v>
      </c>
      <c r="D10" s="366" t="s">
        <v>125</v>
      </c>
      <c r="E10" s="366" t="s">
        <v>447</v>
      </c>
      <c r="F10" s="367" t="s">
        <v>448</v>
      </c>
      <c r="G10" s="366" t="s">
        <v>449</v>
      </c>
      <c r="H10" s="368" t="s">
        <v>450</v>
      </c>
      <c r="I10" s="369" t="s">
        <v>451</v>
      </c>
      <c r="J10" s="374" t="s">
        <v>452</v>
      </c>
      <c r="K10" s="366" t="s">
        <v>122</v>
      </c>
      <c r="L10" s="377">
        <v>365</v>
      </c>
      <c r="M10" s="363" t="s">
        <v>100</v>
      </c>
      <c r="N10" s="344">
        <v>0.6</v>
      </c>
      <c r="O10" s="378" t="s">
        <v>136</v>
      </c>
      <c r="P10" s="344" t="s">
        <v>136</v>
      </c>
      <c r="Q10" s="363" t="s">
        <v>7</v>
      </c>
      <c r="R10" s="344">
        <v>0.8</v>
      </c>
      <c r="S10" s="373" t="s">
        <v>73</v>
      </c>
      <c r="T10" s="203">
        <v>1</v>
      </c>
      <c r="U10" s="197" t="s">
        <v>453</v>
      </c>
      <c r="V10" s="163" t="s">
        <v>4</v>
      </c>
      <c r="W10" s="164" t="s">
        <v>14</v>
      </c>
      <c r="X10" s="164" t="s">
        <v>9</v>
      </c>
      <c r="Y10" s="201" t="s">
        <v>357</v>
      </c>
      <c r="Z10" s="164" t="s">
        <v>19</v>
      </c>
      <c r="AA10" s="164" t="s">
        <v>22</v>
      </c>
      <c r="AB10" s="164" t="s">
        <v>112</v>
      </c>
      <c r="AC10" s="165">
        <v>0.36</v>
      </c>
      <c r="AD10" s="166" t="s">
        <v>46</v>
      </c>
      <c r="AE10" s="167">
        <v>0.36</v>
      </c>
      <c r="AF10" s="166" t="s">
        <v>7</v>
      </c>
      <c r="AG10" s="170">
        <v>0.8</v>
      </c>
      <c r="AH10" s="168" t="s">
        <v>73</v>
      </c>
      <c r="AI10" s="169" t="s">
        <v>32</v>
      </c>
    </row>
    <row r="11" spans="1:51" s="154" customFormat="1" ht="70.5" hidden="1" customHeight="1" x14ac:dyDescent="0.2">
      <c r="A11" s="364"/>
      <c r="B11" s="365"/>
      <c r="C11" s="365"/>
      <c r="D11" s="366"/>
      <c r="E11" s="366"/>
      <c r="F11" s="367"/>
      <c r="G11" s="366"/>
      <c r="H11" s="368"/>
      <c r="I11" s="369"/>
      <c r="J11" s="375"/>
      <c r="K11" s="366"/>
      <c r="L11" s="377"/>
      <c r="M11" s="363"/>
      <c r="N11" s="344"/>
      <c r="O11" s="378"/>
      <c r="P11" s="344">
        <v>0</v>
      </c>
      <c r="Q11" s="363"/>
      <c r="R11" s="344"/>
      <c r="S11" s="373"/>
      <c r="T11" s="203">
        <v>2</v>
      </c>
      <c r="U11" s="197" t="s">
        <v>454</v>
      </c>
      <c r="V11" s="163" t="s">
        <v>4</v>
      </c>
      <c r="W11" s="164" t="s">
        <v>15</v>
      </c>
      <c r="X11" s="164" t="s">
        <v>9</v>
      </c>
      <c r="Y11" s="201" t="s">
        <v>358</v>
      </c>
      <c r="Z11" s="164" t="s">
        <v>19</v>
      </c>
      <c r="AA11" s="164" t="s">
        <v>23</v>
      </c>
      <c r="AB11" s="164" t="s">
        <v>112</v>
      </c>
      <c r="AC11" s="165">
        <v>0.252</v>
      </c>
      <c r="AD11" s="166" t="s">
        <v>46</v>
      </c>
      <c r="AE11" s="167">
        <v>0.252</v>
      </c>
      <c r="AF11" s="166" t="s">
        <v>7</v>
      </c>
      <c r="AG11" s="170">
        <v>0.8</v>
      </c>
      <c r="AH11" s="168" t="s">
        <v>73</v>
      </c>
      <c r="AI11" s="169" t="s">
        <v>32</v>
      </c>
    </row>
    <row r="12" spans="1:51" s="154" customFormat="1" ht="70.5" hidden="1" customHeight="1" x14ac:dyDescent="0.2">
      <c r="A12" s="364"/>
      <c r="B12" s="365"/>
      <c r="C12" s="365"/>
      <c r="D12" s="366"/>
      <c r="E12" s="366"/>
      <c r="F12" s="367"/>
      <c r="G12" s="366"/>
      <c r="H12" s="368"/>
      <c r="I12" s="369"/>
      <c r="J12" s="375"/>
      <c r="K12" s="366"/>
      <c r="L12" s="377"/>
      <c r="M12" s="363"/>
      <c r="N12" s="344"/>
      <c r="O12" s="378"/>
      <c r="P12" s="344">
        <v>0</v>
      </c>
      <c r="Q12" s="363"/>
      <c r="R12" s="344"/>
      <c r="S12" s="373"/>
      <c r="T12" s="203">
        <v>3</v>
      </c>
      <c r="U12" s="197" t="s">
        <v>455</v>
      </c>
      <c r="V12" s="163" t="s">
        <v>4</v>
      </c>
      <c r="W12" s="164" t="s">
        <v>14</v>
      </c>
      <c r="X12" s="164" t="s">
        <v>9</v>
      </c>
      <c r="Y12" s="201" t="s">
        <v>357</v>
      </c>
      <c r="Z12" s="164" t="s">
        <v>19</v>
      </c>
      <c r="AA12" s="164" t="s">
        <v>22</v>
      </c>
      <c r="AB12" s="164" t="s">
        <v>112</v>
      </c>
      <c r="AC12" s="165">
        <v>0.1512</v>
      </c>
      <c r="AD12" s="166" t="s">
        <v>44</v>
      </c>
      <c r="AE12" s="167">
        <v>0.1512</v>
      </c>
      <c r="AF12" s="166" t="s">
        <v>7</v>
      </c>
      <c r="AG12" s="170">
        <v>0.8</v>
      </c>
      <c r="AH12" s="168" t="s">
        <v>73</v>
      </c>
      <c r="AI12" s="169" t="s">
        <v>127</v>
      </c>
    </row>
    <row r="13" spans="1:51" s="154" customFormat="1" ht="70.5" hidden="1" customHeight="1" x14ac:dyDescent="0.2">
      <c r="A13" s="364"/>
      <c r="B13" s="365"/>
      <c r="C13" s="365"/>
      <c r="D13" s="366"/>
      <c r="E13" s="366"/>
      <c r="F13" s="367"/>
      <c r="G13" s="366"/>
      <c r="H13" s="368"/>
      <c r="I13" s="369"/>
      <c r="J13" s="375"/>
      <c r="K13" s="366"/>
      <c r="L13" s="377"/>
      <c r="M13" s="363"/>
      <c r="N13" s="344"/>
      <c r="O13" s="378"/>
      <c r="P13" s="344">
        <v>0</v>
      </c>
      <c r="Q13" s="363"/>
      <c r="R13" s="344"/>
      <c r="S13" s="373"/>
      <c r="T13" s="203">
        <v>4</v>
      </c>
      <c r="U13" s="171"/>
      <c r="V13" s="163" t="s">
        <v>368</v>
      </c>
      <c r="W13" s="164"/>
      <c r="X13" s="164"/>
      <c r="Y13" s="201" t="s">
        <v>368</v>
      </c>
      <c r="Z13" s="164"/>
      <c r="AA13" s="164"/>
      <c r="AB13" s="164"/>
      <c r="AC13" s="165" t="s">
        <v>368</v>
      </c>
      <c r="AD13" s="166" t="s">
        <v>368</v>
      </c>
      <c r="AE13" s="167" t="s">
        <v>368</v>
      </c>
      <c r="AF13" s="166" t="s">
        <v>368</v>
      </c>
      <c r="AG13" s="170" t="s">
        <v>368</v>
      </c>
      <c r="AH13" s="168" t="s">
        <v>368</v>
      </c>
      <c r="AI13" s="169"/>
    </row>
    <row r="14" spans="1:51" s="154" customFormat="1" ht="70.5" hidden="1" customHeight="1" x14ac:dyDescent="0.2">
      <c r="A14" s="364"/>
      <c r="B14" s="365"/>
      <c r="C14" s="365"/>
      <c r="D14" s="366"/>
      <c r="E14" s="366"/>
      <c r="F14" s="367"/>
      <c r="G14" s="366"/>
      <c r="H14" s="368"/>
      <c r="I14" s="369"/>
      <c r="J14" s="375"/>
      <c r="K14" s="366"/>
      <c r="L14" s="377"/>
      <c r="M14" s="363"/>
      <c r="N14" s="344"/>
      <c r="O14" s="378"/>
      <c r="P14" s="344">
        <v>0</v>
      </c>
      <c r="Q14" s="363"/>
      <c r="R14" s="344"/>
      <c r="S14" s="373"/>
      <c r="T14" s="203">
        <v>5</v>
      </c>
      <c r="U14" s="171"/>
      <c r="V14" s="163" t="s">
        <v>368</v>
      </c>
      <c r="W14" s="164"/>
      <c r="X14" s="164"/>
      <c r="Y14" s="201" t="s">
        <v>368</v>
      </c>
      <c r="Z14" s="164"/>
      <c r="AA14" s="164"/>
      <c r="AB14" s="164"/>
      <c r="AC14" s="165" t="s">
        <v>368</v>
      </c>
      <c r="AD14" s="166" t="s">
        <v>368</v>
      </c>
      <c r="AE14" s="167" t="s">
        <v>368</v>
      </c>
      <c r="AF14" s="166" t="s">
        <v>368</v>
      </c>
      <c r="AG14" s="170" t="s">
        <v>368</v>
      </c>
      <c r="AH14" s="168" t="s">
        <v>368</v>
      </c>
      <c r="AI14" s="169"/>
    </row>
    <row r="15" spans="1:51" s="154" customFormat="1" ht="70.5" hidden="1" customHeight="1" x14ac:dyDescent="0.2">
      <c r="A15" s="364"/>
      <c r="B15" s="365"/>
      <c r="C15" s="365"/>
      <c r="D15" s="366"/>
      <c r="E15" s="366"/>
      <c r="F15" s="367"/>
      <c r="G15" s="366"/>
      <c r="H15" s="368"/>
      <c r="I15" s="369"/>
      <c r="J15" s="376"/>
      <c r="K15" s="366"/>
      <c r="L15" s="377"/>
      <c r="M15" s="363"/>
      <c r="N15" s="344"/>
      <c r="O15" s="378"/>
      <c r="P15" s="344">
        <v>0</v>
      </c>
      <c r="Q15" s="363"/>
      <c r="R15" s="344"/>
      <c r="S15" s="373"/>
      <c r="T15" s="203">
        <v>6</v>
      </c>
      <c r="U15" s="171"/>
      <c r="V15" s="163" t="s">
        <v>368</v>
      </c>
      <c r="W15" s="164"/>
      <c r="X15" s="164"/>
      <c r="Y15" s="201" t="s">
        <v>368</v>
      </c>
      <c r="Z15" s="164"/>
      <c r="AA15" s="164"/>
      <c r="AB15" s="164"/>
      <c r="AC15" s="165" t="s">
        <v>368</v>
      </c>
      <c r="AD15" s="166" t="s">
        <v>368</v>
      </c>
      <c r="AE15" s="167" t="s">
        <v>368</v>
      </c>
      <c r="AF15" s="166" t="s">
        <v>368</v>
      </c>
      <c r="AG15" s="170" t="s">
        <v>368</v>
      </c>
      <c r="AH15" s="168" t="s">
        <v>368</v>
      </c>
      <c r="AI15" s="169"/>
    </row>
    <row r="16" spans="1:51" s="156" customFormat="1" ht="111" hidden="1" customHeight="1" x14ac:dyDescent="0.25">
      <c r="A16" s="364">
        <v>3</v>
      </c>
      <c r="B16" s="365"/>
      <c r="C16" s="365" t="s">
        <v>209</v>
      </c>
      <c r="D16" s="367" t="s">
        <v>125</v>
      </c>
      <c r="E16" s="367" t="s">
        <v>682</v>
      </c>
      <c r="F16" s="367" t="s">
        <v>683</v>
      </c>
      <c r="G16" s="379" t="s">
        <v>684</v>
      </c>
      <c r="H16" s="379" t="s">
        <v>685</v>
      </c>
      <c r="I16" s="382" t="s">
        <v>686</v>
      </c>
      <c r="J16" s="383" t="s">
        <v>687</v>
      </c>
      <c r="K16" s="366" t="s">
        <v>116</v>
      </c>
      <c r="L16" s="377">
        <f>(4*4)*12</f>
        <v>192</v>
      </c>
      <c r="M16" s="363" t="str">
        <f>IF(L16&lt;=0,"",IF(L16&lt;=2,"Muy Baja",IF(L16&lt;=24,"Baja",IF(L16&lt;=500,"Media",IF(L16&lt;=5000,"Alta","Muy Alta")))))</f>
        <v>Media</v>
      </c>
      <c r="N16" s="344">
        <f>IF(M16="","",IF(M16="Muy Baja",0.2,IF(M16="Baja",0.4,IF(M16="Media",0.6,IF(M16="Alta",0.8,IF(M16="Muy Alta",1,))))))</f>
        <v>0.6</v>
      </c>
      <c r="O16" s="378" t="s">
        <v>141</v>
      </c>
      <c r="P16" s="344" t="str">
        <f>IF(NOT(ISERROR(MATCH(O16,'[1]Tabla Impacto'!$B$221:$B$223,0))),'[1]Tabla Impacto'!$F$223&amp;"Por favor no seleccionar los criterios de impacto(Afectación Económica o presupuestal y Pérdida Reputacional)",O16)</f>
        <v xml:space="preserve">     El riesgo afecta la imagen de de la entidad con efecto publicitario sostenido a nivel de sector administrativo, nivel departamental o municipal</v>
      </c>
      <c r="Q16" s="363" t="str">
        <f>IF(OR(P16='[1]Tabla Impacto'!$C$11,P16='[1]Tabla Impacto'!$D$11),"Leve",IF(OR(P16='[1]Tabla Impacto'!$C$12,P16='[1]Tabla Impacto'!$D$12),"Menor",IF(OR(P16='[1]Tabla Impacto'!$C$13,P16='[1]Tabla Impacto'!$D$13),"Moderado",IF(OR(P16='[1]Tabla Impacto'!$C$14,P16='[1]Tabla Impacto'!$D$14),"Mayor",IF(OR(P16='[1]Tabla Impacto'!$C$15,P16='[1]Tabla Impacto'!$D$15),"Catastrófico","")))))</f>
        <v>Mayor</v>
      </c>
      <c r="R16" s="344">
        <f>IF(Q16="","",IF(Q16="Leve",0.2,IF(Q16="Menor",0.4,IF(Q16="Moderado",0.6,IF(Q16="Mayor",0.8,IF(Q16="Catastrófico",1,))))))</f>
        <v>0.8</v>
      </c>
      <c r="S16" s="373" t="str">
        <f>IF(OR(AND(M16="Muy Baja",Q16="Leve"),AND(M16="Muy Baja",Q16="Menor"),AND(M16="Baja",Q16="Leve")),"Bajo",IF(OR(AND(M16="Muy baja",Q16="Moderado"),AND(M16="Baja",Q16="Menor"),AND(M16="Baja",Q16="Moderado"),AND(M16="Media",Q16="Leve"),AND(M16="Media",Q16="Menor"),AND(M16="Media",Q16="Moderado"),AND(M16="Alta",Q16="Leve"),AND(M16="Alta",Q16="Menor")),"Moderado",IF(OR(AND(M16="Muy Baja",Q16="Mayor"),AND(M16="Baja",Q16="Mayor"),AND(M16="Media",Q16="Mayor"),AND(M16="Alta",Q16="Moderado"),AND(M16="Alta",Q16="Mayor"),AND(M16="Muy Alta",Q16="Leve"),AND(M16="Muy Alta",Q16="Menor"),AND(M16="Muy Alta",Q16="Moderado"),AND(M16="Muy Alta",Q16="Mayor")),"Alto",IF(OR(AND(M16="Muy Baja",Q16="Catastrófico"),AND(M16="Baja",Q16="Catastrófico"),AND(M16="Media",Q16="Catastrófico"),AND(M16="Alta",Q16="Catastrófico"),AND(M16="Muy Alta",Q16="Catastrófico")),"Extremo",""))))</f>
        <v>Alto</v>
      </c>
      <c r="T16" s="203">
        <v>1</v>
      </c>
      <c r="U16" s="197" t="s">
        <v>688</v>
      </c>
      <c r="V16" s="163" t="str">
        <f t="shared" ref="V16:V21" si="0">IF(OR(W16="Preventivo",W16="Detectivo"),"Probabilidad",IF(W16="Correctivo","Impacto",""))</f>
        <v>Probabilidad</v>
      </c>
      <c r="W16" s="164" t="s">
        <v>14</v>
      </c>
      <c r="X16" s="164" t="s">
        <v>9</v>
      </c>
      <c r="Y16" s="201" t="str">
        <f t="shared" ref="Y16:Y21" si="1">IF(AND(W16="Preventivo",X16="Automático"),"50%",IF(AND(W16="Preventivo",X16="Manual"),"40%",IF(AND(W16="Detectivo",X16="Automático"),"40%",IF(AND(W16="Detectivo",X16="Manual"),"30%",IF(AND(W16="Correctivo",X16="Automático"),"35%",IF(AND(W16="Correctivo",X16="Manual"),"25%",""))))))</f>
        <v>40%</v>
      </c>
      <c r="Z16" s="164" t="s">
        <v>19</v>
      </c>
      <c r="AA16" s="164" t="s">
        <v>22</v>
      </c>
      <c r="AB16" s="164" t="s">
        <v>112</v>
      </c>
      <c r="AC16" s="165">
        <f>IFERROR(IF(V16="Probabilidad",(N16-(+N16*Y16)),IF(V16="Impacto",N16,"")),"")</f>
        <v>0.36</v>
      </c>
      <c r="AD16" s="166" t="str">
        <f t="shared" ref="AD16:AD21" si="2">IFERROR(IF(AC16="","",IF(AC16&lt;=0.2,"Muy Baja",IF(AC16&lt;=0.4,"Baja",IF(AC16&lt;=0.6,"Media",IF(AC16&lt;=0.8,"Alta","Muy Alta"))))),"")</f>
        <v>Baja</v>
      </c>
      <c r="AE16" s="167">
        <f t="shared" ref="AE16:AE21" si="3">+AC16</f>
        <v>0.36</v>
      </c>
      <c r="AF16" s="166" t="str">
        <f t="shared" ref="AF16:AF21" si="4">IFERROR(IF(AG16="","",IF(AG16&lt;=0.2,"Leve",IF(AG16&lt;=0.4,"Menor",IF(AG16&lt;=0.6,"Moderado",IF(AG16&lt;=0.8,"Mayor","Catastrófico"))))),"")</f>
        <v>Mayor</v>
      </c>
      <c r="AG16" s="167">
        <f>IFERROR(IF(V16="Impacto",(R16-(+R16*Y16)),IF(V16="Probabilidad",R16,"")),"")</f>
        <v>0.8</v>
      </c>
      <c r="AH16" s="168" t="str">
        <f t="shared" ref="AH16:AH21" si="5">IFERROR(IF(OR(AND(AD16="Muy Baja",AF16="Leve"),AND(AD16="Muy Baja",AF16="Menor"),AND(AD16="Baja",AF16="Leve")),"Bajo",IF(OR(AND(AD16="Muy baja",AF16="Moderado"),AND(AD16="Baja",AF16="Menor"),AND(AD16="Baja",AF16="Moderado"),AND(AD16="Media",AF16="Leve"),AND(AD16="Media",AF16="Menor"),AND(AD16="Media",AF16="Moderado"),AND(AD16="Alta",AF16="Leve"),AND(AD16="Alta",AF16="Menor")),"Moderado",IF(OR(AND(AD16="Muy Baja",AF16="Mayor"),AND(AD16="Baja",AF16="Mayor"),AND(AD16="Media",AF16="Mayor"),AND(AD16="Alta",AF16="Moderado"),AND(AD16="Alta",AF16="Mayor"),AND(AD16="Muy Alta",AF16="Leve"),AND(AD16="Muy Alta",AF16="Menor"),AND(AD16="Muy Alta",AF16="Moderado"),AND(AD16="Muy Alta",AF16="Mayor")),"Alto",IF(OR(AND(AD16="Muy Baja",AF16="Catastrófico"),AND(AD16="Baja",AF16="Catastrófico"),AND(AD16="Media",AF16="Catastrófico"),AND(AD16="Alta",AF16="Catastrófico"),AND(AD16="Muy Alta",AF16="Catastrófico")),"Extremo","")))),"")</f>
        <v>Alto</v>
      </c>
      <c r="AI16" s="169" t="s">
        <v>32</v>
      </c>
      <c r="AJ16" s="155"/>
      <c r="AK16" s="155"/>
      <c r="AL16" s="155"/>
      <c r="AM16" s="155"/>
      <c r="AN16" s="155"/>
      <c r="AO16" s="155"/>
      <c r="AP16" s="155"/>
      <c r="AQ16" s="155"/>
      <c r="AR16" s="155"/>
      <c r="AS16" s="155"/>
      <c r="AT16" s="155"/>
      <c r="AU16" s="155"/>
      <c r="AV16" s="155"/>
      <c r="AW16" s="155"/>
      <c r="AX16" s="155"/>
      <c r="AY16" s="155"/>
    </row>
    <row r="17" spans="1:51" s="154" customFormat="1" ht="85.5" hidden="1" x14ac:dyDescent="0.2">
      <c r="A17" s="364"/>
      <c r="B17" s="365"/>
      <c r="C17" s="365"/>
      <c r="D17" s="367"/>
      <c r="E17" s="367"/>
      <c r="F17" s="367"/>
      <c r="G17" s="380"/>
      <c r="H17" s="380"/>
      <c r="I17" s="382"/>
      <c r="J17" s="384"/>
      <c r="K17" s="366"/>
      <c r="L17" s="377"/>
      <c r="M17" s="363"/>
      <c r="N17" s="344"/>
      <c r="O17" s="378"/>
      <c r="P17" s="344">
        <f ca="1">IF(NOT(ISERROR(MATCH(O17,_xlfn.ANCHORARRAY(I28),0))),N30&amp;"Por favor no seleccionar los criterios de impacto",O17)</f>
        <v>0</v>
      </c>
      <c r="Q17" s="363"/>
      <c r="R17" s="344"/>
      <c r="S17" s="373"/>
      <c r="T17" s="203">
        <v>2</v>
      </c>
      <c r="U17" s="197" t="s">
        <v>689</v>
      </c>
      <c r="V17" s="163" t="str">
        <f t="shared" si="0"/>
        <v>Probabilidad</v>
      </c>
      <c r="W17" s="164" t="s">
        <v>15</v>
      </c>
      <c r="X17" s="164" t="s">
        <v>9</v>
      </c>
      <c r="Y17" s="201" t="str">
        <f t="shared" si="1"/>
        <v>30%</v>
      </c>
      <c r="Z17" s="164" t="s">
        <v>19</v>
      </c>
      <c r="AA17" s="164" t="s">
        <v>22</v>
      </c>
      <c r="AB17" s="164" t="s">
        <v>112</v>
      </c>
      <c r="AC17" s="165">
        <f>IFERROR(IF(AND(V16="Probabilidad",V17="Probabilidad"),(AE16-(+AE16*Y17)),IF(V17="Probabilidad",(N16-(+N16*Y17)),IF(V17="Impacto",AE16,""))),"")</f>
        <v>0.252</v>
      </c>
      <c r="AD17" s="166" t="str">
        <f t="shared" si="2"/>
        <v>Baja</v>
      </c>
      <c r="AE17" s="167">
        <f t="shared" si="3"/>
        <v>0.252</v>
      </c>
      <c r="AF17" s="166" t="str">
        <f t="shared" si="4"/>
        <v>Mayor</v>
      </c>
      <c r="AG17" s="170">
        <f>IFERROR(IF(AND(V16="Impacto",V17="Impacto"),(AG16-(+AG16*Y17)),IF(V17="Impacto",(R16-(+R16*Y17)),IF(V17="Probabilidad",AG16,""))),"")</f>
        <v>0.8</v>
      </c>
      <c r="AH17" s="168" t="str">
        <f t="shared" si="5"/>
        <v>Alto</v>
      </c>
      <c r="AI17" s="169" t="s">
        <v>32</v>
      </c>
      <c r="AJ17" s="136"/>
      <c r="AK17" s="136"/>
      <c r="AL17" s="136"/>
      <c r="AM17" s="136"/>
      <c r="AN17" s="136"/>
      <c r="AO17" s="136"/>
      <c r="AP17" s="136"/>
      <c r="AQ17" s="136"/>
      <c r="AR17" s="136"/>
      <c r="AS17" s="136"/>
      <c r="AT17" s="136"/>
      <c r="AU17" s="136"/>
      <c r="AV17" s="136"/>
      <c r="AW17" s="136"/>
      <c r="AX17" s="136"/>
      <c r="AY17" s="136"/>
    </row>
    <row r="18" spans="1:51" s="154" customFormat="1" ht="15" hidden="1" x14ac:dyDescent="0.2">
      <c r="A18" s="364"/>
      <c r="B18" s="365"/>
      <c r="C18" s="365"/>
      <c r="D18" s="367"/>
      <c r="E18" s="367"/>
      <c r="F18" s="367"/>
      <c r="G18" s="380"/>
      <c r="H18" s="380"/>
      <c r="I18" s="382"/>
      <c r="J18" s="384"/>
      <c r="K18" s="366"/>
      <c r="L18" s="377"/>
      <c r="M18" s="363"/>
      <c r="N18" s="344"/>
      <c r="O18" s="378"/>
      <c r="P18" s="344">
        <f ca="1">IF(NOT(ISERROR(MATCH(O18,_xlfn.ANCHORARRAY(I29),0))),N31&amp;"Por favor no seleccionar los criterios de impacto",O18)</f>
        <v>0</v>
      </c>
      <c r="Q18" s="363"/>
      <c r="R18" s="344"/>
      <c r="S18" s="373"/>
      <c r="T18" s="203">
        <v>3</v>
      </c>
      <c r="U18" s="197"/>
      <c r="V18" s="163" t="str">
        <f t="shared" si="0"/>
        <v/>
      </c>
      <c r="W18" s="164"/>
      <c r="X18" s="164"/>
      <c r="Y18" s="201" t="str">
        <f t="shared" si="1"/>
        <v/>
      </c>
      <c r="Z18" s="164"/>
      <c r="AA18" s="164"/>
      <c r="AB18" s="164"/>
      <c r="AC18" s="165" t="str">
        <f>IFERROR(IF(AND(V17="Probabilidad",V18="Probabilidad"),(AE17-(+AE17*Y18)),IF(AND(V17="Impacto",V18="Probabilidad"),(AE16-(+AE16*Y18)),IF(V18="Impacto",AE17,""))),"")</f>
        <v/>
      </c>
      <c r="AD18" s="166" t="str">
        <f t="shared" si="2"/>
        <v/>
      </c>
      <c r="AE18" s="167" t="str">
        <f t="shared" si="3"/>
        <v/>
      </c>
      <c r="AF18" s="166" t="str">
        <f t="shared" si="4"/>
        <v/>
      </c>
      <c r="AG18" s="170" t="str">
        <f>IFERROR(IF(AND(V17="Impacto",V18="Impacto"),(AG17-(+AG17*Y18)),IF(AND(V17="Probabilidad",V18="Impacto"),(AG16-(+AG16*Y18)),IF(V18="Probabilidad",AG17,""))),"")</f>
        <v/>
      </c>
      <c r="AH18" s="168" t="str">
        <f t="shared" si="5"/>
        <v/>
      </c>
      <c r="AI18" s="169"/>
      <c r="AJ18" s="136"/>
      <c r="AK18" s="136"/>
      <c r="AL18" s="136"/>
      <c r="AM18" s="136"/>
      <c r="AN18" s="136"/>
      <c r="AO18" s="136"/>
      <c r="AP18" s="136"/>
      <c r="AQ18" s="136"/>
      <c r="AR18" s="136"/>
      <c r="AS18" s="136"/>
      <c r="AT18" s="136"/>
      <c r="AU18" s="136"/>
      <c r="AV18" s="136"/>
      <c r="AW18" s="136"/>
      <c r="AX18" s="136"/>
      <c r="AY18" s="136"/>
    </row>
    <row r="19" spans="1:51" s="154" customFormat="1" ht="15" hidden="1" x14ac:dyDescent="0.2">
      <c r="A19" s="364"/>
      <c r="B19" s="365"/>
      <c r="C19" s="365"/>
      <c r="D19" s="367"/>
      <c r="E19" s="367"/>
      <c r="F19" s="367"/>
      <c r="G19" s="380"/>
      <c r="H19" s="380"/>
      <c r="I19" s="382"/>
      <c r="J19" s="384"/>
      <c r="K19" s="366"/>
      <c r="L19" s="377"/>
      <c r="M19" s="363"/>
      <c r="N19" s="344"/>
      <c r="O19" s="378"/>
      <c r="P19" s="344">
        <f ca="1">IF(NOT(ISERROR(MATCH(O19,_xlfn.ANCHORARRAY(I30),0))),N32&amp;"Por favor no seleccionar los criterios de impacto",O19)</f>
        <v>0</v>
      </c>
      <c r="Q19" s="363"/>
      <c r="R19" s="344"/>
      <c r="S19" s="373"/>
      <c r="T19" s="203">
        <v>4</v>
      </c>
      <c r="U19" s="171"/>
      <c r="V19" s="163" t="str">
        <f t="shared" si="0"/>
        <v/>
      </c>
      <c r="W19" s="164"/>
      <c r="X19" s="164"/>
      <c r="Y19" s="201" t="str">
        <f t="shared" si="1"/>
        <v/>
      </c>
      <c r="Z19" s="164"/>
      <c r="AA19" s="164"/>
      <c r="AB19" s="164"/>
      <c r="AC19" s="165" t="str">
        <f>IFERROR(IF(AND(V18="Probabilidad",V19="Probabilidad"),(AE18-(+AE18*Y19)),IF(AND(V18="Impacto",V19="Probabilidad"),(AE17-(+AE17*Y19)),IF(V19="Impacto",AE18,""))),"")</f>
        <v/>
      </c>
      <c r="AD19" s="166" t="str">
        <f t="shared" si="2"/>
        <v/>
      </c>
      <c r="AE19" s="167" t="str">
        <f t="shared" si="3"/>
        <v/>
      </c>
      <c r="AF19" s="166" t="str">
        <f t="shared" si="4"/>
        <v/>
      </c>
      <c r="AG19" s="170" t="str">
        <f>IFERROR(IF(AND(V18="Impacto",V19="Impacto"),(AG18-(+AG18*Y19)),IF(AND(V18="Probabilidad",V19="Impacto"),(AG17-(+AG17*Y19)),IF(V19="Probabilidad",AG18,""))),"")</f>
        <v/>
      </c>
      <c r="AH19" s="168" t="str">
        <f t="shared" si="5"/>
        <v/>
      </c>
      <c r="AI19" s="169"/>
      <c r="AJ19" s="136"/>
      <c r="AK19" s="136"/>
      <c r="AL19" s="136"/>
      <c r="AM19" s="136"/>
      <c r="AN19" s="136"/>
      <c r="AO19" s="136"/>
      <c r="AP19" s="136"/>
      <c r="AQ19" s="136"/>
      <c r="AR19" s="136"/>
      <c r="AS19" s="136"/>
      <c r="AT19" s="136"/>
      <c r="AU19" s="136"/>
      <c r="AV19" s="136"/>
      <c r="AW19" s="136"/>
      <c r="AX19" s="136"/>
      <c r="AY19" s="136"/>
    </row>
    <row r="20" spans="1:51" s="154" customFormat="1" ht="15" hidden="1" x14ac:dyDescent="0.2">
      <c r="A20" s="364"/>
      <c r="B20" s="365"/>
      <c r="C20" s="365"/>
      <c r="D20" s="367"/>
      <c r="E20" s="367"/>
      <c r="F20" s="367"/>
      <c r="G20" s="380"/>
      <c r="H20" s="380"/>
      <c r="I20" s="382"/>
      <c r="J20" s="384"/>
      <c r="K20" s="366"/>
      <c r="L20" s="377"/>
      <c r="M20" s="363"/>
      <c r="N20" s="344"/>
      <c r="O20" s="378"/>
      <c r="P20" s="344">
        <f ca="1">IF(NOT(ISERROR(MATCH(O20,_xlfn.ANCHORARRAY(I31),0))),N33&amp;"Por favor no seleccionar los criterios de impacto",O20)</f>
        <v>0</v>
      </c>
      <c r="Q20" s="363"/>
      <c r="R20" s="344"/>
      <c r="S20" s="373"/>
      <c r="T20" s="203">
        <v>5</v>
      </c>
      <c r="U20" s="171"/>
      <c r="V20" s="163" t="str">
        <f t="shared" si="0"/>
        <v/>
      </c>
      <c r="W20" s="164"/>
      <c r="X20" s="164"/>
      <c r="Y20" s="201" t="str">
        <f t="shared" si="1"/>
        <v/>
      </c>
      <c r="Z20" s="164"/>
      <c r="AA20" s="164"/>
      <c r="AB20" s="164"/>
      <c r="AC20" s="165" t="str">
        <f>IFERROR(IF(AND(V19="Probabilidad",V20="Probabilidad"),(AE19-(+AE19*Y20)),IF(AND(V19="Impacto",V20="Probabilidad"),(AE18-(+AE18*Y20)),IF(V20="Impacto",AE19,""))),"")</f>
        <v/>
      </c>
      <c r="AD20" s="166" t="str">
        <f t="shared" si="2"/>
        <v/>
      </c>
      <c r="AE20" s="167" t="str">
        <f t="shared" si="3"/>
        <v/>
      </c>
      <c r="AF20" s="166" t="str">
        <f t="shared" si="4"/>
        <v/>
      </c>
      <c r="AG20" s="170" t="str">
        <f>IFERROR(IF(AND(V19="Impacto",V20="Impacto"),(AG19-(+AG19*Y20)),IF(AND(V19="Probabilidad",V20="Impacto"),(AG18-(+AG18*Y20)),IF(V20="Probabilidad",AG19,""))),"")</f>
        <v/>
      </c>
      <c r="AH20" s="168" t="str">
        <f t="shared" si="5"/>
        <v/>
      </c>
      <c r="AI20" s="169"/>
      <c r="AJ20" s="136"/>
      <c r="AK20" s="136"/>
      <c r="AL20" s="136"/>
      <c r="AM20" s="136"/>
      <c r="AN20" s="136"/>
      <c r="AO20" s="136"/>
      <c r="AP20" s="136"/>
      <c r="AQ20" s="136"/>
      <c r="AR20" s="136"/>
      <c r="AS20" s="136"/>
      <c r="AT20" s="136"/>
      <c r="AU20" s="136"/>
      <c r="AV20" s="136"/>
      <c r="AW20" s="136"/>
      <c r="AX20" s="136"/>
      <c r="AY20" s="136"/>
    </row>
    <row r="21" spans="1:51" s="154" customFormat="1" ht="40.5" hidden="1" customHeight="1" x14ac:dyDescent="0.2">
      <c r="A21" s="364"/>
      <c r="B21" s="365"/>
      <c r="C21" s="365"/>
      <c r="D21" s="367"/>
      <c r="E21" s="367"/>
      <c r="F21" s="367"/>
      <c r="G21" s="381"/>
      <c r="H21" s="381"/>
      <c r="I21" s="382"/>
      <c r="J21" s="385"/>
      <c r="K21" s="366"/>
      <c r="L21" s="377"/>
      <c r="M21" s="363"/>
      <c r="N21" s="344"/>
      <c r="O21" s="378"/>
      <c r="P21" s="344">
        <f ca="1">IF(NOT(ISERROR(MATCH(O21,_xlfn.ANCHORARRAY(I32),0))),N34&amp;"Por favor no seleccionar los criterios de impacto",O21)</f>
        <v>0</v>
      </c>
      <c r="Q21" s="363"/>
      <c r="R21" s="344"/>
      <c r="S21" s="373"/>
      <c r="T21" s="203">
        <v>6</v>
      </c>
      <c r="U21" s="171"/>
      <c r="V21" s="163" t="str">
        <f t="shared" si="0"/>
        <v/>
      </c>
      <c r="W21" s="164"/>
      <c r="X21" s="164"/>
      <c r="Y21" s="201" t="str">
        <f t="shared" si="1"/>
        <v/>
      </c>
      <c r="Z21" s="164"/>
      <c r="AA21" s="164"/>
      <c r="AB21" s="164"/>
      <c r="AC21" s="165" t="str">
        <f>IFERROR(IF(AND(V20="Probabilidad",V21="Probabilidad"),(AE20-(+AE20*Y21)),IF(AND(V20="Impacto",V21="Probabilidad"),(AE19-(+AE19*Y21)),IF(V21="Impacto",AE20,""))),"")</f>
        <v/>
      </c>
      <c r="AD21" s="166" t="str">
        <f t="shared" si="2"/>
        <v/>
      </c>
      <c r="AE21" s="167" t="str">
        <f t="shared" si="3"/>
        <v/>
      </c>
      <c r="AF21" s="166" t="str">
        <f t="shared" si="4"/>
        <v/>
      </c>
      <c r="AG21" s="170" t="str">
        <f>IFERROR(IF(AND(V20="Impacto",V21="Impacto"),(AG20-(+AG20*Y21)),IF(AND(V20="Probabilidad",V21="Impacto"),(AG19-(+AG19*Y21)),IF(V21="Probabilidad",AG20,""))),"")</f>
        <v/>
      </c>
      <c r="AH21" s="168" t="str">
        <f t="shared" si="5"/>
        <v/>
      </c>
      <c r="AI21" s="169"/>
      <c r="AJ21" s="136"/>
      <c r="AK21" s="136"/>
      <c r="AL21" s="136"/>
      <c r="AM21" s="136"/>
      <c r="AN21" s="136"/>
      <c r="AO21" s="136"/>
      <c r="AP21" s="136"/>
      <c r="AQ21" s="136"/>
      <c r="AR21" s="136"/>
      <c r="AS21" s="136"/>
      <c r="AT21" s="136"/>
      <c r="AU21" s="136"/>
      <c r="AV21" s="136"/>
      <c r="AW21" s="136"/>
      <c r="AX21" s="136"/>
      <c r="AY21" s="136"/>
    </row>
    <row r="22" spans="1:51" s="110" customFormat="1" ht="72" hidden="1" customHeight="1" x14ac:dyDescent="0.25">
      <c r="A22" s="386">
        <v>4</v>
      </c>
      <c r="B22" s="387" t="s">
        <v>202</v>
      </c>
      <c r="C22" s="387" t="s">
        <v>203</v>
      </c>
      <c r="D22" s="388" t="s">
        <v>124</v>
      </c>
      <c r="E22" s="389" t="s">
        <v>456</v>
      </c>
      <c r="F22" s="389" t="s">
        <v>457</v>
      </c>
      <c r="G22" s="390" t="s">
        <v>458</v>
      </c>
      <c r="H22" s="393" t="s">
        <v>459</v>
      </c>
      <c r="I22" s="394" t="s">
        <v>460</v>
      </c>
      <c r="J22" s="398" t="s">
        <v>461</v>
      </c>
      <c r="K22" s="388" t="s">
        <v>116</v>
      </c>
      <c r="L22" s="401">
        <v>24</v>
      </c>
      <c r="M22" s="396" t="s">
        <v>46</v>
      </c>
      <c r="N22" s="395">
        <v>0.4</v>
      </c>
      <c r="O22" s="402" t="s">
        <v>136</v>
      </c>
      <c r="P22" s="395" t="s">
        <v>136</v>
      </c>
      <c r="Q22" s="396" t="s">
        <v>7</v>
      </c>
      <c r="R22" s="395">
        <v>0.8</v>
      </c>
      <c r="S22" s="397" t="s">
        <v>73</v>
      </c>
      <c r="T22" s="211">
        <v>1</v>
      </c>
      <c r="U22" s="177" t="s">
        <v>462</v>
      </c>
      <c r="V22" s="178" t="s">
        <v>4</v>
      </c>
      <c r="W22" s="179" t="s">
        <v>14</v>
      </c>
      <c r="X22" s="179" t="s">
        <v>10</v>
      </c>
      <c r="Y22" s="212" t="s">
        <v>360</v>
      </c>
      <c r="Z22" s="179" t="s">
        <v>19</v>
      </c>
      <c r="AA22" s="179" t="s">
        <v>22</v>
      </c>
      <c r="AB22" s="179" t="s">
        <v>112</v>
      </c>
      <c r="AC22" s="180">
        <v>0.2</v>
      </c>
      <c r="AD22" s="181" t="s">
        <v>44</v>
      </c>
      <c r="AE22" s="182">
        <v>0.2</v>
      </c>
      <c r="AF22" s="181" t="s">
        <v>7</v>
      </c>
      <c r="AG22" s="182">
        <v>0.8</v>
      </c>
      <c r="AH22" s="183" t="s">
        <v>73</v>
      </c>
      <c r="AI22" s="184" t="s">
        <v>32</v>
      </c>
    </row>
    <row r="23" spans="1:51" ht="84" hidden="1" customHeight="1" x14ac:dyDescent="0.2">
      <c r="A23" s="386"/>
      <c r="B23" s="387"/>
      <c r="C23" s="387"/>
      <c r="D23" s="388"/>
      <c r="E23" s="389"/>
      <c r="F23" s="389"/>
      <c r="G23" s="391"/>
      <c r="H23" s="393"/>
      <c r="I23" s="394"/>
      <c r="J23" s="399"/>
      <c r="K23" s="388"/>
      <c r="L23" s="401"/>
      <c r="M23" s="396"/>
      <c r="N23" s="395"/>
      <c r="O23" s="402"/>
      <c r="P23" s="395">
        <v>0</v>
      </c>
      <c r="Q23" s="396"/>
      <c r="R23" s="395"/>
      <c r="S23" s="397"/>
      <c r="T23" s="211">
        <v>2</v>
      </c>
      <c r="U23" s="177" t="s">
        <v>463</v>
      </c>
      <c r="V23" s="178" t="s">
        <v>4</v>
      </c>
      <c r="W23" s="179" t="s">
        <v>14</v>
      </c>
      <c r="X23" s="179" t="s">
        <v>10</v>
      </c>
      <c r="Y23" s="212" t="s">
        <v>360</v>
      </c>
      <c r="Z23" s="179" t="s">
        <v>19</v>
      </c>
      <c r="AA23" s="179" t="s">
        <v>22</v>
      </c>
      <c r="AB23" s="179" t="s">
        <v>112</v>
      </c>
      <c r="AC23" s="180">
        <v>0.1</v>
      </c>
      <c r="AD23" s="181" t="s">
        <v>44</v>
      </c>
      <c r="AE23" s="182">
        <v>0.1</v>
      </c>
      <c r="AF23" s="181" t="s">
        <v>7</v>
      </c>
      <c r="AG23" s="185">
        <v>0.8</v>
      </c>
      <c r="AH23" s="183" t="s">
        <v>73</v>
      </c>
      <c r="AI23" s="184" t="s">
        <v>32</v>
      </c>
    </row>
    <row r="24" spans="1:51" ht="105" hidden="1" customHeight="1" x14ac:dyDescent="0.2">
      <c r="A24" s="386"/>
      <c r="B24" s="387"/>
      <c r="C24" s="387"/>
      <c r="D24" s="388"/>
      <c r="E24" s="389"/>
      <c r="F24" s="389"/>
      <c r="G24" s="391"/>
      <c r="H24" s="393"/>
      <c r="I24" s="394"/>
      <c r="J24" s="399"/>
      <c r="K24" s="388"/>
      <c r="L24" s="401"/>
      <c r="M24" s="396"/>
      <c r="N24" s="395"/>
      <c r="O24" s="402"/>
      <c r="P24" s="395">
        <v>0</v>
      </c>
      <c r="Q24" s="396"/>
      <c r="R24" s="395"/>
      <c r="S24" s="397"/>
      <c r="T24" s="211">
        <v>3</v>
      </c>
      <c r="U24" s="210" t="s">
        <v>464</v>
      </c>
      <c r="V24" s="178" t="s">
        <v>4</v>
      </c>
      <c r="W24" s="179" t="s">
        <v>14</v>
      </c>
      <c r="X24" s="179" t="s">
        <v>10</v>
      </c>
      <c r="Y24" s="212" t="s">
        <v>360</v>
      </c>
      <c r="Z24" s="179" t="s">
        <v>19</v>
      </c>
      <c r="AA24" s="179" t="s">
        <v>22</v>
      </c>
      <c r="AB24" s="179" t="s">
        <v>112</v>
      </c>
      <c r="AC24" s="180">
        <v>0.05</v>
      </c>
      <c r="AD24" s="181" t="s">
        <v>44</v>
      </c>
      <c r="AE24" s="182">
        <v>0.05</v>
      </c>
      <c r="AF24" s="181" t="s">
        <v>7</v>
      </c>
      <c r="AG24" s="185">
        <v>0.8</v>
      </c>
      <c r="AH24" s="183" t="s">
        <v>73</v>
      </c>
      <c r="AI24" s="184" t="s">
        <v>32</v>
      </c>
    </row>
    <row r="25" spans="1:51" ht="16.5" hidden="1" customHeight="1" x14ac:dyDescent="0.2">
      <c r="A25" s="386"/>
      <c r="B25" s="387"/>
      <c r="C25" s="387"/>
      <c r="D25" s="388"/>
      <c r="E25" s="389"/>
      <c r="F25" s="389"/>
      <c r="G25" s="391"/>
      <c r="H25" s="393"/>
      <c r="I25" s="394"/>
      <c r="J25" s="399"/>
      <c r="K25" s="388"/>
      <c r="L25" s="401"/>
      <c r="M25" s="396"/>
      <c r="N25" s="395"/>
      <c r="O25" s="402"/>
      <c r="P25" s="395">
        <v>0</v>
      </c>
      <c r="Q25" s="396"/>
      <c r="R25" s="395"/>
      <c r="S25" s="397"/>
      <c r="T25" s="211">
        <v>4</v>
      </c>
      <c r="U25" s="186"/>
      <c r="V25" s="178" t="s">
        <v>368</v>
      </c>
      <c r="W25" s="179"/>
      <c r="X25" s="179"/>
      <c r="Y25" s="212" t="s">
        <v>368</v>
      </c>
      <c r="Z25" s="179"/>
      <c r="AA25" s="179"/>
      <c r="AB25" s="179"/>
      <c r="AC25" s="180" t="s">
        <v>368</v>
      </c>
      <c r="AD25" s="181" t="s">
        <v>368</v>
      </c>
      <c r="AE25" s="182" t="s">
        <v>368</v>
      </c>
      <c r="AF25" s="181" t="s">
        <v>368</v>
      </c>
      <c r="AG25" s="185" t="s">
        <v>368</v>
      </c>
      <c r="AH25" s="183" t="s">
        <v>368</v>
      </c>
      <c r="AI25" s="184"/>
    </row>
    <row r="26" spans="1:51" ht="151.5" hidden="1" customHeight="1" x14ac:dyDescent="0.2">
      <c r="A26" s="386"/>
      <c r="B26" s="387"/>
      <c r="C26" s="387"/>
      <c r="D26" s="388"/>
      <c r="E26" s="389"/>
      <c r="F26" s="389"/>
      <c r="G26" s="391"/>
      <c r="H26" s="393"/>
      <c r="I26" s="394"/>
      <c r="J26" s="399"/>
      <c r="K26" s="388"/>
      <c r="L26" s="401"/>
      <c r="M26" s="396"/>
      <c r="N26" s="395"/>
      <c r="O26" s="402"/>
      <c r="P26" s="395">
        <v>0</v>
      </c>
      <c r="Q26" s="396"/>
      <c r="R26" s="395"/>
      <c r="S26" s="397"/>
      <c r="T26" s="211">
        <v>5</v>
      </c>
      <c r="U26" s="186"/>
      <c r="V26" s="178" t="s">
        <v>368</v>
      </c>
      <c r="W26" s="179"/>
      <c r="X26" s="179"/>
      <c r="Y26" s="212" t="s">
        <v>368</v>
      </c>
      <c r="Z26" s="179"/>
      <c r="AA26" s="179"/>
      <c r="AB26" s="179"/>
      <c r="AC26" s="180" t="s">
        <v>368</v>
      </c>
      <c r="AD26" s="181" t="s">
        <v>368</v>
      </c>
      <c r="AE26" s="182" t="s">
        <v>368</v>
      </c>
      <c r="AF26" s="181" t="s">
        <v>368</v>
      </c>
      <c r="AG26" s="185" t="s">
        <v>368</v>
      </c>
      <c r="AH26" s="183" t="s">
        <v>368</v>
      </c>
      <c r="AI26" s="184"/>
    </row>
    <row r="27" spans="1:51" ht="151.5" hidden="1" customHeight="1" x14ac:dyDescent="0.2">
      <c r="A27" s="386"/>
      <c r="B27" s="387"/>
      <c r="C27" s="387"/>
      <c r="D27" s="388"/>
      <c r="E27" s="389"/>
      <c r="F27" s="389"/>
      <c r="G27" s="392"/>
      <c r="H27" s="393"/>
      <c r="I27" s="394"/>
      <c r="J27" s="400"/>
      <c r="K27" s="388"/>
      <c r="L27" s="401"/>
      <c r="M27" s="396"/>
      <c r="N27" s="395"/>
      <c r="O27" s="402"/>
      <c r="P27" s="395">
        <v>0</v>
      </c>
      <c r="Q27" s="396"/>
      <c r="R27" s="395"/>
      <c r="S27" s="397"/>
      <c r="T27" s="211">
        <v>6</v>
      </c>
      <c r="U27" s="186"/>
      <c r="V27" s="178" t="s">
        <v>368</v>
      </c>
      <c r="W27" s="179"/>
      <c r="X27" s="179"/>
      <c r="Y27" s="212" t="s">
        <v>368</v>
      </c>
      <c r="Z27" s="179"/>
      <c r="AA27" s="179"/>
      <c r="AB27" s="179"/>
      <c r="AC27" s="180" t="s">
        <v>368</v>
      </c>
      <c r="AD27" s="181" t="s">
        <v>368</v>
      </c>
      <c r="AE27" s="182" t="s">
        <v>368</v>
      </c>
      <c r="AF27" s="181" t="s">
        <v>368</v>
      </c>
      <c r="AG27" s="185" t="s">
        <v>368</v>
      </c>
      <c r="AH27" s="183" t="s">
        <v>368</v>
      </c>
      <c r="AI27" s="184"/>
    </row>
    <row r="28" spans="1:51" ht="78.75" hidden="1" x14ac:dyDescent="0.2">
      <c r="A28" s="386">
        <v>5</v>
      </c>
      <c r="B28" s="387" t="s">
        <v>202</v>
      </c>
      <c r="C28" s="387" t="s">
        <v>205</v>
      </c>
      <c r="D28" s="388" t="s">
        <v>125</v>
      </c>
      <c r="E28" s="388" t="s">
        <v>465</v>
      </c>
      <c r="F28" s="389" t="s">
        <v>466</v>
      </c>
      <c r="G28" s="403" t="s">
        <v>467</v>
      </c>
      <c r="H28" s="393" t="s">
        <v>468</v>
      </c>
      <c r="I28" s="394" t="s">
        <v>469</v>
      </c>
      <c r="J28" s="398" t="s">
        <v>470</v>
      </c>
      <c r="K28" s="388" t="s">
        <v>116</v>
      </c>
      <c r="L28" s="401">
        <v>5000</v>
      </c>
      <c r="M28" s="396" t="s">
        <v>6</v>
      </c>
      <c r="N28" s="395">
        <v>0.8</v>
      </c>
      <c r="O28" s="402" t="s">
        <v>136</v>
      </c>
      <c r="P28" s="395" t="s">
        <v>136</v>
      </c>
      <c r="Q28" s="396" t="s">
        <v>7</v>
      </c>
      <c r="R28" s="395">
        <v>0.8</v>
      </c>
      <c r="S28" s="397" t="s">
        <v>73</v>
      </c>
      <c r="T28" s="211">
        <v>1</v>
      </c>
      <c r="U28" s="210" t="s">
        <v>471</v>
      </c>
      <c r="V28" s="178" t="s">
        <v>4</v>
      </c>
      <c r="W28" s="179" t="s">
        <v>14</v>
      </c>
      <c r="X28" s="179" t="s">
        <v>9</v>
      </c>
      <c r="Y28" s="212" t="s">
        <v>357</v>
      </c>
      <c r="Z28" s="179" t="s">
        <v>19</v>
      </c>
      <c r="AA28" s="179" t="s">
        <v>22</v>
      </c>
      <c r="AB28" s="179" t="s">
        <v>112</v>
      </c>
      <c r="AC28" s="180">
        <v>0.48</v>
      </c>
      <c r="AD28" s="181" t="s">
        <v>100</v>
      </c>
      <c r="AE28" s="182">
        <v>0.48</v>
      </c>
      <c r="AF28" s="181" t="s">
        <v>7</v>
      </c>
      <c r="AG28" s="185">
        <v>0.8</v>
      </c>
      <c r="AH28" s="183" t="s">
        <v>73</v>
      </c>
      <c r="AI28" s="184" t="s">
        <v>32</v>
      </c>
    </row>
    <row r="29" spans="1:51" ht="85.5" hidden="1" x14ac:dyDescent="0.2">
      <c r="A29" s="386"/>
      <c r="B29" s="387"/>
      <c r="C29" s="387"/>
      <c r="D29" s="388"/>
      <c r="E29" s="388"/>
      <c r="F29" s="389"/>
      <c r="G29" s="404"/>
      <c r="H29" s="393"/>
      <c r="I29" s="394"/>
      <c r="J29" s="399"/>
      <c r="K29" s="388"/>
      <c r="L29" s="401"/>
      <c r="M29" s="396"/>
      <c r="N29" s="395"/>
      <c r="O29" s="402"/>
      <c r="P29" s="395">
        <v>0</v>
      </c>
      <c r="Q29" s="396"/>
      <c r="R29" s="395"/>
      <c r="S29" s="397"/>
      <c r="T29" s="211">
        <v>2</v>
      </c>
      <c r="U29" s="210" t="s">
        <v>472</v>
      </c>
      <c r="V29" s="178" t="s">
        <v>4</v>
      </c>
      <c r="W29" s="179" t="s">
        <v>14</v>
      </c>
      <c r="X29" s="179" t="s">
        <v>9</v>
      </c>
      <c r="Y29" s="212" t="s">
        <v>357</v>
      </c>
      <c r="Z29" s="179" t="s">
        <v>19</v>
      </c>
      <c r="AA29" s="179" t="s">
        <v>22</v>
      </c>
      <c r="AB29" s="179" t="s">
        <v>112</v>
      </c>
      <c r="AC29" s="180">
        <v>0.28799999999999998</v>
      </c>
      <c r="AD29" s="181" t="s">
        <v>46</v>
      </c>
      <c r="AE29" s="182">
        <v>0.28799999999999998</v>
      </c>
      <c r="AF29" s="181" t="s">
        <v>7</v>
      </c>
      <c r="AG29" s="185">
        <v>0.8</v>
      </c>
      <c r="AH29" s="183" t="s">
        <v>73</v>
      </c>
      <c r="AI29" s="184" t="s">
        <v>32</v>
      </c>
    </row>
    <row r="30" spans="1:51" ht="78.75" hidden="1" x14ac:dyDescent="0.2">
      <c r="A30" s="386"/>
      <c r="B30" s="387"/>
      <c r="C30" s="387"/>
      <c r="D30" s="388"/>
      <c r="E30" s="388"/>
      <c r="F30" s="389"/>
      <c r="G30" s="404"/>
      <c r="H30" s="393"/>
      <c r="I30" s="394"/>
      <c r="J30" s="399"/>
      <c r="K30" s="388"/>
      <c r="L30" s="401"/>
      <c r="M30" s="396"/>
      <c r="N30" s="395"/>
      <c r="O30" s="402"/>
      <c r="P30" s="395">
        <v>0</v>
      </c>
      <c r="Q30" s="396"/>
      <c r="R30" s="395"/>
      <c r="S30" s="397"/>
      <c r="T30" s="211">
        <v>3</v>
      </c>
      <c r="U30" s="210" t="s">
        <v>473</v>
      </c>
      <c r="V30" s="178" t="s">
        <v>4</v>
      </c>
      <c r="W30" s="179" t="s">
        <v>14</v>
      </c>
      <c r="X30" s="179" t="s">
        <v>9</v>
      </c>
      <c r="Y30" s="212" t="s">
        <v>357</v>
      </c>
      <c r="Z30" s="179" t="s">
        <v>19</v>
      </c>
      <c r="AA30" s="179" t="s">
        <v>22</v>
      </c>
      <c r="AB30" s="179" t="s">
        <v>112</v>
      </c>
      <c r="AC30" s="180">
        <v>0.17279999999999998</v>
      </c>
      <c r="AD30" s="181" t="s">
        <v>44</v>
      </c>
      <c r="AE30" s="182">
        <v>0.17279999999999998</v>
      </c>
      <c r="AF30" s="181" t="s">
        <v>7</v>
      </c>
      <c r="AG30" s="185">
        <v>0.8</v>
      </c>
      <c r="AH30" s="183" t="s">
        <v>73</v>
      </c>
      <c r="AI30" s="184" t="s">
        <v>32</v>
      </c>
    </row>
    <row r="31" spans="1:51" ht="50.1" hidden="1" customHeight="1" x14ac:dyDescent="0.2">
      <c r="A31" s="386"/>
      <c r="B31" s="387"/>
      <c r="C31" s="387"/>
      <c r="D31" s="388"/>
      <c r="E31" s="388"/>
      <c r="F31" s="389"/>
      <c r="G31" s="404"/>
      <c r="H31" s="393"/>
      <c r="I31" s="394"/>
      <c r="J31" s="399"/>
      <c r="K31" s="388"/>
      <c r="L31" s="401"/>
      <c r="M31" s="396"/>
      <c r="N31" s="395"/>
      <c r="O31" s="402"/>
      <c r="P31" s="395">
        <v>0</v>
      </c>
      <c r="Q31" s="396"/>
      <c r="R31" s="395"/>
      <c r="S31" s="397"/>
      <c r="T31" s="211">
        <v>4</v>
      </c>
      <c r="U31" s="186"/>
      <c r="V31" s="178" t="s">
        <v>368</v>
      </c>
      <c r="W31" s="179"/>
      <c r="X31" s="179"/>
      <c r="Y31" s="212" t="s">
        <v>368</v>
      </c>
      <c r="Z31" s="179"/>
      <c r="AA31" s="179"/>
      <c r="AB31" s="179"/>
      <c r="AC31" s="180" t="s">
        <v>368</v>
      </c>
      <c r="AD31" s="181" t="s">
        <v>368</v>
      </c>
      <c r="AE31" s="182" t="s">
        <v>368</v>
      </c>
      <c r="AF31" s="181" t="s">
        <v>368</v>
      </c>
      <c r="AG31" s="185" t="s">
        <v>368</v>
      </c>
      <c r="AH31" s="183" t="s">
        <v>368</v>
      </c>
      <c r="AI31" s="184"/>
    </row>
    <row r="32" spans="1:51" ht="50.1" hidden="1" customHeight="1" x14ac:dyDescent="0.2">
      <c r="A32" s="386"/>
      <c r="B32" s="387"/>
      <c r="C32" s="387"/>
      <c r="D32" s="388"/>
      <c r="E32" s="388"/>
      <c r="F32" s="389"/>
      <c r="G32" s="404"/>
      <c r="H32" s="393"/>
      <c r="I32" s="394"/>
      <c r="J32" s="399"/>
      <c r="K32" s="388"/>
      <c r="L32" s="401"/>
      <c r="M32" s="396"/>
      <c r="N32" s="395"/>
      <c r="O32" s="402"/>
      <c r="P32" s="395">
        <v>0</v>
      </c>
      <c r="Q32" s="396"/>
      <c r="R32" s="395"/>
      <c r="S32" s="397"/>
      <c r="T32" s="211">
        <v>5</v>
      </c>
      <c r="U32" s="186"/>
      <c r="V32" s="178" t="s">
        <v>368</v>
      </c>
      <c r="W32" s="179"/>
      <c r="X32" s="179"/>
      <c r="Y32" s="212" t="s">
        <v>368</v>
      </c>
      <c r="Z32" s="179"/>
      <c r="AA32" s="179"/>
      <c r="AB32" s="179"/>
      <c r="AC32" s="180" t="s">
        <v>368</v>
      </c>
      <c r="AD32" s="181" t="s">
        <v>368</v>
      </c>
      <c r="AE32" s="182" t="s">
        <v>368</v>
      </c>
      <c r="AF32" s="181" t="s">
        <v>368</v>
      </c>
      <c r="AG32" s="185" t="s">
        <v>368</v>
      </c>
      <c r="AH32" s="183" t="s">
        <v>368</v>
      </c>
      <c r="AI32" s="184"/>
    </row>
    <row r="33" spans="1:35" hidden="1" x14ac:dyDescent="0.2">
      <c r="A33" s="386"/>
      <c r="B33" s="387"/>
      <c r="C33" s="387"/>
      <c r="D33" s="388"/>
      <c r="E33" s="388"/>
      <c r="F33" s="389"/>
      <c r="G33" s="405"/>
      <c r="H33" s="393"/>
      <c r="I33" s="394"/>
      <c r="J33" s="400"/>
      <c r="K33" s="388"/>
      <c r="L33" s="401"/>
      <c r="M33" s="396"/>
      <c r="N33" s="395"/>
      <c r="O33" s="402"/>
      <c r="P33" s="395">
        <v>0</v>
      </c>
      <c r="Q33" s="396"/>
      <c r="R33" s="395"/>
      <c r="S33" s="397"/>
      <c r="T33" s="211">
        <v>6</v>
      </c>
      <c r="U33" s="186"/>
      <c r="V33" s="178" t="s">
        <v>368</v>
      </c>
      <c r="W33" s="179"/>
      <c r="X33" s="179"/>
      <c r="Y33" s="212" t="s">
        <v>368</v>
      </c>
      <c r="Z33" s="179"/>
      <c r="AA33" s="179"/>
      <c r="AB33" s="179"/>
      <c r="AC33" s="180" t="s">
        <v>368</v>
      </c>
      <c r="AD33" s="181" t="s">
        <v>368</v>
      </c>
      <c r="AE33" s="182" t="s">
        <v>368</v>
      </c>
      <c r="AF33" s="181" t="s">
        <v>368</v>
      </c>
      <c r="AG33" s="185" t="s">
        <v>368</v>
      </c>
      <c r="AH33" s="183" t="s">
        <v>368</v>
      </c>
      <c r="AI33" s="184"/>
    </row>
    <row r="34" spans="1:35" ht="115.5" hidden="1" customHeight="1" x14ac:dyDescent="0.2">
      <c r="A34" s="386">
        <v>6</v>
      </c>
      <c r="B34" s="387" t="s">
        <v>202</v>
      </c>
      <c r="C34" s="387" t="s">
        <v>474</v>
      </c>
      <c r="D34" s="388" t="s">
        <v>123</v>
      </c>
      <c r="E34" s="388" t="s">
        <v>475</v>
      </c>
      <c r="F34" s="388" t="s">
        <v>517</v>
      </c>
      <c r="G34" s="403" t="s">
        <v>476</v>
      </c>
      <c r="H34" s="403" t="s">
        <v>477</v>
      </c>
      <c r="I34" s="394" t="s">
        <v>478</v>
      </c>
      <c r="J34" s="406" t="s">
        <v>479</v>
      </c>
      <c r="K34" s="388" t="s">
        <v>116</v>
      </c>
      <c r="L34" s="401">
        <v>5000</v>
      </c>
      <c r="M34" s="396" t="s">
        <v>6</v>
      </c>
      <c r="N34" s="395">
        <v>0.8</v>
      </c>
      <c r="O34" s="402" t="s">
        <v>140</v>
      </c>
      <c r="P34" s="395" t="s">
        <v>140</v>
      </c>
      <c r="Q34" s="396" t="s">
        <v>74</v>
      </c>
      <c r="R34" s="395">
        <v>0.6</v>
      </c>
      <c r="S34" s="397" t="s">
        <v>73</v>
      </c>
      <c r="T34" s="211">
        <v>1</v>
      </c>
      <c r="U34" s="210" t="s">
        <v>480</v>
      </c>
      <c r="V34" s="178" t="s">
        <v>4</v>
      </c>
      <c r="W34" s="179" t="s">
        <v>14</v>
      </c>
      <c r="X34" s="179" t="s">
        <v>9</v>
      </c>
      <c r="Y34" s="212" t="s">
        <v>357</v>
      </c>
      <c r="Z34" s="179" t="s">
        <v>19</v>
      </c>
      <c r="AA34" s="179" t="s">
        <v>22</v>
      </c>
      <c r="AB34" s="179" t="s">
        <v>112</v>
      </c>
      <c r="AC34" s="187">
        <v>0.48</v>
      </c>
      <c r="AD34" s="181" t="s">
        <v>100</v>
      </c>
      <c r="AE34" s="182">
        <v>0.48</v>
      </c>
      <c r="AF34" s="181" t="s">
        <v>74</v>
      </c>
      <c r="AG34" s="185">
        <v>0.6</v>
      </c>
      <c r="AH34" s="183" t="s">
        <v>74</v>
      </c>
      <c r="AI34" s="184" t="s">
        <v>32</v>
      </c>
    </row>
    <row r="35" spans="1:35" ht="120" hidden="1" customHeight="1" x14ac:dyDescent="0.2">
      <c r="A35" s="386"/>
      <c r="B35" s="387"/>
      <c r="C35" s="387"/>
      <c r="D35" s="388"/>
      <c r="E35" s="388"/>
      <c r="F35" s="388"/>
      <c r="G35" s="404"/>
      <c r="H35" s="404"/>
      <c r="I35" s="394"/>
      <c r="J35" s="407"/>
      <c r="K35" s="388"/>
      <c r="L35" s="401"/>
      <c r="M35" s="396"/>
      <c r="N35" s="395"/>
      <c r="O35" s="402"/>
      <c r="P35" s="395">
        <v>0</v>
      </c>
      <c r="Q35" s="396"/>
      <c r="R35" s="395"/>
      <c r="S35" s="397"/>
      <c r="T35" s="211">
        <v>2</v>
      </c>
      <c r="U35" s="210" t="s">
        <v>481</v>
      </c>
      <c r="V35" s="178" t="s">
        <v>4</v>
      </c>
      <c r="W35" s="179" t="s">
        <v>14</v>
      </c>
      <c r="X35" s="179" t="s">
        <v>9</v>
      </c>
      <c r="Y35" s="212" t="s">
        <v>357</v>
      </c>
      <c r="Z35" s="179" t="s">
        <v>19</v>
      </c>
      <c r="AA35" s="179" t="s">
        <v>22</v>
      </c>
      <c r="AB35" s="179" t="s">
        <v>112</v>
      </c>
      <c r="AC35" s="188">
        <v>0.28799999999999998</v>
      </c>
      <c r="AD35" s="181" t="s">
        <v>46</v>
      </c>
      <c r="AE35" s="182">
        <v>0.28799999999999998</v>
      </c>
      <c r="AF35" s="181" t="s">
        <v>74</v>
      </c>
      <c r="AG35" s="185">
        <v>0.6</v>
      </c>
      <c r="AH35" s="183" t="s">
        <v>74</v>
      </c>
      <c r="AI35" s="184" t="s">
        <v>32</v>
      </c>
    </row>
    <row r="36" spans="1:35" ht="50.1" hidden="1" customHeight="1" x14ac:dyDescent="0.2">
      <c r="A36" s="386"/>
      <c r="B36" s="387"/>
      <c r="C36" s="387"/>
      <c r="D36" s="388"/>
      <c r="E36" s="388"/>
      <c r="F36" s="388"/>
      <c r="G36" s="404"/>
      <c r="H36" s="404"/>
      <c r="I36" s="394"/>
      <c r="J36" s="407"/>
      <c r="K36" s="388"/>
      <c r="L36" s="401"/>
      <c r="M36" s="396"/>
      <c r="N36" s="395"/>
      <c r="O36" s="402"/>
      <c r="P36" s="395">
        <v>0</v>
      </c>
      <c r="Q36" s="396"/>
      <c r="R36" s="395"/>
      <c r="S36" s="397"/>
      <c r="T36" s="211">
        <v>3</v>
      </c>
      <c r="U36" s="189"/>
      <c r="V36" s="178" t="s">
        <v>368</v>
      </c>
      <c r="W36" s="179"/>
      <c r="X36" s="179"/>
      <c r="Y36" s="212" t="s">
        <v>368</v>
      </c>
      <c r="Z36" s="179"/>
      <c r="AA36" s="179"/>
      <c r="AB36" s="179"/>
      <c r="AC36" s="180" t="s">
        <v>368</v>
      </c>
      <c r="AD36" s="181" t="s">
        <v>368</v>
      </c>
      <c r="AE36" s="182" t="s">
        <v>368</v>
      </c>
      <c r="AF36" s="181" t="s">
        <v>368</v>
      </c>
      <c r="AG36" s="185" t="s">
        <v>368</v>
      </c>
      <c r="AH36" s="183" t="s">
        <v>368</v>
      </c>
      <c r="AI36" s="184"/>
    </row>
    <row r="37" spans="1:35" ht="50.1" hidden="1" customHeight="1" x14ac:dyDescent="0.2">
      <c r="A37" s="386"/>
      <c r="B37" s="387"/>
      <c r="C37" s="387"/>
      <c r="D37" s="388"/>
      <c r="E37" s="388"/>
      <c r="F37" s="388"/>
      <c r="G37" s="404"/>
      <c r="H37" s="404"/>
      <c r="I37" s="394"/>
      <c r="J37" s="407"/>
      <c r="K37" s="388"/>
      <c r="L37" s="401"/>
      <c r="M37" s="396"/>
      <c r="N37" s="395"/>
      <c r="O37" s="402"/>
      <c r="P37" s="395">
        <v>0</v>
      </c>
      <c r="Q37" s="396"/>
      <c r="R37" s="395"/>
      <c r="S37" s="397"/>
      <c r="T37" s="211">
        <v>4</v>
      </c>
      <c r="U37" s="186"/>
      <c r="V37" s="178" t="s">
        <v>368</v>
      </c>
      <c r="W37" s="179"/>
      <c r="X37" s="179"/>
      <c r="Y37" s="212" t="s">
        <v>368</v>
      </c>
      <c r="Z37" s="179"/>
      <c r="AA37" s="179"/>
      <c r="AB37" s="179"/>
      <c r="AC37" s="180" t="s">
        <v>368</v>
      </c>
      <c r="AD37" s="181" t="s">
        <v>368</v>
      </c>
      <c r="AE37" s="182" t="s">
        <v>368</v>
      </c>
      <c r="AF37" s="181" t="s">
        <v>368</v>
      </c>
      <c r="AG37" s="185" t="s">
        <v>368</v>
      </c>
      <c r="AH37" s="183" t="s">
        <v>368</v>
      </c>
      <c r="AI37" s="184"/>
    </row>
    <row r="38" spans="1:35" ht="50.1" hidden="1" customHeight="1" x14ac:dyDescent="0.2">
      <c r="A38" s="386"/>
      <c r="B38" s="387"/>
      <c r="C38" s="387"/>
      <c r="D38" s="388"/>
      <c r="E38" s="388"/>
      <c r="F38" s="388"/>
      <c r="G38" s="404"/>
      <c r="H38" s="404"/>
      <c r="I38" s="394"/>
      <c r="J38" s="407"/>
      <c r="K38" s="388"/>
      <c r="L38" s="401"/>
      <c r="M38" s="396"/>
      <c r="N38" s="395"/>
      <c r="O38" s="402"/>
      <c r="P38" s="395">
        <v>0</v>
      </c>
      <c r="Q38" s="396"/>
      <c r="R38" s="395"/>
      <c r="S38" s="397"/>
      <c r="T38" s="211">
        <v>5</v>
      </c>
      <c r="U38" s="186"/>
      <c r="V38" s="178" t="s">
        <v>368</v>
      </c>
      <c r="W38" s="179"/>
      <c r="X38" s="179"/>
      <c r="Y38" s="212" t="s">
        <v>368</v>
      </c>
      <c r="Z38" s="179"/>
      <c r="AA38" s="179"/>
      <c r="AB38" s="179"/>
      <c r="AC38" s="180" t="s">
        <v>368</v>
      </c>
      <c r="AD38" s="181" t="s">
        <v>368</v>
      </c>
      <c r="AE38" s="182" t="s">
        <v>368</v>
      </c>
      <c r="AF38" s="181" t="s">
        <v>368</v>
      </c>
      <c r="AG38" s="185" t="s">
        <v>368</v>
      </c>
      <c r="AH38" s="183" t="s">
        <v>368</v>
      </c>
      <c r="AI38" s="184"/>
    </row>
    <row r="39" spans="1:35" ht="50.1" hidden="1" customHeight="1" x14ac:dyDescent="0.2">
      <c r="A39" s="386"/>
      <c r="B39" s="387"/>
      <c r="C39" s="387"/>
      <c r="D39" s="388"/>
      <c r="E39" s="388"/>
      <c r="F39" s="388"/>
      <c r="G39" s="405"/>
      <c r="H39" s="405"/>
      <c r="I39" s="394"/>
      <c r="J39" s="408"/>
      <c r="K39" s="388"/>
      <c r="L39" s="401"/>
      <c r="M39" s="396"/>
      <c r="N39" s="395"/>
      <c r="O39" s="402"/>
      <c r="P39" s="395">
        <v>0</v>
      </c>
      <c r="Q39" s="396"/>
      <c r="R39" s="395"/>
      <c r="S39" s="397"/>
      <c r="T39" s="211">
        <v>6</v>
      </c>
      <c r="U39" s="186"/>
      <c r="V39" s="178" t="s">
        <v>368</v>
      </c>
      <c r="W39" s="179"/>
      <c r="X39" s="179"/>
      <c r="Y39" s="212" t="s">
        <v>368</v>
      </c>
      <c r="Z39" s="179"/>
      <c r="AA39" s="179"/>
      <c r="AB39" s="179"/>
      <c r="AC39" s="180" t="s">
        <v>368</v>
      </c>
      <c r="AD39" s="181" t="s">
        <v>368</v>
      </c>
      <c r="AE39" s="182" t="s">
        <v>368</v>
      </c>
      <c r="AF39" s="181" t="s">
        <v>368</v>
      </c>
      <c r="AG39" s="185" t="s">
        <v>368</v>
      </c>
      <c r="AH39" s="183" t="s">
        <v>368</v>
      </c>
      <c r="AI39" s="184"/>
    </row>
    <row r="40" spans="1:35" ht="78.75" hidden="1" customHeight="1" x14ac:dyDescent="0.2">
      <c r="A40" s="386">
        <v>7</v>
      </c>
      <c r="B40" s="387" t="s">
        <v>202</v>
      </c>
      <c r="C40" s="387" t="s">
        <v>210</v>
      </c>
      <c r="D40" s="388" t="s">
        <v>125</v>
      </c>
      <c r="E40" s="388" t="s">
        <v>482</v>
      </c>
      <c r="F40" s="388" t="s">
        <v>483</v>
      </c>
      <c r="G40" s="403" t="s">
        <v>484</v>
      </c>
      <c r="H40" s="403" t="s">
        <v>485</v>
      </c>
      <c r="I40" s="409" t="s">
        <v>486</v>
      </c>
      <c r="J40" s="406" t="s">
        <v>487</v>
      </c>
      <c r="K40" s="388" t="s">
        <v>116</v>
      </c>
      <c r="L40" s="401">
        <v>500</v>
      </c>
      <c r="M40" s="396" t="s">
        <v>100</v>
      </c>
      <c r="N40" s="395">
        <v>0.6</v>
      </c>
      <c r="O40" s="402" t="s">
        <v>136</v>
      </c>
      <c r="P40" s="395" t="s">
        <v>136</v>
      </c>
      <c r="Q40" s="396" t="s">
        <v>7</v>
      </c>
      <c r="R40" s="395">
        <v>0.8</v>
      </c>
      <c r="S40" s="397" t="s">
        <v>73</v>
      </c>
      <c r="T40" s="211">
        <v>1</v>
      </c>
      <c r="U40" s="210" t="s">
        <v>488</v>
      </c>
      <c r="V40" s="178" t="s">
        <v>4</v>
      </c>
      <c r="W40" s="179" t="s">
        <v>14</v>
      </c>
      <c r="X40" s="179" t="s">
        <v>9</v>
      </c>
      <c r="Y40" s="212" t="s">
        <v>357</v>
      </c>
      <c r="Z40" s="179" t="s">
        <v>19</v>
      </c>
      <c r="AA40" s="179" t="s">
        <v>22</v>
      </c>
      <c r="AB40" s="179" t="s">
        <v>112</v>
      </c>
      <c r="AC40" s="180">
        <v>0.36</v>
      </c>
      <c r="AD40" s="181" t="s">
        <v>46</v>
      </c>
      <c r="AE40" s="182">
        <v>0.36</v>
      </c>
      <c r="AF40" s="181" t="s">
        <v>7</v>
      </c>
      <c r="AG40" s="185">
        <v>0.8</v>
      </c>
      <c r="AH40" s="183" t="s">
        <v>73</v>
      </c>
      <c r="AI40" s="184" t="s">
        <v>32</v>
      </c>
    </row>
    <row r="41" spans="1:35" ht="78.75" hidden="1" x14ac:dyDescent="0.2">
      <c r="A41" s="386"/>
      <c r="B41" s="387"/>
      <c r="C41" s="387"/>
      <c r="D41" s="388"/>
      <c r="E41" s="388"/>
      <c r="F41" s="388"/>
      <c r="G41" s="404"/>
      <c r="H41" s="404"/>
      <c r="I41" s="410"/>
      <c r="J41" s="407"/>
      <c r="K41" s="388"/>
      <c r="L41" s="401"/>
      <c r="M41" s="396"/>
      <c r="N41" s="395"/>
      <c r="O41" s="402"/>
      <c r="P41" s="395">
        <v>0</v>
      </c>
      <c r="Q41" s="396"/>
      <c r="R41" s="395"/>
      <c r="S41" s="397"/>
      <c r="T41" s="211">
        <v>2</v>
      </c>
      <c r="U41" s="210" t="s">
        <v>489</v>
      </c>
      <c r="V41" s="178" t="s">
        <v>4</v>
      </c>
      <c r="W41" s="179" t="s">
        <v>14</v>
      </c>
      <c r="X41" s="179" t="s">
        <v>9</v>
      </c>
      <c r="Y41" s="212" t="s">
        <v>357</v>
      </c>
      <c r="Z41" s="179" t="s">
        <v>19</v>
      </c>
      <c r="AA41" s="179" t="s">
        <v>22</v>
      </c>
      <c r="AB41" s="179" t="s">
        <v>112</v>
      </c>
      <c r="AC41" s="180">
        <v>0.216</v>
      </c>
      <c r="AD41" s="181" t="s">
        <v>46</v>
      </c>
      <c r="AE41" s="182">
        <v>0.216</v>
      </c>
      <c r="AF41" s="181" t="s">
        <v>7</v>
      </c>
      <c r="AG41" s="185">
        <v>0.8</v>
      </c>
      <c r="AH41" s="183" t="s">
        <v>73</v>
      </c>
      <c r="AI41" s="184" t="s">
        <v>32</v>
      </c>
    </row>
    <row r="42" spans="1:35" ht="50.1" hidden="1" customHeight="1" x14ac:dyDescent="0.2">
      <c r="A42" s="386"/>
      <c r="B42" s="387"/>
      <c r="C42" s="387"/>
      <c r="D42" s="388"/>
      <c r="E42" s="388"/>
      <c r="F42" s="388"/>
      <c r="G42" s="404"/>
      <c r="H42" s="404"/>
      <c r="I42" s="410"/>
      <c r="J42" s="407"/>
      <c r="K42" s="388"/>
      <c r="L42" s="401"/>
      <c r="M42" s="396"/>
      <c r="N42" s="395"/>
      <c r="O42" s="402"/>
      <c r="P42" s="395">
        <v>0</v>
      </c>
      <c r="Q42" s="396"/>
      <c r="R42" s="395"/>
      <c r="S42" s="397"/>
      <c r="T42" s="211">
        <v>3</v>
      </c>
      <c r="U42" s="189"/>
      <c r="V42" s="178" t="s">
        <v>368</v>
      </c>
      <c r="W42" s="179"/>
      <c r="X42" s="179"/>
      <c r="Y42" s="212" t="s">
        <v>368</v>
      </c>
      <c r="Z42" s="179"/>
      <c r="AA42" s="179"/>
      <c r="AB42" s="179"/>
      <c r="AC42" s="180" t="s">
        <v>368</v>
      </c>
      <c r="AD42" s="181" t="s">
        <v>368</v>
      </c>
      <c r="AE42" s="182" t="s">
        <v>368</v>
      </c>
      <c r="AF42" s="181" t="s">
        <v>368</v>
      </c>
      <c r="AG42" s="185" t="s">
        <v>368</v>
      </c>
      <c r="AH42" s="183" t="s">
        <v>368</v>
      </c>
      <c r="AI42" s="184"/>
    </row>
    <row r="43" spans="1:35" ht="50.1" hidden="1" customHeight="1" x14ac:dyDescent="0.2">
      <c r="A43" s="386"/>
      <c r="B43" s="387"/>
      <c r="C43" s="387"/>
      <c r="D43" s="388"/>
      <c r="E43" s="388"/>
      <c r="F43" s="388"/>
      <c r="G43" s="404"/>
      <c r="H43" s="404"/>
      <c r="I43" s="410"/>
      <c r="J43" s="407"/>
      <c r="K43" s="388"/>
      <c r="L43" s="401"/>
      <c r="M43" s="396"/>
      <c r="N43" s="395"/>
      <c r="O43" s="402"/>
      <c r="P43" s="395">
        <v>0</v>
      </c>
      <c r="Q43" s="396"/>
      <c r="R43" s="395"/>
      <c r="S43" s="397"/>
      <c r="T43" s="211">
        <v>4</v>
      </c>
      <c r="U43" s="186"/>
      <c r="V43" s="178" t="s">
        <v>368</v>
      </c>
      <c r="W43" s="179"/>
      <c r="X43" s="179"/>
      <c r="Y43" s="212" t="s">
        <v>368</v>
      </c>
      <c r="Z43" s="179"/>
      <c r="AA43" s="179"/>
      <c r="AB43" s="179"/>
      <c r="AC43" s="180" t="s">
        <v>368</v>
      </c>
      <c r="AD43" s="181" t="s">
        <v>368</v>
      </c>
      <c r="AE43" s="182" t="s">
        <v>368</v>
      </c>
      <c r="AF43" s="181" t="s">
        <v>368</v>
      </c>
      <c r="AG43" s="185" t="s">
        <v>368</v>
      </c>
      <c r="AH43" s="183" t="s">
        <v>368</v>
      </c>
      <c r="AI43" s="184"/>
    </row>
    <row r="44" spans="1:35" ht="50.1" hidden="1" customHeight="1" x14ac:dyDescent="0.2">
      <c r="A44" s="386"/>
      <c r="B44" s="387"/>
      <c r="C44" s="387"/>
      <c r="D44" s="388"/>
      <c r="E44" s="388"/>
      <c r="F44" s="388"/>
      <c r="G44" s="404"/>
      <c r="H44" s="404"/>
      <c r="I44" s="410"/>
      <c r="J44" s="407"/>
      <c r="K44" s="388"/>
      <c r="L44" s="401"/>
      <c r="M44" s="396"/>
      <c r="N44" s="395"/>
      <c r="O44" s="402"/>
      <c r="P44" s="395">
        <v>0</v>
      </c>
      <c r="Q44" s="396"/>
      <c r="R44" s="395"/>
      <c r="S44" s="397"/>
      <c r="T44" s="211">
        <v>5</v>
      </c>
      <c r="U44" s="186"/>
      <c r="V44" s="178" t="s">
        <v>368</v>
      </c>
      <c r="W44" s="179"/>
      <c r="X44" s="179"/>
      <c r="Y44" s="212" t="s">
        <v>368</v>
      </c>
      <c r="Z44" s="179"/>
      <c r="AA44" s="179"/>
      <c r="AB44" s="179"/>
      <c r="AC44" s="190" t="s">
        <v>368</v>
      </c>
      <c r="AD44" s="181" t="s">
        <v>368</v>
      </c>
      <c r="AE44" s="182" t="s">
        <v>368</v>
      </c>
      <c r="AF44" s="181" t="s">
        <v>368</v>
      </c>
      <c r="AG44" s="185" t="s">
        <v>368</v>
      </c>
      <c r="AH44" s="183" t="s">
        <v>368</v>
      </c>
      <c r="AI44" s="184"/>
    </row>
    <row r="45" spans="1:35" ht="50.1" hidden="1" customHeight="1" x14ac:dyDescent="0.2">
      <c r="A45" s="386"/>
      <c r="B45" s="387"/>
      <c r="C45" s="387"/>
      <c r="D45" s="388"/>
      <c r="E45" s="388"/>
      <c r="F45" s="388"/>
      <c r="G45" s="405"/>
      <c r="H45" s="405"/>
      <c r="I45" s="411"/>
      <c r="J45" s="408"/>
      <c r="K45" s="388"/>
      <c r="L45" s="401"/>
      <c r="M45" s="396"/>
      <c r="N45" s="395"/>
      <c r="O45" s="402"/>
      <c r="P45" s="395">
        <v>0</v>
      </c>
      <c r="Q45" s="396"/>
      <c r="R45" s="395"/>
      <c r="S45" s="397"/>
      <c r="T45" s="211">
        <v>6</v>
      </c>
      <c r="U45" s="186"/>
      <c r="V45" s="178" t="s">
        <v>368</v>
      </c>
      <c r="W45" s="179"/>
      <c r="X45" s="179"/>
      <c r="Y45" s="212" t="s">
        <v>368</v>
      </c>
      <c r="Z45" s="179"/>
      <c r="AA45" s="179"/>
      <c r="AB45" s="179"/>
      <c r="AC45" s="180" t="s">
        <v>368</v>
      </c>
      <c r="AD45" s="181" t="s">
        <v>368</v>
      </c>
      <c r="AE45" s="182" t="s">
        <v>368</v>
      </c>
      <c r="AF45" s="181" t="s">
        <v>368</v>
      </c>
      <c r="AG45" s="185" t="s">
        <v>368</v>
      </c>
      <c r="AH45" s="183" t="s">
        <v>368</v>
      </c>
      <c r="AI45" s="184"/>
    </row>
    <row r="46" spans="1:35" ht="78.75" hidden="1" customHeight="1" x14ac:dyDescent="0.2">
      <c r="A46" s="386">
        <v>8</v>
      </c>
      <c r="B46" s="387" t="s">
        <v>202</v>
      </c>
      <c r="C46" s="387" t="s">
        <v>210</v>
      </c>
      <c r="D46" s="393" t="s">
        <v>125</v>
      </c>
      <c r="E46" s="393" t="s">
        <v>490</v>
      </c>
      <c r="F46" s="393" t="s">
        <v>491</v>
      </c>
      <c r="G46" s="412" t="s">
        <v>492</v>
      </c>
      <c r="H46" s="412" t="s">
        <v>493</v>
      </c>
      <c r="I46" s="415" t="s">
        <v>715</v>
      </c>
      <c r="J46" s="416" t="s">
        <v>494</v>
      </c>
      <c r="K46" s="393" t="s">
        <v>116</v>
      </c>
      <c r="L46" s="401">
        <v>500</v>
      </c>
      <c r="M46" s="396" t="s">
        <v>100</v>
      </c>
      <c r="N46" s="395">
        <v>0.6</v>
      </c>
      <c r="O46" s="402" t="s">
        <v>136</v>
      </c>
      <c r="P46" s="395" t="s">
        <v>136</v>
      </c>
      <c r="Q46" s="396" t="s">
        <v>7</v>
      </c>
      <c r="R46" s="395">
        <v>0.8</v>
      </c>
      <c r="S46" s="397" t="s">
        <v>73</v>
      </c>
      <c r="T46" s="211">
        <v>1</v>
      </c>
      <c r="U46" s="210" t="s">
        <v>495</v>
      </c>
      <c r="V46" s="178" t="s">
        <v>4</v>
      </c>
      <c r="W46" s="179" t="s">
        <v>14</v>
      </c>
      <c r="X46" s="179" t="s">
        <v>10</v>
      </c>
      <c r="Y46" s="212" t="s">
        <v>360</v>
      </c>
      <c r="Z46" s="179" t="s">
        <v>19</v>
      </c>
      <c r="AA46" s="179" t="s">
        <v>22</v>
      </c>
      <c r="AB46" s="179" t="s">
        <v>112</v>
      </c>
      <c r="AC46" s="180">
        <v>0.3</v>
      </c>
      <c r="AD46" s="181" t="s">
        <v>46</v>
      </c>
      <c r="AE46" s="182">
        <v>0.3</v>
      </c>
      <c r="AF46" s="181" t="s">
        <v>7</v>
      </c>
      <c r="AG46" s="185">
        <v>0.8</v>
      </c>
      <c r="AH46" s="183" t="s">
        <v>73</v>
      </c>
      <c r="AI46" s="184"/>
    </row>
    <row r="47" spans="1:35" ht="78.75" hidden="1" x14ac:dyDescent="0.2">
      <c r="A47" s="386"/>
      <c r="B47" s="387"/>
      <c r="C47" s="387"/>
      <c r="D47" s="393"/>
      <c r="E47" s="393"/>
      <c r="F47" s="393"/>
      <c r="G47" s="413"/>
      <c r="H47" s="413"/>
      <c r="I47" s="415"/>
      <c r="J47" s="417"/>
      <c r="K47" s="393"/>
      <c r="L47" s="401"/>
      <c r="M47" s="396"/>
      <c r="N47" s="395"/>
      <c r="O47" s="402"/>
      <c r="P47" s="395">
        <v>0</v>
      </c>
      <c r="Q47" s="396"/>
      <c r="R47" s="395"/>
      <c r="S47" s="397"/>
      <c r="T47" s="211">
        <v>2</v>
      </c>
      <c r="U47" s="210" t="s">
        <v>496</v>
      </c>
      <c r="V47" s="178" t="s">
        <v>4</v>
      </c>
      <c r="W47" s="179" t="s">
        <v>14</v>
      </c>
      <c r="X47" s="179" t="s">
        <v>10</v>
      </c>
      <c r="Y47" s="212" t="s">
        <v>360</v>
      </c>
      <c r="Z47" s="179" t="s">
        <v>19</v>
      </c>
      <c r="AA47" s="179" t="s">
        <v>22</v>
      </c>
      <c r="AB47" s="179" t="s">
        <v>112</v>
      </c>
      <c r="AC47" s="180">
        <v>0.15</v>
      </c>
      <c r="AD47" s="181" t="s">
        <v>44</v>
      </c>
      <c r="AE47" s="182">
        <v>0.15</v>
      </c>
      <c r="AF47" s="181" t="s">
        <v>7</v>
      </c>
      <c r="AG47" s="185">
        <v>0.8</v>
      </c>
      <c r="AH47" s="183" t="s">
        <v>73</v>
      </c>
      <c r="AI47" s="184"/>
    </row>
    <row r="48" spans="1:35" ht="50.1" hidden="1" customHeight="1" x14ac:dyDescent="0.2">
      <c r="A48" s="386"/>
      <c r="B48" s="387"/>
      <c r="C48" s="387"/>
      <c r="D48" s="393"/>
      <c r="E48" s="393"/>
      <c r="F48" s="393"/>
      <c r="G48" s="413"/>
      <c r="H48" s="413"/>
      <c r="I48" s="415"/>
      <c r="J48" s="417"/>
      <c r="K48" s="393"/>
      <c r="L48" s="401"/>
      <c r="M48" s="396"/>
      <c r="N48" s="395"/>
      <c r="O48" s="402"/>
      <c r="P48" s="395">
        <v>0</v>
      </c>
      <c r="Q48" s="396"/>
      <c r="R48" s="395"/>
      <c r="S48" s="397"/>
      <c r="T48" s="211">
        <v>3</v>
      </c>
      <c r="U48" s="189"/>
      <c r="V48" s="178" t="s">
        <v>368</v>
      </c>
      <c r="W48" s="179"/>
      <c r="X48" s="179"/>
      <c r="Y48" s="212" t="s">
        <v>368</v>
      </c>
      <c r="Z48" s="179"/>
      <c r="AA48" s="179"/>
      <c r="AB48" s="179"/>
      <c r="AC48" s="180" t="s">
        <v>368</v>
      </c>
      <c r="AD48" s="181" t="s">
        <v>368</v>
      </c>
      <c r="AE48" s="182" t="s">
        <v>368</v>
      </c>
      <c r="AF48" s="181" t="s">
        <v>368</v>
      </c>
      <c r="AG48" s="185" t="s">
        <v>368</v>
      </c>
      <c r="AH48" s="183" t="s">
        <v>368</v>
      </c>
      <c r="AI48" s="184"/>
    </row>
    <row r="49" spans="1:35" ht="50.1" hidden="1" customHeight="1" x14ac:dyDescent="0.2">
      <c r="A49" s="386"/>
      <c r="B49" s="387"/>
      <c r="C49" s="387"/>
      <c r="D49" s="393"/>
      <c r="E49" s="393"/>
      <c r="F49" s="393"/>
      <c r="G49" s="413"/>
      <c r="H49" s="413"/>
      <c r="I49" s="415"/>
      <c r="J49" s="417"/>
      <c r="K49" s="393"/>
      <c r="L49" s="401"/>
      <c r="M49" s="396"/>
      <c r="N49" s="395"/>
      <c r="O49" s="402"/>
      <c r="P49" s="395">
        <v>0</v>
      </c>
      <c r="Q49" s="396"/>
      <c r="R49" s="395"/>
      <c r="S49" s="397"/>
      <c r="T49" s="211">
        <v>4</v>
      </c>
      <c r="U49" s="186"/>
      <c r="V49" s="178" t="s">
        <v>368</v>
      </c>
      <c r="W49" s="179"/>
      <c r="X49" s="179"/>
      <c r="Y49" s="212" t="s">
        <v>368</v>
      </c>
      <c r="Z49" s="179"/>
      <c r="AA49" s="179"/>
      <c r="AB49" s="179"/>
      <c r="AC49" s="180" t="s">
        <v>368</v>
      </c>
      <c r="AD49" s="181" t="s">
        <v>368</v>
      </c>
      <c r="AE49" s="182" t="s">
        <v>368</v>
      </c>
      <c r="AF49" s="181" t="s">
        <v>368</v>
      </c>
      <c r="AG49" s="185" t="s">
        <v>368</v>
      </c>
      <c r="AH49" s="183" t="s">
        <v>368</v>
      </c>
      <c r="AI49" s="184"/>
    </row>
    <row r="50" spans="1:35" ht="50.1" hidden="1" customHeight="1" x14ac:dyDescent="0.2">
      <c r="A50" s="386"/>
      <c r="B50" s="387"/>
      <c r="C50" s="387"/>
      <c r="D50" s="393"/>
      <c r="E50" s="393"/>
      <c r="F50" s="393"/>
      <c r="G50" s="413"/>
      <c r="H50" s="413"/>
      <c r="I50" s="415"/>
      <c r="J50" s="417"/>
      <c r="K50" s="393"/>
      <c r="L50" s="401"/>
      <c r="M50" s="396"/>
      <c r="N50" s="395"/>
      <c r="O50" s="402"/>
      <c r="P50" s="395">
        <v>0</v>
      </c>
      <c r="Q50" s="396"/>
      <c r="R50" s="395"/>
      <c r="S50" s="397"/>
      <c r="T50" s="211">
        <v>5</v>
      </c>
      <c r="U50" s="186"/>
      <c r="V50" s="178" t="s">
        <v>368</v>
      </c>
      <c r="W50" s="179"/>
      <c r="X50" s="179"/>
      <c r="Y50" s="212" t="s">
        <v>368</v>
      </c>
      <c r="Z50" s="179"/>
      <c r="AA50" s="179"/>
      <c r="AB50" s="179"/>
      <c r="AC50" s="180" t="s">
        <v>368</v>
      </c>
      <c r="AD50" s="181" t="s">
        <v>368</v>
      </c>
      <c r="AE50" s="182" t="s">
        <v>368</v>
      </c>
      <c r="AF50" s="181" t="s">
        <v>368</v>
      </c>
      <c r="AG50" s="185" t="s">
        <v>368</v>
      </c>
      <c r="AH50" s="183" t="s">
        <v>368</v>
      </c>
      <c r="AI50" s="184"/>
    </row>
    <row r="51" spans="1:35" ht="50.1" hidden="1" customHeight="1" x14ac:dyDescent="0.2">
      <c r="A51" s="386"/>
      <c r="B51" s="387"/>
      <c r="C51" s="387"/>
      <c r="D51" s="393"/>
      <c r="E51" s="393"/>
      <c r="F51" s="393"/>
      <c r="G51" s="414"/>
      <c r="H51" s="414"/>
      <c r="I51" s="415"/>
      <c r="J51" s="418"/>
      <c r="K51" s="393"/>
      <c r="L51" s="401"/>
      <c r="M51" s="396"/>
      <c r="N51" s="395"/>
      <c r="O51" s="402"/>
      <c r="P51" s="395">
        <v>0</v>
      </c>
      <c r="Q51" s="396"/>
      <c r="R51" s="395"/>
      <c r="S51" s="397"/>
      <c r="T51" s="211">
        <v>6</v>
      </c>
      <c r="U51" s="186"/>
      <c r="V51" s="178" t="s">
        <v>368</v>
      </c>
      <c r="W51" s="179"/>
      <c r="X51" s="179"/>
      <c r="Y51" s="212" t="s">
        <v>368</v>
      </c>
      <c r="Z51" s="179"/>
      <c r="AA51" s="179"/>
      <c r="AB51" s="179"/>
      <c r="AC51" s="180" t="s">
        <v>368</v>
      </c>
      <c r="AD51" s="181" t="s">
        <v>368</v>
      </c>
      <c r="AE51" s="182" t="s">
        <v>368</v>
      </c>
      <c r="AF51" s="181" t="s">
        <v>368</v>
      </c>
      <c r="AG51" s="185" t="s">
        <v>368</v>
      </c>
      <c r="AH51" s="183" t="s">
        <v>368</v>
      </c>
      <c r="AI51" s="184"/>
    </row>
    <row r="52" spans="1:35" ht="90" hidden="1" customHeight="1" x14ac:dyDescent="0.2">
      <c r="A52" s="386">
        <v>9</v>
      </c>
      <c r="B52" s="387" t="s">
        <v>202</v>
      </c>
      <c r="C52" s="387" t="s">
        <v>211</v>
      </c>
      <c r="D52" s="388" t="s">
        <v>123</v>
      </c>
      <c r="E52" s="388" t="s">
        <v>497</v>
      </c>
      <c r="F52" s="388" t="s">
        <v>498</v>
      </c>
      <c r="G52" s="419" t="s">
        <v>499</v>
      </c>
      <c r="H52" s="419" t="s">
        <v>500</v>
      </c>
      <c r="I52" s="415" t="s">
        <v>501</v>
      </c>
      <c r="J52" s="419" t="s">
        <v>502</v>
      </c>
      <c r="K52" s="388" t="s">
        <v>116</v>
      </c>
      <c r="L52" s="401">
        <v>5000</v>
      </c>
      <c r="M52" s="396" t="s">
        <v>6</v>
      </c>
      <c r="N52" s="395">
        <v>0.8</v>
      </c>
      <c r="O52" s="402" t="s">
        <v>140</v>
      </c>
      <c r="P52" s="395" t="s">
        <v>140</v>
      </c>
      <c r="Q52" s="396" t="s">
        <v>74</v>
      </c>
      <c r="R52" s="395">
        <v>0.6</v>
      </c>
      <c r="S52" s="397" t="s">
        <v>73</v>
      </c>
      <c r="T52" s="211">
        <v>1</v>
      </c>
      <c r="U52" s="210" t="s">
        <v>503</v>
      </c>
      <c r="V52" s="178" t="s">
        <v>4</v>
      </c>
      <c r="W52" s="179" t="s">
        <v>15</v>
      </c>
      <c r="X52" s="179" t="s">
        <v>9</v>
      </c>
      <c r="Y52" s="212" t="s">
        <v>358</v>
      </c>
      <c r="Z52" s="179" t="s">
        <v>19</v>
      </c>
      <c r="AA52" s="179" t="s">
        <v>22</v>
      </c>
      <c r="AB52" s="179" t="s">
        <v>112</v>
      </c>
      <c r="AC52" s="180">
        <v>0.56000000000000005</v>
      </c>
      <c r="AD52" s="181" t="s">
        <v>100</v>
      </c>
      <c r="AE52" s="182">
        <v>0.56000000000000005</v>
      </c>
      <c r="AF52" s="181" t="s">
        <v>74</v>
      </c>
      <c r="AG52" s="185">
        <v>0.6</v>
      </c>
      <c r="AH52" s="183" t="s">
        <v>74</v>
      </c>
      <c r="AI52" s="184" t="s">
        <v>32</v>
      </c>
    </row>
    <row r="53" spans="1:35" ht="144" hidden="1" customHeight="1" x14ac:dyDescent="0.2">
      <c r="A53" s="386"/>
      <c r="B53" s="387"/>
      <c r="C53" s="387"/>
      <c r="D53" s="388"/>
      <c r="E53" s="388"/>
      <c r="F53" s="388"/>
      <c r="G53" s="419"/>
      <c r="H53" s="419"/>
      <c r="I53" s="415"/>
      <c r="J53" s="419"/>
      <c r="K53" s="388"/>
      <c r="L53" s="401"/>
      <c r="M53" s="396"/>
      <c r="N53" s="395"/>
      <c r="O53" s="402"/>
      <c r="P53" s="395">
        <v>0</v>
      </c>
      <c r="Q53" s="396"/>
      <c r="R53" s="395"/>
      <c r="S53" s="397"/>
      <c r="T53" s="211">
        <v>2</v>
      </c>
      <c r="U53" s="210" t="s">
        <v>504</v>
      </c>
      <c r="V53" s="178" t="s">
        <v>4</v>
      </c>
      <c r="W53" s="179" t="s">
        <v>15</v>
      </c>
      <c r="X53" s="179" t="s">
        <v>9</v>
      </c>
      <c r="Y53" s="212" t="s">
        <v>358</v>
      </c>
      <c r="Z53" s="179" t="s">
        <v>19</v>
      </c>
      <c r="AA53" s="179" t="s">
        <v>22</v>
      </c>
      <c r="AB53" s="179" t="s">
        <v>112</v>
      </c>
      <c r="AC53" s="180">
        <v>0.39200000000000002</v>
      </c>
      <c r="AD53" s="181" t="s">
        <v>46</v>
      </c>
      <c r="AE53" s="182">
        <v>0.39200000000000002</v>
      </c>
      <c r="AF53" s="181" t="s">
        <v>74</v>
      </c>
      <c r="AG53" s="185">
        <v>0.6</v>
      </c>
      <c r="AH53" s="183" t="s">
        <v>74</v>
      </c>
      <c r="AI53" s="184" t="s">
        <v>32</v>
      </c>
    </row>
    <row r="54" spans="1:35" ht="78.75" hidden="1" x14ac:dyDescent="0.2">
      <c r="A54" s="386"/>
      <c r="B54" s="387"/>
      <c r="C54" s="387"/>
      <c r="D54" s="388"/>
      <c r="E54" s="388"/>
      <c r="F54" s="388"/>
      <c r="G54" s="419"/>
      <c r="H54" s="419"/>
      <c r="I54" s="415"/>
      <c r="J54" s="419"/>
      <c r="K54" s="388"/>
      <c r="L54" s="401"/>
      <c r="M54" s="396"/>
      <c r="N54" s="395"/>
      <c r="O54" s="402"/>
      <c r="P54" s="395">
        <v>0</v>
      </c>
      <c r="Q54" s="396"/>
      <c r="R54" s="395"/>
      <c r="S54" s="397"/>
      <c r="T54" s="211">
        <v>3</v>
      </c>
      <c r="U54" s="210" t="s">
        <v>505</v>
      </c>
      <c r="V54" s="178" t="s">
        <v>4</v>
      </c>
      <c r="W54" s="179" t="s">
        <v>15</v>
      </c>
      <c r="X54" s="179" t="s">
        <v>9</v>
      </c>
      <c r="Y54" s="212" t="s">
        <v>358</v>
      </c>
      <c r="Z54" s="179" t="s">
        <v>19</v>
      </c>
      <c r="AA54" s="179" t="s">
        <v>22</v>
      </c>
      <c r="AB54" s="179" t="s">
        <v>112</v>
      </c>
      <c r="AC54" s="180">
        <v>0.27440000000000003</v>
      </c>
      <c r="AD54" s="181" t="s">
        <v>46</v>
      </c>
      <c r="AE54" s="182">
        <v>0.27440000000000003</v>
      </c>
      <c r="AF54" s="181" t="s">
        <v>74</v>
      </c>
      <c r="AG54" s="185">
        <v>0.6</v>
      </c>
      <c r="AH54" s="183" t="s">
        <v>74</v>
      </c>
      <c r="AI54" s="184" t="s">
        <v>32</v>
      </c>
    </row>
    <row r="55" spans="1:35" ht="78.75" hidden="1" x14ac:dyDescent="0.2">
      <c r="A55" s="386"/>
      <c r="B55" s="387"/>
      <c r="C55" s="387"/>
      <c r="D55" s="388"/>
      <c r="E55" s="388"/>
      <c r="F55" s="388"/>
      <c r="G55" s="419"/>
      <c r="H55" s="419"/>
      <c r="I55" s="415"/>
      <c r="J55" s="419"/>
      <c r="K55" s="388"/>
      <c r="L55" s="401"/>
      <c r="M55" s="396"/>
      <c r="N55" s="395"/>
      <c r="O55" s="402"/>
      <c r="P55" s="395">
        <v>0</v>
      </c>
      <c r="Q55" s="396"/>
      <c r="R55" s="395"/>
      <c r="S55" s="397"/>
      <c r="T55" s="211">
        <v>4</v>
      </c>
      <c r="U55" s="210" t="s">
        <v>506</v>
      </c>
      <c r="V55" s="178" t="s">
        <v>4</v>
      </c>
      <c r="W55" s="179" t="s">
        <v>15</v>
      </c>
      <c r="X55" s="179" t="s">
        <v>9</v>
      </c>
      <c r="Y55" s="212" t="s">
        <v>358</v>
      </c>
      <c r="Z55" s="179" t="s">
        <v>19</v>
      </c>
      <c r="AA55" s="179" t="s">
        <v>22</v>
      </c>
      <c r="AB55" s="179" t="s">
        <v>112</v>
      </c>
      <c r="AC55" s="180">
        <v>0.19208000000000003</v>
      </c>
      <c r="AD55" s="181" t="s">
        <v>44</v>
      </c>
      <c r="AE55" s="182">
        <v>0.19208000000000003</v>
      </c>
      <c r="AF55" s="181" t="s">
        <v>74</v>
      </c>
      <c r="AG55" s="185">
        <v>0.6</v>
      </c>
      <c r="AH55" s="183" t="s">
        <v>74</v>
      </c>
      <c r="AI55" s="184" t="s">
        <v>32</v>
      </c>
    </row>
    <row r="56" spans="1:35" ht="87" hidden="1" customHeight="1" x14ac:dyDescent="0.2">
      <c r="A56" s="386"/>
      <c r="B56" s="387"/>
      <c r="C56" s="387"/>
      <c r="D56" s="388"/>
      <c r="E56" s="388"/>
      <c r="F56" s="388"/>
      <c r="G56" s="419"/>
      <c r="H56" s="419"/>
      <c r="I56" s="415"/>
      <c r="J56" s="419"/>
      <c r="K56" s="388"/>
      <c r="L56" s="401"/>
      <c r="M56" s="396"/>
      <c r="N56" s="395"/>
      <c r="O56" s="402"/>
      <c r="P56" s="395">
        <v>0</v>
      </c>
      <c r="Q56" s="396"/>
      <c r="R56" s="395"/>
      <c r="S56" s="397"/>
      <c r="T56" s="211">
        <v>5</v>
      </c>
      <c r="U56" s="210" t="s">
        <v>507</v>
      </c>
      <c r="V56" s="178" t="s">
        <v>4</v>
      </c>
      <c r="W56" s="179" t="s">
        <v>15</v>
      </c>
      <c r="X56" s="179" t="s">
        <v>9</v>
      </c>
      <c r="Y56" s="212" t="s">
        <v>358</v>
      </c>
      <c r="Z56" s="179" t="s">
        <v>19</v>
      </c>
      <c r="AA56" s="179" t="s">
        <v>22</v>
      </c>
      <c r="AB56" s="179" t="s">
        <v>112</v>
      </c>
      <c r="AC56" s="180">
        <v>0.13445600000000002</v>
      </c>
      <c r="AD56" s="181" t="s">
        <v>44</v>
      </c>
      <c r="AE56" s="182">
        <v>0.13445600000000002</v>
      </c>
      <c r="AF56" s="181" t="s">
        <v>74</v>
      </c>
      <c r="AG56" s="185">
        <v>0.6</v>
      </c>
      <c r="AH56" s="183" t="s">
        <v>74</v>
      </c>
      <c r="AI56" s="184" t="s">
        <v>32</v>
      </c>
    </row>
    <row r="57" spans="1:35" ht="50.1" hidden="1" customHeight="1" x14ac:dyDescent="0.2">
      <c r="A57" s="386"/>
      <c r="B57" s="387"/>
      <c r="C57" s="387"/>
      <c r="D57" s="388"/>
      <c r="E57" s="388"/>
      <c r="F57" s="388"/>
      <c r="G57" s="419"/>
      <c r="H57" s="419"/>
      <c r="I57" s="415"/>
      <c r="J57" s="419"/>
      <c r="K57" s="388"/>
      <c r="L57" s="401"/>
      <c r="M57" s="396"/>
      <c r="N57" s="395"/>
      <c r="O57" s="402"/>
      <c r="P57" s="395">
        <v>0</v>
      </c>
      <c r="Q57" s="396"/>
      <c r="R57" s="395"/>
      <c r="S57" s="397"/>
      <c r="T57" s="211">
        <v>6</v>
      </c>
      <c r="U57" s="186"/>
      <c r="V57" s="178" t="s">
        <v>368</v>
      </c>
      <c r="W57" s="179"/>
      <c r="X57" s="179"/>
      <c r="Y57" s="212" t="s">
        <v>368</v>
      </c>
      <c r="Z57" s="179"/>
      <c r="AA57" s="179"/>
      <c r="AB57" s="179"/>
      <c r="AC57" s="180" t="s">
        <v>368</v>
      </c>
      <c r="AD57" s="181" t="s">
        <v>368</v>
      </c>
      <c r="AE57" s="182" t="s">
        <v>368</v>
      </c>
      <c r="AF57" s="181" t="s">
        <v>368</v>
      </c>
      <c r="AG57" s="185" t="s">
        <v>368</v>
      </c>
      <c r="AH57" s="183" t="s">
        <v>368</v>
      </c>
      <c r="AI57" s="184"/>
    </row>
    <row r="58" spans="1:35" ht="80.25" hidden="1" customHeight="1" x14ac:dyDescent="0.2">
      <c r="A58" s="386">
        <v>10</v>
      </c>
      <c r="B58" s="387" t="s">
        <v>202</v>
      </c>
      <c r="C58" s="387" t="s">
        <v>210</v>
      </c>
      <c r="D58" s="388" t="s">
        <v>123</v>
      </c>
      <c r="E58" s="388" t="s">
        <v>511</v>
      </c>
      <c r="F58" s="388" t="s">
        <v>512</v>
      </c>
      <c r="G58" s="403" t="s">
        <v>513</v>
      </c>
      <c r="H58" s="412" t="s">
        <v>514</v>
      </c>
      <c r="I58" s="415" t="s">
        <v>515</v>
      </c>
      <c r="J58" s="415" t="s">
        <v>516</v>
      </c>
      <c r="K58" s="388" t="s">
        <v>116</v>
      </c>
      <c r="L58" s="401">
        <v>5000</v>
      </c>
      <c r="M58" s="396" t="s">
        <v>6</v>
      </c>
      <c r="N58" s="395">
        <v>0.8</v>
      </c>
      <c r="O58" s="402" t="s">
        <v>141</v>
      </c>
      <c r="P58" s="395" t="s">
        <v>141</v>
      </c>
      <c r="Q58" s="396" t="s">
        <v>7</v>
      </c>
      <c r="R58" s="395">
        <v>0.8</v>
      </c>
      <c r="S58" s="397" t="s">
        <v>73</v>
      </c>
      <c r="T58" s="211">
        <v>1</v>
      </c>
      <c r="U58" s="210" t="s">
        <v>508</v>
      </c>
      <c r="V58" s="178" t="s">
        <v>4</v>
      </c>
      <c r="W58" s="179" t="s">
        <v>14</v>
      </c>
      <c r="X58" s="179" t="s">
        <v>9</v>
      </c>
      <c r="Y58" s="212" t="s">
        <v>357</v>
      </c>
      <c r="Z58" s="179" t="s">
        <v>19</v>
      </c>
      <c r="AA58" s="179" t="s">
        <v>22</v>
      </c>
      <c r="AB58" s="179" t="s">
        <v>112</v>
      </c>
      <c r="AC58" s="180">
        <v>0.48</v>
      </c>
      <c r="AD58" s="181" t="s">
        <v>100</v>
      </c>
      <c r="AE58" s="182">
        <v>0.48</v>
      </c>
      <c r="AF58" s="181" t="s">
        <v>7</v>
      </c>
      <c r="AG58" s="185">
        <v>0.8</v>
      </c>
      <c r="AH58" s="183" t="s">
        <v>73</v>
      </c>
      <c r="AI58" s="184" t="s">
        <v>32</v>
      </c>
    </row>
    <row r="59" spans="1:35" ht="84.75" hidden="1" customHeight="1" x14ac:dyDescent="0.2">
      <c r="A59" s="386"/>
      <c r="B59" s="387"/>
      <c r="C59" s="387"/>
      <c r="D59" s="388"/>
      <c r="E59" s="388"/>
      <c r="F59" s="388"/>
      <c r="G59" s="404"/>
      <c r="H59" s="413"/>
      <c r="I59" s="415"/>
      <c r="J59" s="415"/>
      <c r="K59" s="388"/>
      <c r="L59" s="401"/>
      <c r="M59" s="396"/>
      <c r="N59" s="395"/>
      <c r="O59" s="402"/>
      <c r="P59" s="395">
        <v>0</v>
      </c>
      <c r="Q59" s="396"/>
      <c r="R59" s="395"/>
      <c r="S59" s="397"/>
      <c r="T59" s="211">
        <v>2</v>
      </c>
      <c r="U59" s="210" t="s">
        <v>509</v>
      </c>
      <c r="V59" s="178" t="s">
        <v>4</v>
      </c>
      <c r="W59" s="179" t="s">
        <v>14</v>
      </c>
      <c r="X59" s="179" t="s">
        <v>9</v>
      </c>
      <c r="Y59" s="212" t="s">
        <v>357</v>
      </c>
      <c r="Z59" s="179" t="s">
        <v>19</v>
      </c>
      <c r="AA59" s="179" t="s">
        <v>22</v>
      </c>
      <c r="AB59" s="179" t="s">
        <v>112</v>
      </c>
      <c r="AC59" s="180">
        <v>0.28799999999999998</v>
      </c>
      <c r="AD59" s="181" t="s">
        <v>46</v>
      </c>
      <c r="AE59" s="182">
        <v>0.28799999999999998</v>
      </c>
      <c r="AF59" s="181" t="s">
        <v>7</v>
      </c>
      <c r="AG59" s="185">
        <v>0.8</v>
      </c>
      <c r="AH59" s="183" t="s">
        <v>73</v>
      </c>
      <c r="AI59" s="184" t="s">
        <v>32</v>
      </c>
    </row>
    <row r="60" spans="1:35" ht="85.5" hidden="1" customHeight="1" x14ac:dyDescent="0.2">
      <c r="A60" s="386"/>
      <c r="B60" s="387"/>
      <c r="C60" s="387"/>
      <c r="D60" s="388"/>
      <c r="E60" s="388"/>
      <c r="F60" s="388"/>
      <c r="G60" s="404"/>
      <c r="H60" s="413"/>
      <c r="I60" s="415"/>
      <c r="J60" s="415"/>
      <c r="K60" s="388"/>
      <c r="L60" s="401"/>
      <c r="M60" s="396"/>
      <c r="N60" s="395"/>
      <c r="O60" s="402"/>
      <c r="P60" s="395">
        <v>0</v>
      </c>
      <c r="Q60" s="396"/>
      <c r="R60" s="395"/>
      <c r="S60" s="397"/>
      <c r="T60" s="211">
        <v>3</v>
      </c>
      <c r="U60" s="210" t="s">
        <v>510</v>
      </c>
      <c r="V60" s="178" t="s">
        <v>4</v>
      </c>
      <c r="W60" s="179" t="s">
        <v>14</v>
      </c>
      <c r="X60" s="179" t="s">
        <v>9</v>
      </c>
      <c r="Y60" s="212" t="s">
        <v>357</v>
      </c>
      <c r="Z60" s="179" t="s">
        <v>19</v>
      </c>
      <c r="AA60" s="179" t="s">
        <v>22</v>
      </c>
      <c r="AB60" s="179" t="s">
        <v>112</v>
      </c>
      <c r="AC60" s="180">
        <v>0.17279999999999998</v>
      </c>
      <c r="AD60" s="181" t="s">
        <v>44</v>
      </c>
      <c r="AE60" s="182">
        <v>0.17279999999999998</v>
      </c>
      <c r="AF60" s="181" t="s">
        <v>7</v>
      </c>
      <c r="AG60" s="185">
        <v>0.8</v>
      </c>
      <c r="AH60" s="183" t="s">
        <v>73</v>
      </c>
      <c r="AI60" s="184" t="s">
        <v>32</v>
      </c>
    </row>
    <row r="61" spans="1:35" ht="50.1" hidden="1" customHeight="1" x14ac:dyDescent="0.2">
      <c r="A61" s="386"/>
      <c r="B61" s="387"/>
      <c r="C61" s="387"/>
      <c r="D61" s="388"/>
      <c r="E61" s="388"/>
      <c r="F61" s="388"/>
      <c r="G61" s="404"/>
      <c r="H61" s="413"/>
      <c r="I61" s="415"/>
      <c r="J61" s="415"/>
      <c r="K61" s="388"/>
      <c r="L61" s="401"/>
      <c r="M61" s="396"/>
      <c r="N61" s="395"/>
      <c r="O61" s="402"/>
      <c r="P61" s="395">
        <v>0</v>
      </c>
      <c r="Q61" s="396"/>
      <c r="R61" s="395"/>
      <c r="S61" s="397"/>
      <c r="T61" s="211">
        <v>4</v>
      </c>
      <c r="U61" s="186"/>
      <c r="V61" s="178" t="s">
        <v>368</v>
      </c>
      <c r="W61" s="179"/>
      <c r="X61" s="179"/>
      <c r="Y61" s="212" t="s">
        <v>368</v>
      </c>
      <c r="Z61" s="179"/>
      <c r="AA61" s="179"/>
      <c r="AB61" s="179"/>
      <c r="AC61" s="180" t="s">
        <v>368</v>
      </c>
      <c r="AD61" s="181" t="s">
        <v>368</v>
      </c>
      <c r="AE61" s="182" t="s">
        <v>368</v>
      </c>
      <c r="AF61" s="181" t="s">
        <v>368</v>
      </c>
      <c r="AG61" s="185" t="s">
        <v>368</v>
      </c>
      <c r="AH61" s="183" t="s">
        <v>368</v>
      </c>
      <c r="AI61" s="184"/>
    </row>
    <row r="62" spans="1:35" ht="50.1" hidden="1" customHeight="1" x14ac:dyDescent="0.2">
      <c r="A62" s="386"/>
      <c r="B62" s="387"/>
      <c r="C62" s="387"/>
      <c r="D62" s="388"/>
      <c r="E62" s="388"/>
      <c r="F62" s="388"/>
      <c r="G62" s="404"/>
      <c r="H62" s="413"/>
      <c r="I62" s="415"/>
      <c r="J62" s="415"/>
      <c r="K62" s="388"/>
      <c r="L62" s="401"/>
      <c r="M62" s="396"/>
      <c r="N62" s="395"/>
      <c r="O62" s="402"/>
      <c r="P62" s="395">
        <v>0</v>
      </c>
      <c r="Q62" s="396"/>
      <c r="R62" s="395"/>
      <c r="S62" s="397"/>
      <c r="T62" s="211">
        <v>5</v>
      </c>
      <c r="U62" s="186"/>
      <c r="V62" s="178" t="s">
        <v>368</v>
      </c>
      <c r="W62" s="179"/>
      <c r="X62" s="179"/>
      <c r="Y62" s="212" t="s">
        <v>368</v>
      </c>
      <c r="Z62" s="179"/>
      <c r="AA62" s="179"/>
      <c r="AB62" s="179"/>
      <c r="AC62" s="180" t="s">
        <v>368</v>
      </c>
      <c r="AD62" s="181" t="s">
        <v>368</v>
      </c>
      <c r="AE62" s="182" t="s">
        <v>368</v>
      </c>
      <c r="AF62" s="181" t="s">
        <v>368</v>
      </c>
      <c r="AG62" s="185" t="s">
        <v>368</v>
      </c>
      <c r="AH62" s="183" t="s">
        <v>368</v>
      </c>
      <c r="AI62" s="184"/>
    </row>
    <row r="63" spans="1:35" ht="50.1" hidden="1" customHeight="1" x14ac:dyDescent="0.2">
      <c r="A63" s="386"/>
      <c r="B63" s="387"/>
      <c r="C63" s="387"/>
      <c r="D63" s="388"/>
      <c r="E63" s="388"/>
      <c r="F63" s="388"/>
      <c r="G63" s="405"/>
      <c r="H63" s="414"/>
      <c r="I63" s="415"/>
      <c r="J63" s="415"/>
      <c r="K63" s="388"/>
      <c r="L63" s="401"/>
      <c r="M63" s="396"/>
      <c r="N63" s="395"/>
      <c r="O63" s="402"/>
      <c r="P63" s="395">
        <v>0</v>
      </c>
      <c r="Q63" s="396"/>
      <c r="R63" s="395"/>
      <c r="S63" s="397"/>
      <c r="T63" s="211">
        <v>6</v>
      </c>
      <c r="U63" s="186"/>
      <c r="V63" s="178" t="s">
        <v>368</v>
      </c>
      <c r="W63" s="179"/>
      <c r="X63" s="179"/>
      <c r="Y63" s="212" t="s">
        <v>368</v>
      </c>
      <c r="Z63" s="179"/>
      <c r="AA63" s="179"/>
      <c r="AB63" s="179"/>
      <c r="AC63" s="180" t="s">
        <v>368</v>
      </c>
      <c r="AD63" s="181" t="s">
        <v>368</v>
      </c>
      <c r="AE63" s="182" t="s">
        <v>368</v>
      </c>
      <c r="AF63" s="181" t="s">
        <v>368</v>
      </c>
      <c r="AG63" s="185" t="s">
        <v>368</v>
      </c>
      <c r="AH63" s="183" t="s">
        <v>368</v>
      </c>
      <c r="AI63" s="184"/>
    </row>
    <row r="64" spans="1:35" s="156" customFormat="1" ht="130.5" hidden="1" customHeight="1" x14ac:dyDescent="0.25">
      <c r="A64" s="364">
        <v>11</v>
      </c>
      <c r="B64" s="365" t="s">
        <v>216</v>
      </c>
      <c r="C64" s="365" t="s">
        <v>221</v>
      </c>
      <c r="D64" s="366" t="s">
        <v>123</v>
      </c>
      <c r="E64" s="367" t="s">
        <v>518</v>
      </c>
      <c r="F64" s="367" t="s">
        <v>519</v>
      </c>
      <c r="G64" s="420" t="s">
        <v>520</v>
      </c>
      <c r="H64" s="368" t="s">
        <v>521</v>
      </c>
      <c r="I64" s="382" t="s">
        <v>522</v>
      </c>
      <c r="J64" s="383" t="s">
        <v>523</v>
      </c>
      <c r="K64" s="366" t="s">
        <v>116</v>
      </c>
      <c r="L64" s="377">
        <v>6000</v>
      </c>
      <c r="M64" s="363" t="str">
        <f>IF(L64&lt;=0,"",IF(L64&lt;=2,"Muy Baja",IF(L64&lt;=24,"Baja",IF(L64&lt;=500,"Media",IF(L64&lt;=5000,"Alta","Muy Alta")))))</f>
        <v>Muy Alta</v>
      </c>
      <c r="N64" s="344">
        <f>IF(M64="","",IF(M64="Muy Baja",0.2,IF(M64="Baja",0.4,IF(M64="Media",0.6,IF(M64="Alta",0.8,IF(M64="Muy Alta",1,))))))</f>
        <v>1</v>
      </c>
      <c r="O64" s="378" t="s">
        <v>141</v>
      </c>
      <c r="P64" s="344" t="str">
        <f>IF(NOT(ISERROR(MATCH(O64,'[2]Tabla Impacto'!$B$221:$B$223,0))),'[2]Tabla Impacto'!$F$223&amp;"Por favor no seleccionar los criterios de impacto(Afectación Económica o presupuestal y Pérdida Reputacional)",O64)</f>
        <v xml:space="preserve">     El riesgo afecta la imagen de de la entidad con efecto publicitario sostenido a nivel de sector administrativo, nivel departamental o municipal</v>
      </c>
      <c r="Q64" s="363" t="str">
        <f>IF(OR(P64='[2]Tabla Impacto'!$C$11,P64='[2]Tabla Impacto'!$D$11),"Leve",IF(OR(P64='[2]Tabla Impacto'!$C$12,P64='[2]Tabla Impacto'!$D$12),"Menor",IF(OR(P64='[2]Tabla Impacto'!$C$13,P64='[2]Tabla Impacto'!$D$13),"Moderado",IF(OR(P64='[2]Tabla Impacto'!$C$14,P64='[2]Tabla Impacto'!$D$14),"Mayor",IF(OR(P64='[2]Tabla Impacto'!$C$15,P64='[2]Tabla Impacto'!$D$15),"Catastrófico","")))))</f>
        <v>Mayor</v>
      </c>
      <c r="R64" s="344">
        <f>IF(Q64="","",IF(Q64="Leve",0.2,IF(Q64="Menor",0.4,IF(Q64="Moderado",0.6,IF(Q64="Mayor",0.8,IF(Q64="Catastrófico",1,))))))</f>
        <v>0.8</v>
      </c>
      <c r="S64" s="373" t="str">
        <f>IF(OR(AND(M64="Muy Baja",Q64="Leve"),AND(M64="Muy Baja",Q64="Menor"),AND(M64="Baja",Q64="Leve")),"Bajo",IF(OR(AND(M64="Muy baja",Q64="Moderado"),AND(M64="Baja",Q64="Menor"),AND(M64="Baja",Q64="Moderado"),AND(M64="Media",Q64="Leve"),AND(M64="Media",Q64="Menor"),AND(M64="Media",Q64="Moderado"),AND(M64="Alta",Q64="Leve"),AND(M64="Alta",Q64="Menor")),"Moderado",IF(OR(AND(M64="Muy Baja",Q64="Mayor"),AND(M64="Baja",Q64="Mayor"),AND(M64="Media",Q64="Mayor"),AND(M64="Alta",Q64="Moderado"),AND(M64="Alta",Q64="Mayor"),AND(M64="Muy Alta",Q64="Leve"),AND(M64="Muy Alta",Q64="Menor"),AND(M64="Muy Alta",Q64="Moderado"),AND(M64="Muy Alta",Q64="Mayor")),"Alto",IF(OR(AND(M64="Muy Baja",Q64="Catastrófico"),AND(M64="Baja",Q64="Catastrófico"),AND(M64="Media",Q64="Catastrófico"),AND(M64="Alta",Q64="Catastrófico"),AND(M64="Muy Alta",Q64="Catastrófico")),"Extremo",""))))</f>
        <v>Alto</v>
      </c>
      <c r="T64" s="203">
        <v>1</v>
      </c>
      <c r="U64" s="197" t="s">
        <v>524</v>
      </c>
      <c r="V64" s="163" t="str">
        <f>IF(OR(W64="Preventivo",W64="Detectivo"),"Probabilidad",IF(W64="Correctivo","Impacto",""))</f>
        <v>Probabilidad</v>
      </c>
      <c r="W64" s="164" t="s">
        <v>14</v>
      </c>
      <c r="X64" s="164" t="s">
        <v>9</v>
      </c>
      <c r="Y64" s="201" t="str">
        <f t="shared" ref="Y64:Y111" si="6">IF(AND(W64="Preventivo",X64="Automático"),"50%",IF(AND(W64="Preventivo",X64="Manual"),"40%",IF(AND(W64="Detectivo",X64="Automático"),"40%",IF(AND(W64="Detectivo",X64="Manual"),"30%",IF(AND(W64="Correctivo",X64="Automático"),"35%",IF(AND(W64="Correctivo",X64="Manual"),"25%",""))))))</f>
        <v>40%</v>
      </c>
      <c r="Z64" s="164" t="s">
        <v>19</v>
      </c>
      <c r="AA64" s="164" t="s">
        <v>22</v>
      </c>
      <c r="AB64" s="164" t="s">
        <v>112</v>
      </c>
      <c r="AC64" s="165">
        <f>IFERROR(IF(V64="Probabilidad",(N64-(+N64*Y64)),IF(V64="Impacto",N64,"")),"")</f>
        <v>0.6</v>
      </c>
      <c r="AD64" s="166" t="str">
        <f>IFERROR(IF(AC64="","",IF(AC64&lt;=0.2,"Muy Baja",IF(AC64&lt;=0.4,"Baja",IF(AC64&lt;=0.6,"Media",IF(AC64&lt;=0.8,"Alta","Muy Alta"))))),"")</f>
        <v>Media</v>
      </c>
      <c r="AE64" s="167">
        <f t="shared" ref="AE64:AE111" si="7">+AC64</f>
        <v>0.6</v>
      </c>
      <c r="AF64" s="166" t="str">
        <f>IFERROR(IF(AG64="","",IF(AG64&lt;=0.2,"Leve",IF(AG64&lt;=0.4,"Menor",IF(AG64&lt;=0.6,"Moderado",IF(AG64&lt;=0.8,"Mayor","Catastrófico"))))),"")</f>
        <v>Mayor</v>
      </c>
      <c r="AG64" s="167">
        <f>IFERROR(IF(V64="Impacto",(R64-(+R64*Y64)),IF(V64="Probabilidad",R64,"")),"")</f>
        <v>0.8</v>
      </c>
      <c r="AH64" s="168" t="str">
        <f t="shared" ref="AH64:AH111" si="8">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Alto</v>
      </c>
      <c r="AI64" s="169" t="s">
        <v>32</v>
      </c>
    </row>
    <row r="65" spans="1:35" s="154" customFormat="1" ht="124.5" hidden="1" customHeight="1" x14ac:dyDescent="0.2">
      <c r="A65" s="364"/>
      <c r="B65" s="365"/>
      <c r="C65" s="365"/>
      <c r="D65" s="366"/>
      <c r="E65" s="367"/>
      <c r="F65" s="367"/>
      <c r="G65" s="421"/>
      <c r="H65" s="368"/>
      <c r="I65" s="382"/>
      <c r="J65" s="384"/>
      <c r="K65" s="366"/>
      <c r="L65" s="377"/>
      <c r="M65" s="363"/>
      <c r="N65" s="344"/>
      <c r="O65" s="378"/>
      <c r="P65" s="344">
        <f ca="1">IF(NOT(ISERROR(MATCH(O65,_xlfn.ANCHORARRAY(I76),0))),N78&amp;"Por favor no seleccionar los criterios de impacto",O65)</f>
        <v>0</v>
      </c>
      <c r="Q65" s="363"/>
      <c r="R65" s="344"/>
      <c r="S65" s="373"/>
      <c r="T65" s="203">
        <v>2</v>
      </c>
      <c r="U65" s="197" t="s">
        <v>525</v>
      </c>
      <c r="V65" s="163" t="str">
        <f>IF(OR(W65="Preventivo",W65="Detectivo"),"Probabilidad",IF(W65="Correctivo","Impacto",""))</f>
        <v>Probabilidad</v>
      </c>
      <c r="W65" s="164" t="s">
        <v>14</v>
      </c>
      <c r="X65" s="164" t="s">
        <v>9</v>
      </c>
      <c r="Y65" s="201" t="str">
        <f t="shared" si="6"/>
        <v>40%</v>
      </c>
      <c r="Z65" s="164" t="s">
        <v>19</v>
      </c>
      <c r="AA65" s="164" t="s">
        <v>22</v>
      </c>
      <c r="AB65" s="164" t="s">
        <v>112</v>
      </c>
      <c r="AC65" s="165">
        <f>IFERROR(IF(AND(V64="Probabilidad",V65="Probabilidad"),(AE64-(+AE64*Y65)),IF(V65="Probabilidad",(N64-(+N64*Y65)),IF(V65="Impacto",AE64,""))),"")</f>
        <v>0.36</v>
      </c>
      <c r="AD65" s="166" t="str">
        <f t="shared" ref="AD65:AD111" si="9">IFERROR(IF(AC65="","",IF(AC65&lt;=0.2,"Muy Baja",IF(AC65&lt;=0.4,"Baja",IF(AC65&lt;=0.6,"Media",IF(AC65&lt;=0.8,"Alta","Muy Alta"))))),"")</f>
        <v>Baja</v>
      </c>
      <c r="AE65" s="167">
        <f t="shared" si="7"/>
        <v>0.36</v>
      </c>
      <c r="AF65" s="166" t="str">
        <f t="shared" ref="AF65:AF111" si="10">IFERROR(IF(AG65="","",IF(AG65&lt;=0.2,"Leve",IF(AG65&lt;=0.4,"Menor",IF(AG65&lt;=0.6,"Moderado",IF(AG65&lt;=0.8,"Mayor","Catastrófico"))))),"")</f>
        <v>Mayor</v>
      </c>
      <c r="AG65" s="170">
        <f>IFERROR(IF(AND(V64="Impacto",V65="Impacto"),(AG64-(+AG64*Y65)),IF(V65="Impacto",(R64-(+R64*Y65)),IF(V65="Probabilidad",AG64,""))),"")</f>
        <v>0.8</v>
      </c>
      <c r="AH65" s="168" t="str">
        <f t="shared" si="8"/>
        <v>Alto</v>
      </c>
      <c r="AI65" s="169" t="s">
        <v>32</v>
      </c>
    </row>
    <row r="66" spans="1:35" s="154" customFormat="1" ht="85.5" hidden="1" x14ac:dyDescent="0.2">
      <c r="A66" s="364"/>
      <c r="B66" s="365"/>
      <c r="C66" s="365"/>
      <c r="D66" s="366"/>
      <c r="E66" s="367"/>
      <c r="F66" s="367"/>
      <c r="G66" s="421"/>
      <c r="H66" s="368"/>
      <c r="I66" s="382"/>
      <c r="J66" s="384"/>
      <c r="K66" s="366"/>
      <c r="L66" s="377"/>
      <c r="M66" s="363"/>
      <c r="N66" s="344"/>
      <c r="O66" s="378"/>
      <c r="P66" s="344">
        <f ca="1">IF(NOT(ISERROR(MATCH(O66,_xlfn.ANCHORARRAY(I77),0))),N79&amp;"Por favor no seleccionar los criterios de impacto",O66)</f>
        <v>0</v>
      </c>
      <c r="Q66" s="363"/>
      <c r="R66" s="344"/>
      <c r="S66" s="373"/>
      <c r="T66" s="203">
        <v>3</v>
      </c>
      <c r="U66" s="197" t="s">
        <v>526</v>
      </c>
      <c r="V66" s="163" t="str">
        <f>IF(OR(W66="Preventivo",W66="Detectivo"),"Probabilidad",IF(W66="Correctivo","Impacto",""))</f>
        <v>Probabilidad</v>
      </c>
      <c r="W66" s="164" t="s">
        <v>14</v>
      </c>
      <c r="X66" s="164" t="s">
        <v>9</v>
      </c>
      <c r="Y66" s="201" t="str">
        <f t="shared" si="6"/>
        <v>40%</v>
      </c>
      <c r="Z66" s="164" t="s">
        <v>19</v>
      </c>
      <c r="AA66" s="164" t="s">
        <v>22</v>
      </c>
      <c r="AB66" s="164" t="s">
        <v>112</v>
      </c>
      <c r="AC66" s="165">
        <f>IFERROR(IF(AND(V65="Probabilidad",V66="Probabilidad"),(AE65-(+AE65*Y66)),IF(AND(V65="Impacto",V66="Probabilidad"),(AE64-(+AE64*Y66)),IF(V66="Impacto",AE65,""))),"")</f>
        <v>0.216</v>
      </c>
      <c r="AD66" s="166" t="str">
        <f t="shared" si="9"/>
        <v>Baja</v>
      </c>
      <c r="AE66" s="167">
        <f t="shared" si="7"/>
        <v>0.216</v>
      </c>
      <c r="AF66" s="166" t="str">
        <f t="shared" si="10"/>
        <v>Mayor</v>
      </c>
      <c r="AG66" s="170">
        <f>IFERROR(IF(AND(V65="Impacto",V66="Impacto"),(AG65-(+AG65*Y66)),IF(AND(V65="Probabilidad",V66="Impacto"),(AG64-(+AG64*Y66)),IF(V66="Probabilidad",AG65,""))),"")</f>
        <v>0.8</v>
      </c>
      <c r="AH66" s="168" t="str">
        <f t="shared" si="8"/>
        <v>Alto</v>
      </c>
      <c r="AI66" s="169" t="s">
        <v>32</v>
      </c>
    </row>
    <row r="67" spans="1:35" s="154" customFormat="1" ht="117.75" hidden="1" customHeight="1" x14ac:dyDescent="0.2">
      <c r="A67" s="364"/>
      <c r="B67" s="365"/>
      <c r="C67" s="365"/>
      <c r="D67" s="366"/>
      <c r="E67" s="367"/>
      <c r="F67" s="367"/>
      <c r="G67" s="421"/>
      <c r="H67" s="368"/>
      <c r="I67" s="382"/>
      <c r="J67" s="384"/>
      <c r="K67" s="366"/>
      <c r="L67" s="377"/>
      <c r="M67" s="363"/>
      <c r="N67" s="344"/>
      <c r="O67" s="378"/>
      <c r="P67" s="344">
        <f ca="1">IF(NOT(ISERROR(MATCH(O67,_xlfn.ANCHORARRAY(I78),0))),N80&amp;"Por favor no seleccionar los criterios de impacto",O67)</f>
        <v>0</v>
      </c>
      <c r="Q67" s="363"/>
      <c r="R67" s="344"/>
      <c r="S67" s="373"/>
      <c r="T67" s="203">
        <v>4</v>
      </c>
      <c r="U67" s="171"/>
      <c r="V67" s="163" t="str">
        <f t="shared" ref="V67:V75" si="11">IF(OR(W67="Preventivo",W67="Detectivo"),"Probabilidad",IF(W67="Correctivo","Impacto",""))</f>
        <v/>
      </c>
      <c r="W67" s="164"/>
      <c r="X67" s="164"/>
      <c r="Y67" s="201" t="str">
        <f t="shared" si="6"/>
        <v/>
      </c>
      <c r="Z67" s="164"/>
      <c r="AA67" s="164"/>
      <c r="AB67" s="164"/>
      <c r="AC67" s="165" t="str">
        <f>IFERROR(IF(AND(V66="Probabilidad",V67="Probabilidad"),(AE66-(+AE66*Y67)),IF(AND(V66="Impacto",V67="Probabilidad"),(AE65-(+AE65*Y67)),IF(V67="Impacto",AE66,""))),"")</f>
        <v/>
      </c>
      <c r="AD67" s="166" t="str">
        <f t="shared" si="9"/>
        <v/>
      </c>
      <c r="AE67" s="167" t="str">
        <f t="shared" si="7"/>
        <v/>
      </c>
      <c r="AF67" s="166" t="str">
        <f t="shared" si="10"/>
        <v/>
      </c>
      <c r="AG67" s="170" t="str">
        <f>IFERROR(IF(AND(V66="Impacto",V67="Impacto"),(AG66-(+AG66*Y67)),IF(AND(V66="Probabilidad",V67="Impacto"),(AG65-(+AG65*Y67)),IF(V67="Probabilidad",AG66,""))),"")</f>
        <v/>
      </c>
      <c r="AH67" s="168" t="str">
        <f t="shared" si="8"/>
        <v/>
      </c>
      <c r="AI67" s="169"/>
    </row>
    <row r="68" spans="1:35" s="154" customFormat="1" ht="92.25" hidden="1" customHeight="1" x14ac:dyDescent="0.2">
      <c r="A68" s="364"/>
      <c r="B68" s="365"/>
      <c r="C68" s="365"/>
      <c r="D68" s="366"/>
      <c r="E68" s="367"/>
      <c r="F68" s="367"/>
      <c r="G68" s="421"/>
      <c r="H68" s="368"/>
      <c r="I68" s="382"/>
      <c r="J68" s="384"/>
      <c r="K68" s="366"/>
      <c r="L68" s="377"/>
      <c r="M68" s="363"/>
      <c r="N68" s="344"/>
      <c r="O68" s="378"/>
      <c r="P68" s="344">
        <f ca="1">IF(NOT(ISERROR(MATCH(O68,_xlfn.ANCHORARRAY(I79),0))),N81&amp;"Por favor no seleccionar los criterios de impacto",O68)</f>
        <v>0</v>
      </c>
      <c r="Q68" s="363"/>
      <c r="R68" s="344"/>
      <c r="S68" s="373"/>
      <c r="T68" s="203">
        <v>5</v>
      </c>
      <c r="U68" s="171"/>
      <c r="V68" s="163" t="str">
        <f t="shared" si="11"/>
        <v/>
      </c>
      <c r="W68" s="164"/>
      <c r="X68" s="164"/>
      <c r="Y68" s="201" t="str">
        <f t="shared" si="6"/>
        <v/>
      </c>
      <c r="Z68" s="164"/>
      <c r="AA68" s="164"/>
      <c r="AB68" s="164"/>
      <c r="AC68" s="165" t="str">
        <f>IFERROR(IF(AND(V67="Probabilidad",V68="Probabilidad"),(AE67-(+AE67*Y68)),IF(AND(V67="Impacto",V68="Probabilidad"),(AE66-(+AE66*Y68)),IF(V68="Impacto",AE67,""))),"")</f>
        <v/>
      </c>
      <c r="AD68" s="166" t="str">
        <f t="shared" si="9"/>
        <v/>
      </c>
      <c r="AE68" s="167" t="str">
        <f t="shared" si="7"/>
        <v/>
      </c>
      <c r="AF68" s="166" t="str">
        <f t="shared" si="10"/>
        <v/>
      </c>
      <c r="AG68" s="170" t="str">
        <f>IFERROR(IF(AND(V67="Impacto",V68="Impacto"),(AG67-(+AG67*Y68)),IF(AND(V67="Probabilidad",V68="Impacto"),(AG66-(+AG66*Y68)),IF(V68="Probabilidad",AG67,""))),"")</f>
        <v/>
      </c>
      <c r="AH68" s="168" t="str">
        <f t="shared" si="8"/>
        <v/>
      </c>
      <c r="AI68" s="169"/>
    </row>
    <row r="69" spans="1:35" s="154" customFormat="1" ht="70.5" hidden="1" customHeight="1" x14ac:dyDescent="0.2">
      <c r="A69" s="364"/>
      <c r="B69" s="365"/>
      <c r="C69" s="365"/>
      <c r="D69" s="366"/>
      <c r="E69" s="367"/>
      <c r="F69" s="367"/>
      <c r="G69" s="422"/>
      <c r="H69" s="368"/>
      <c r="I69" s="382"/>
      <c r="J69" s="385"/>
      <c r="K69" s="366"/>
      <c r="L69" s="377"/>
      <c r="M69" s="363"/>
      <c r="N69" s="344"/>
      <c r="O69" s="378"/>
      <c r="P69" s="344">
        <f ca="1">IF(NOT(ISERROR(MATCH(O69,_xlfn.ANCHORARRAY(I80),0))),N82&amp;"Por favor no seleccionar los criterios de impacto",O69)</f>
        <v>0</v>
      </c>
      <c r="Q69" s="363"/>
      <c r="R69" s="344"/>
      <c r="S69" s="373"/>
      <c r="T69" s="203">
        <v>6</v>
      </c>
      <c r="U69" s="171"/>
      <c r="V69" s="163" t="str">
        <f t="shared" si="11"/>
        <v/>
      </c>
      <c r="W69" s="164"/>
      <c r="X69" s="164"/>
      <c r="Y69" s="201" t="str">
        <f t="shared" si="6"/>
        <v/>
      </c>
      <c r="Z69" s="164"/>
      <c r="AA69" s="164"/>
      <c r="AB69" s="164"/>
      <c r="AC69" s="165" t="str">
        <f>IFERROR(IF(AND(V68="Probabilidad",V69="Probabilidad"),(AE68-(+AE68*Y69)),IF(AND(V68="Impacto",V69="Probabilidad"),(AE67-(+AE67*Y69)),IF(V69="Impacto",AE68,""))),"")</f>
        <v/>
      </c>
      <c r="AD69" s="166" t="str">
        <f t="shared" si="9"/>
        <v/>
      </c>
      <c r="AE69" s="167" t="str">
        <f t="shared" si="7"/>
        <v/>
      </c>
      <c r="AF69" s="166" t="str">
        <f t="shared" si="10"/>
        <v/>
      </c>
      <c r="AG69" s="170" t="str">
        <f>IFERROR(IF(AND(V68="Impacto",V69="Impacto"),(AG68-(+AG68*Y69)),IF(AND(V68="Probabilidad",V69="Impacto"),(AG67-(+AG67*Y69)),IF(V69="Probabilidad",AG68,""))),"")</f>
        <v/>
      </c>
      <c r="AH69" s="168" t="str">
        <f t="shared" si="8"/>
        <v/>
      </c>
      <c r="AI69" s="169"/>
    </row>
    <row r="70" spans="1:35" s="154" customFormat="1" ht="132.75" hidden="1" customHeight="1" x14ac:dyDescent="0.2">
      <c r="A70" s="364">
        <v>12</v>
      </c>
      <c r="B70" s="365" t="s">
        <v>216</v>
      </c>
      <c r="C70" s="365" t="s">
        <v>222</v>
      </c>
      <c r="D70" s="366" t="s">
        <v>125</v>
      </c>
      <c r="E70" s="367" t="s">
        <v>527</v>
      </c>
      <c r="F70" s="367" t="s">
        <v>528</v>
      </c>
      <c r="G70" s="423" t="s">
        <v>529</v>
      </c>
      <c r="H70" s="368" t="s">
        <v>530</v>
      </c>
      <c r="I70" s="369" t="s">
        <v>531</v>
      </c>
      <c r="J70" s="369" t="s">
        <v>532</v>
      </c>
      <c r="K70" s="366" t="s">
        <v>116</v>
      </c>
      <c r="L70" s="377">
        <v>1000</v>
      </c>
      <c r="M70" s="363" t="str">
        <f>IF(L70&lt;=0,"",IF(L70&lt;=2,"Muy Baja",IF(L70&lt;=24,"Baja",IF(L70&lt;=500,"Media",IF(L70&lt;=5000,"Alta","Muy Alta")))))</f>
        <v>Alta</v>
      </c>
      <c r="N70" s="344">
        <f>IF(M70="","",IF(M70="Muy Baja",0.2,IF(M70="Baja",0.4,IF(M70="Media",0.6,IF(M70="Alta",0.8,IF(M70="Muy Alta",1,))))))</f>
        <v>0.8</v>
      </c>
      <c r="O70" s="378" t="s">
        <v>136</v>
      </c>
      <c r="P70" s="344" t="str">
        <f>IF(NOT(ISERROR(MATCH(O70,'[2]Tabla Impacto'!$B$221:$B$223,0))),'[2]Tabla Impacto'!$F$223&amp;"Por favor no seleccionar los criterios de impacto(Afectación Económica o presupuestal y Pérdida Reputacional)",O70)</f>
        <v xml:space="preserve">     Entre 100 y 500 SMLMV </v>
      </c>
      <c r="Q70" s="363" t="str">
        <f>IF(OR(P70='[2]Tabla Impacto'!$C$11,P70='[2]Tabla Impacto'!$D$11),"Leve",IF(OR(P70='[2]Tabla Impacto'!$C$12,P70='[2]Tabla Impacto'!$D$12),"Menor",IF(OR(P70='[2]Tabla Impacto'!$C$13,P70='[2]Tabla Impacto'!$D$13),"Moderado",IF(OR(P70='[2]Tabla Impacto'!$C$14,P70='[2]Tabla Impacto'!$D$14),"Mayor",IF(OR(P70='[2]Tabla Impacto'!$C$15,P70='[2]Tabla Impacto'!$D$15),"Catastrófico","")))))</f>
        <v>Mayor</v>
      </c>
      <c r="R70" s="344">
        <f>IF(Q70="","",IF(Q70="Leve",0.2,IF(Q70="Menor",0.4,IF(Q70="Moderado",0.6,IF(Q70="Mayor",0.8,IF(Q70="Catastrófico",1,))))))</f>
        <v>0.8</v>
      </c>
      <c r="S70" s="373" t="str">
        <f>IF(OR(AND(M70="Muy Baja",Q70="Leve"),AND(M70="Muy Baja",Q70="Menor"),AND(M70="Baja",Q70="Leve")),"Bajo",IF(OR(AND(M70="Muy baja",Q70="Moderado"),AND(M70="Baja",Q70="Menor"),AND(M70="Baja",Q70="Moderado"),AND(M70="Media",Q70="Leve"),AND(M70="Media",Q70="Menor"),AND(M70="Media",Q70="Moderado"),AND(M70="Alta",Q70="Leve"),AND(M70="Alta",Q70="Menor")),"Moderado",IF(OR(AND(M70="Muy Baja",Q70="Mayor"),AND(M70="Baja",Q70="Mayor"),AND(M70="Media",Q70="Mayor"),AND(M70="Alta",Q70="Moderado"),AND(M70="Alta",Q70="Mayor"),AND(M70="Muy Alta",Q70="Leve"),AND(M70="Muy Alta",Q70="Menor"),AND(M70="Muy Alta",Q70="Moderado"),AND(M70="Muy Alta",Q70="Mayor")),"Alto",IF(OR(AND(M70="Muy Baja",Q70="Catastrófico"),AND(M70="Baja",Q70="Catastrófico"),AND(M70="Media",Q70="Catastrófico"),AND(M70="Alta",Q70="Catastrófico"),AND(M70="Muy Alta",Q70="Catastrófico")),"Extremo",""))))</f>
        <v>Alto</v>
      </c>
      <c r="T70" s="203">
        <v>1</v>
      </c>
      <c r="U70" s="197" t="s">
        <v>533</v>
      </c>
      <c r="V70" s="163" t="str">
        <f t="shared" si="11"/>
        <v>Probabilidad</v>
      </c>
      <c r="W70" s="164" t="s">
        <v>14</v>
      </c>
      <c r="X70" s="164" t="s">
        <v>9</v>
      </c>
      <c r="Y70" s="201" t="str">
        <f t="shared" si="6"/>
        <v>40%</v>
      </c>
      <c r="Z70" s="164" t="s">
        <v>19</v>
      </c>
      <c r="AA70" s="164" t="s">
        <v>22</v>
      </c>
      <c r="AB70" s="164" t="s">
        <v>112</v>
      </c>
      <c r="AC70" s="165">
        <f>IFERROR(IF(V70="Probabilidad",(N70-(+N70*Y70)),IF(V70="Impacto",N70,"")),"")</f>
        <v>0.48</v>
      </c>
      <c r="AD70" s="166" t="str">
        <f>IFERROR(IF(AC70="","",IF(AC70&lt;=0.2,"Muy Baja",IF(AC70&lt;=0.4,"Baja",IF(AC70&lt;=0.6,"Media",IF(AC70&lt;=0.8,"Alta","Muy Alta"))))),"")</f>
        <v>Media</v>
      </c>
      <c r="AE70" s="167">
        <f t="shared" si="7"/>
        <v>0.48</v>
      </c>
      <c r="AF70" s="166" t="str">
        <f>IFERROR(IF(AG70="","",IF(AG70&lt;=0.2,"Leve",IF(AG70&lt;=0.4,"Menor",IF(AG70&lt;=0.6,"Moderado",IF(AG70&lt;=0.8,"Mayor","Catastrófico"))))),"")</f>
        <v>Mayor</v>
      </c>
      <c r="AG70" s="170">
        <f>IFERROR(IF(V70="Impacto",(R70-(+R70*Y70)),IF(V70="Probabilidad",R70,"")),"")</f>
        <v>0.8</v>
      </c>
      <c r="AH70" s="168" t="str">
        <f t="shared" si="8"/>
        <v>Alto</v>
      </c>
      <c r="AI70" s="169" t="s">
        <v>127</v>
      </c>
    </row>
    <row r="71" spans="1:35" s="154" customFormat="1" ht="112.5" hidden="1" customHeight="1" x14ac:dyDescent="0.2">
      <c r="A71" s="364"/>
      <c r="B71" s="365"/>
      <c r="C71" s="365"/>
      <c r="D71" s="366"/>
      <c r="E71" s="367"/>
      <c r="F71" s="367"/>
      <c r="G71" s="424"/>
      <c r="H71" s="368"/>
      <c r="I71" s="369"/>
      <c r="J71" s="369"/>
      <c r="K71" s="366"/>
      <c r="L71" s="377"/>
      <c r="M71" s="363"/>
      <c r="N71" s="344"/>
      <c r="O71" s="378"/>
      <c r="P71" s="344">
        <f ca="1">IF(NOT(ISERROR(MATCH(O71,_xlfn.ANCHORARRAY(I82),0))),N84&amp;"Por favor no seleccionar los criterios de impacto",O71)</f>
        <v>0</v>
      </c>
      <c r="Q71" s="363"/>
      <c r="R71" s="344"/>
      <c r="S71" s="373"/>
      <c r="T71" s="203">
        <v>2</v>
      </c>
      <c r="U71" s="197" t="s">
        <v>534</v>
      </c>
      <c r="V71" s="163" t="str">
        <f t="shared" si="11"/>
        <v>Probabilidad</v>
      </c>
      <c r="W71" s="164" t="s">
        <v>14</v>
      </c>
      <c r="X71" s="164" t="s">
        <v>9</v>
      </c>
      <c r="Y71" s="201" t="str">
        <f t="shared" si="6"/>
        <v>40%</v>
      </c>
      <c r="Z71" s="164" t="s">
        <v>19</v>
      </c>
      <c r="AA71" s="164" t="s">
        <v>22</v>
      </c>
      <c r="AB71" s="164" t="s">
        <v>112</v>
      </c>
      <c r="AC71" s="165">
        <f>IFERROR(IF(AND(V70="Probabilidad",V71="Probabilidad"),(AE70-(+AE70*Y71)),IF(V71="Probabilidad",(N70-(+N70*Y71)),IF(V71="Impacto",AE70,""))),"")</f>
        <v>0.28799999999999998</v>
      </c>
      <c r="AD71" s="166" t="str">
        <f t="shared" si="9"/>
        <v>Baja</v>
      </c>
      <c r="AE71" s="167">
        <f t="shared" si="7"/>
        <v>0.28799999999999998</v>
      </c>
      <c r="AF71" s="166" t="str">
        <f t="shared" si="10"/>
        <v>Mayor</v>
      </c>
      <c r="AG71" s="170">
        <f>IFERROR(IF(AND(V70="Impacto",V71="Impacto"),(AG70-(+AG70*Y71)),IF(V71="Impacto",(R70-(+R70*Y71)),IF(V71="Probabilidad",AG70,""))),"")</f>
        <v>0.8</v>
      </c>
      <c r="AH71" s="168" t="str">
        <f t="shared" si="8"/>
        <v>Alto</v>
      </c>
      <c r="AI71" s="169" t="s">
        <v>32</v>
      </c>
    </row>
    <row r="72" spans="1:35" s="154" customFormat="1" ht="70.5" hidden="1" customHeight="1" x14ac:dyDescent="0.2">
      <c r="A72" s="364"/>
      <c r="B72" s="365"/>
      <c r="C72" s="365"/>
      <c r="D72" s="366"/>
      <c r="E72" s="367"/>
      <c r="F72" s="367"/>
      <c r="G72" s="424"/>
      <c r="H72" s="368"/>
      <c r="I72" s="369"/>
      <c r="J72" s="369"/>
      <c r="K72" s="366"/>
      <c r="L72" s="377"/>
      <c r="M72" s="363"/>
      <c r="N72" s="344"/>
      <c r="O72" s="378"/>
      <c r="P72" s="344">
        <f ca="1">IF(NOT(ISERROR(MATCH(O72,_xlfn.ANCHORARRAY(I83),0))),N85&amp;"Por favor no seleccionar los criterios de impacto",O72)</f>
        <v>0</v>
      </c>
      <c r="Q72" s="363"/>
      <c r="R72" s="344"/>
      <c r="S72" s="373"/>
      <c r="T72" s="203">
        <v>3</v>
      </c>
      <c r="U72" s="197"/>
      <c r="V72" s="163" t="str">
        <f t="shared" si="11"/>
        <v/>
      </c>
      <c r="W72" s="164"/>
      <c r="X72" s="164"/>
      <c r="Y72" s="201" t="str">
        <f t="shared" si="6"/>
        <v/>
      </c>
      <c r="Z72" s="164"/>
      <c r="AA72" s="164"/>
      <c r="AB72" s="164"/>
      <c r="AC72" s="165" t="str">
        <f>IFERROR(IF(AND(V71="Probabilidad",V72="Probabilidad"),(AE71-(+AE71*Y72)),IF(AND(V71="Impacto",V72="Probabilidad"),(AE70-(+AE70*Y72)),IF(V72="Impacto",AE71,""))),"")</f>
        <v/>
      </c>
      <c r="AD72" s="166" t="str">
        <f t="shared" si="9"/>
        <v/>
      </c>
      <c r="AE72" s="167" t="str">
        <f t="shared" si="7"/>
        <v/>
      </c>
      <c r="AF72" s="166" t="str">
        <f t="shared" si="10"/>
        <v/>
      </c>
      <c r="AG72" s="170" t="str">
        <f>IFERROR(IF(AND(V71="Impacto",V72="Impacto"),(AG71-(+AG71*Y72)),IF(AND(V71="Probabilidad",V72="Impacto"),(AG70-(+AG70*Y72)),IF(V72="Probabilidad",AG71,""))),"")</f>
        <v/>
      </c>
      <c r="AH72" s="168" t="str">
        <f t="shared" si="8"/>
        <v/>
      </c>
      <c r="AI72" s="169"/>
    </row>
    <row r="73" spans="1:35" s="154" customFormat="1" ht="70.5" hidden="1" customHeight="1" x14ac:dyDescent="0.2">
      <c r="A73" s="364"/>
      <c r="B73" s="365"/>
      <c r="C73" s="365"/>
      <c r="D73" s="366"/>
      <c r="E73" s="367"/>
      <c r="F73" s="367"/>
      <c r="G73" s="424"/>
      <c r="H73" s="368"/>
      <c r="I73" s="369"/>
      <c r="J73" s="369"/>
      <c r="K73" s="366"/>
      <c r="L73" s="377"/>
      <c r="M73" s="363"/>
      <c r="N73" s="344"/>
      <c r="O73" s="378"/>
      <c r="P73" s="344">
        <f ca="1">IF(NOT(ISERROR(MATCH(O73,_xlfn.ANCHORARRAY(I84),0))),N86&amp;"Por favor no seleccionar los criterios de impacto",O73)</f>
        <v>0</v>
      </c>
      <c r="Q73" s="363"/>
      <c r="R73" s="344"/>
      <c r="S73" s="373"/>
      <c r="T73" s="203">
        <v>4</v>
      </c>
      <c r="U73" s="171"/>
      <c r="V73" s="163" t="str">
        <f t="shared" si="11"/>
        <v/>
      </c>
      <c r="W73" s="164"/>
      <c r="X73" s="164"/>
      <c r="Y73" s="201" t="str">
        <f t="shared" si="6"/>
        <v/>
      </c>
      <c r="Z73" s="164"/>
      <c r="AA73" s="164"/>
      <c r="AB73" s="164"/>
      <c r="AC73" s="165" t="str">
        <f>IFERROR(IF(AND(V72="Probabilidad",V73="Probabilidad"),(AE72-(+AE72*Y73)),IF(AND(V72="Impacto",V73="Probabilidad"),(AE71-(+AE71*Y73)),IF(V73="Impacto",AE72,""))),"")</f>
        <v/>
      </c>
      <c r="AD73" s="166" t="str">
        <f t="shared" si="9"/>
        <v/>
      </c>
      <c r="AE73" s="167" t="str">
        <f t="shared" si="7"/>
        <v/>
      </c>
      <c r="AF73" s="166" t="str">
        <f t="shared" si="10"/>
        <v/>
      </c>
      <c r="AG73" s="170" t="str">
        <f>IFERROR(IF(AND(V72="Impacto",V73="Impacto"),(AG72-(+AG72*Y73)),IF(AND(V72="Probabilidad",V73="Impacto"),(AG71-(+AG71*Y73)),IF(V73="Probabilidad",AG72,""))),"")</f>
        <v/>
      </c>
      <c r="AH73" s="168" t="str">
        <f t="shared" si="8"/>
        <v/>
      </c>
      <c r="AI73" s="169"/>
    </row>
    <row r="74" spans="1:35" s="154" customFormat="1" ht="70.5" hidden="1" customHeight="1" x14ac:dyDescent="0.2">
      <c r="A74" s="364"/>
      <c r="B74" s="365"/>
      <c r="C74" s="365"/>
      <c r="D74" s="366"/>
      <c r="E74" s="367"/>
      <c r="F74" s="367"/>
      <c r="G74" s="424"/>
      <c r="H74" s="368"/>
      <c r="I74" s="369"/>
      <c r="J74" s="369"/>
      <c r="K74" s="366"/>
      <c r="L74" s="377"/>
      <c r="M74" s="363"/>
      <c r="N74" s="344"/>
      <c r="O74" s="378"/>
      <c r="P74" s="344">
        <f ca="1">IF(NOT(ISERROR(MATCH(O74,_xlfn.ANCHORARRAY(I85),0))),N87&amp;"Por favor no seleccionar los criterios de impacto",O74)</f>
        <v>0</v>
      </c>
      <c r="Q74" s="363"/>
      <c r="R74" s="344"/>
      <c r="S74" s="373"/>
      <c r="T74" s="203">
        <v>5</v>
      </c>
      <c r="U74" s="171"/>
      <c r="V74" s="163" t="str">
        <f t="shared" si="11"/>
        <v/>
      </c>
      <c r="W74" s="164"/>
      <c r="X74" s="164"/>
      <c r="Y74" s="201" t="str">
        <f t="shared" si="6"/>
        <v/>
      </c>
      <c r="Z74" s="164"/>
      <c r="AA74" s="164"/>
      <c r="AB74" s="164"/>
      <c r="AC74" s="165" t="str">
        <f>IFERROR(IF(AND(V73="Probabilidad",V74="Probabilidad"),(AE73-(+AE73*Y74)),IF(AND(V73="Impacto",V74="Probabilidad"),(AE72-(+AE72*Y74)),IF(V74="Impacto",AE73,""))),"")</f>
        <v/>
      </c>
      <c r="AD74" s="166" t="str">
        <f t="shared" si="9"/>
        <v/>
      </c>
      <c r="AE74" s="167" t="str">
        <f t="shared" si="7"/>
        <v/>
      </c>
      <c r="AF74" s="166" t="str">
        <f t="shared" si="10"/>
        <v/>
      </c>
      <c r="AG74" s="170" t="str">
        <f>IFERROR(IF(AND(V73="Impacto",V74="Impacto"),(AG73-(+AG73*Y74)),IF(AND(V73="Probabilidad",V74="Impacto"),(AG72-(+AG72*Y74)),IF(V74="Probabilidad",AG73,""))),"")</f>
        <v/>
      </c>
      <c r="AH74" s="168" t="str">
        <f t="shared" si="8"/>
        <v/>
      </c>
      <c r="AI74" s="169"/>
    </row>
    <row r="75" spans="1:35" s="154" customFormat="1" ht="70.5" hidden="1" customHeight="1" x14ac:dyDescent="0.2">
      <c r="A75" s="364"/>
      <c r="B75" s="365"/>
      <c r="C75" s="365"/>
      <c r="D75" s="366"/>
      <c r="E75" s="367"/>
      <c r="F75" s="367"/>
      <c r="G75" s="425"/>
      <c r="H75" s="368"/>
      <c r="I75" s="369"/>
      <c r="J75" s="369"/>
      <c r="K75" s="366"/>
      <c r="L75" s="377"/>
      <c r="M75" s="363"/>
      <c r="N75" s="344"/>
      <c r="O75" s="378"/>
      <c r="P75" s="344">
        <f ca="1">IF(NOT(ISERROR(MATCH(O75,_xlfn.ANCHORARRAY(I86),0))),N88&amp;"Por favor no seleccionar los criterios de impacto",O75)</f>
        <v>0</v>
      </c>
      <c r="Q75" s="363"/>
      <c r="R75" s="344"/>
      <c r="S75" s="373"/>
      <c r="T75" s="203">
        <v>6</v>
      </c>
      <c r="U75" s="171"/>
      <c r="V75" s="163" t="str">
        <f t="shared" si="11"/>
        <v/>
      </c>
      <c r="W75" s="164"/>
      <c r="X75" s="164"/>
      <c r="Y75" s="201" t="str">
        <f t="shared" si="6"/>
        <v/>
      </c>
      <c r="Z75" s="164"/>
      <c r="AA75" s="164"/>
      <c r="AB75" s="164"/>
      <c r="AC75" s="165" t="str">
        <f>IFERROR(IF(AND(V74="Probabilidad",V75="Probabilidad"),(AE74-(+AE74*Y75)),IF(AND(V74="Impacto",V75="Probabilidad"),(AE73-(+AE73*Y75)),IF(V75="Impacto",AE74,""))),"")</f>
        <v/>
      </c>
      <c r="AD75" s="166" t="str">
        <f t="shared" si="9"/>
        <v/>
      </c>
      <c r="AE75" s="167" t="str">
        <f t="shared" si="7"/>
        <v/>
      </c>
      <c r="AF75" s="166" t="str">
        <f t="shared" si="10"/>
        <v/>
      </c>
      <c r="AG75" s="170" t="str">
        <f>IFERROR(IF(AND(V74="Impacto",V75="Impacto"),(AG74-(+AG74*Y75)),IF(AND(V74="Probabilidad",V75="Impacto"),(AG73-(+AG73*Y75)),IF(V75="Probabilidad",AG74,""))),"")</f>
        <v/>
      </c>
      <c r="AH75" s="168" t="str">
        <f t="shared" si="8"/>
        <v/>
      </c>
      <c r="AI75" s="169"/>
    </row>
    <row r="76" spans="1:35" s="154" customFormat="1" ht="132.75" hidden="1" customHeight="1" x14ac:dyDescent="0.2">
      <c r="A76" s="364">
        <v>13</v>
      </c>
      <c r="B76" s="365" t="s">
        <v>216</v>
      </c>
      <c r="C76" s="365" t="s">
        <v>223</v>
      </c>
      <c r="D76" s="366" t="s">
        <v>125</v>
      </c>
      <c r="E76" s="366" t="s">
        <v>535</v>
      </c>
      <c r="F76" s="366" t="s">
        <v>536</v>
      </c>
      <c r="G76" s="423" t="s">
        <v>537</v>
      </c>
      <c r="H76" s="423" t="s">
        <v>538</v>
      </c>
      <c r="I76" s="426" t="s">
        <v>539</v>
      </c>
      <c r="J76" s="427" t="s">
        <v>540</v>
      </c>
      <c r="K76" s="366" t="s">
        <v>121</v>
      </c>
      <c r="L76" s="377">
        <v>500</v>
      </c>
      <c r="M76" s="363" t="str">
        <f>IF(L76&lt;=0,"",IF(L76&lt;=2,"Muy Baja",IF(L76&lt;=24,"Baja",IF(L76&lt;=500,"Media",IF(L76&lt;=5000,"Alta","Muy Alta")))))</f>
        <v>Media</v>
      </c>
      <c r="N76" s="344">
        <f>IF(M76="","",IF(M76="Muy Baja",0.2,IF(M76="Baja",0.4,IF(M76="Media",0.6,IF(M76="Alta",0.8,IF(M76="Muy Alta",1,))))))</f>
        <v>0.6</v>
      </c>
      <c r="O76" s="378" t="s">
        <v>136</v>
      </c>
      <c r="P76" s="344" t="str">
        <f>IF(NOT(ISERROR(MATCH(O76,'[2]Tabla Impacto'!$B$221:$B$223,0))),'[2]Tabla Impacto'!$F$223&amp;"Por favor no seleccionar los criterios de impacto(Afectación Económica o presupuestal y Pérdida Reputacional)",O76)</f>
        <v xml:space="preserve">     Entre 100 y 500 SMLMV </v>
      </c>
      <c r="Q76" s="363" t="str">
        <f>IF(OR(P76='[2]Tabla Impacto'!$C$11,P76='[2]Tabla Impacto'!$D$11),"Leve",IF(OR(P76='[2]Tabla Impacto'!$C$12,P76='[2]Tabla Impacto'!$D$12),"Menor",IF(OR(P76='[2]Tabla Impacto'!$C$13,P76='[2]Tabla Impacto'!$D$13),"Moderado",IF(OR(P76='[2]Tabla Impacto'!$C$14,P76='[2]Tabla Impacto'!$D$14),"Mayor",IF(OR(P76='[2]Tabla Impacto'!$C$15,P76='[2]Tabla Impacto'!$D$15),"Catastrófico","")))))</f>
        <v>Mayor</v>
      </c>
      <c r="R76" s="344">
        <f>IF(Q76="","",IF(Q76="Leve",0.2,IF(Q76="Menor",0.4,IF(Q76="Moderado",0.6,IF(Q76="Mayor",0.8,IF(Q76="Catastrófico",1,))))))</f>
        <v>0.8</v>
      </c>
      <c r="S76" s="373" t="str">
        <f>IF(OR(AND(M76="Muy Baja",Q76="Leve"),AND(M76="Muy Baja",Q76="Menor"),AND(M76="Baja",Q76="Leve")),"Bajo",IF(OR(AND(M76="Muy baja",Q76="Moderado"),AND(M76="Baja",Q76="Menor"),AND(M76="Baja",Q76="Moderado"),AND(M76="Media",Q76="Leve"),AND(M76="Media",Q76="Menor"),AND(M76="Media",Q76="Moderado"),AND(M76="Alta",Q76="Leve"),AND(M76="Alta",Q76="Menor")),"Moderado",IF(OR(AND(M76="Muy Baja",Q76="Mayor"),AND(M76="Baja",Q76="Mayor"),AND(M76="Media",Q76="Mayor"),AND(M76="Alta",Q76="Moderado"),AND(M76="Alta",Q76="Mayor"),AND(M76="Muy Alta",Q76="Leve"),AND(M76="Muy Alta",Q76="Menor"),AND(M76="Muy Alta",Q76="Moderado"),AND(M76="Muy Alta",Q76="Mayor")),"Alto",IF(OR(AND(M76="Muy Baja",Q76="Catastrófico"),AND(M76="Baja",Q76="Catastrófico"),AND(M76="Media",Q76="Catastrófico"),AND(M76="Alta",Q76="Catastrófico"),AND(M76="Muy Alta",Q76="Catastrófico")),"Extremo",""))))</f>
        <v>Alto</v>
      </c>
      <c r="T76" s="203">
        <v>1</v>
      </c>
      <c r="U76" s="197" t="s">
        <v>541</v>
      </c>
      <c r="V76" s="163" t="str">
        <f t="shared" ref="V76:V111" si="12">IF(OR(W76="Preventivo",W76="Detectivo"),"Probabilidad",IF(W76="Correctivo","Impacto",""))</f>
        <v>Probabilidad</v>
      </c>
      <c r="W76" s="164" t="s">
        <v>14</v>
      </c>
      <c r="X76" s="164" t="s">
        <v>9</v>
      </c>
      <c r="Y76" s="201" t="str">
        <f t="shared" si="6"/>
        <v>40%</v>
      </c>
      <c r="Z76" s="164" t="s">
        <v>19</v>
      </c>
      <c r="AA76" s="164" t="s">
        <v>22</v>
      </c>
      <c r="AB76" s="164" t="s">
        <v>112</v>
      </c>
      <c r="AC76" s="172">
        <f>IFERROR(IF(V76="Probabilidad",(N76-(+N76*Y76)),IF(V76="Impacto",N76,"")),"")</f>
        <v>0.36</v>
      </c>
      <c r="AD76" s="166" t="str">
        <f>IFERROR(IF(AC76="","",IF(AC76&lt;=0.2,"Muy Baja",IF(AC76&lt;=0.4,"Baja",IF(AC76&lt;=0.6,"Media",IF(AC76&lt;=0.8,"Alta","Muy Alta"))))),"")</f>
        <v>Baja</v>
      </c>
      <c r="AE76" s="167">
        <f t="shared" si="7"/>
        <v>0.36</v>
      </c>
      <c r="AF76" s="166" t="str">
        <f>IFERROR(IF(AG76="","",IF(AG76&lt;=0.2,"Leve",IF(AG76&lt;=0.4,"Menor",IF(AG76&lt;=0.6,"Moderado",IF(AG76&lt;=0.8,"Mayor","Catastrófico"))))),"")</f>
        <v>Mayor</v>
      </c>
      <c r="AG76" s="170">
        <f>IFERROR(IF(V76="Impacto",(R76-(+R76*Y76)),IF(V76="Probabilidad",R76,"")),"")</f>
        <v>0.8</v>
      </c>
      <c r="AH76" s="168" t="str">
        <f t="shared" si="8"/>
        <v>Alto</v>
      </c>
      <c r="AI76" s="169" t="s">
        <v>127</v>
      </c>
    </row>
    <row r="77" spans="1:35" s="154" customFormat="1" ht="127.5" hidden="1" customHeight="1" x14ac:dyDescent="0.2">
      <c r="A77" s="364"/>
      <c r="B77" s="365"/>
      <c r="C77" s="365"/>
      <c r="D77" s="366"/>
      <c r="E77" s="366"/>
      <c r="F77" s="366"/>
      <c r="G77" s="424"/>
      <c r="H77" s="424"/>
      <c r="I77" s="426"/>
      <c r="J77" s="428"/>
      <c r="K77" s="366"/>
      <c r="L77" s="377"/>
      <c r="M77" s="363"/>
      <c r="N77" s="344"/>
      <c r="O77" s="378"/>
      <c r="P77" s="344">
        <f ca="1">IF(NOT(ISERROR(MATCH(O77,_xlfn.ANCHORARRAY(I88),0))),N90&amp;"Por favor no seleccionar los criterios de impacto",O77)</f>
        <v>0</v>
      </c>
      <c r="Q77" s="363"/>
      <c r="R77" s="344"/>
      <c r="S77" s="373"/>
      <c r="T77" s="203">
        <v>2</v>
      </c>
      <c r="U77" s="197" t="s">
        <v>542</v>
      </c>
      <c r="V77" s="163" t="str">
        <f t="shared" si="12"/>
        <v>Probabilidad</v>
      </c>
      <c r="W77" s="164" t="s">
        <v>14</v>
      </c>
      <c r="X77" s="164" t="s">
        <v>9</v>
      </c>
      <c r="Y77" s="201" t="str">
        <f t="shared" si="6"/>
        <v>40%</v>
      </c>
      <c r="Z77" s="164" t="s">
        <v>19</v>
      </c>
      <c r="AA77" s="164" t="s">
        <v>22</v>
      </c>
      <c r="AB77" s="164" t="s">
        <v>112</v>
      </c>
      <c r="AC77" s="173">
        <f>IFERROR(IF(AND(V76="Probabilidad",V77="Probabilidad"),(AE76-(+AE76*Y77)),IF(V77="Probabilidad",(N76-(+N76*Y77)),IF(V77="Impacto",AE76,""))),"")</f>
        <v>0.216</v>
      </c>
      <c r="AD77" s="166" t="str">
        <f t="shared" si="9"/>
        <v>Baja</v>
      </c>
      <c r="AE77" s="167">
        <f t="shared" si="7"/>
        <v>0.216</v>
      </c>
      <c r="AF77" s="166" t="str">
        <f t="shared" si="10"/>
        <v>Mayor</v>
      </c>
      <c r="AG77" s="170">
        <f>IFERROR(IF(AND(V76="Impacto",V77="Impacto"),(AG76-(+AG76*Y77)),IF(V77="Impacto",(R76-(+R76*Y77)),IF(V77="Probabilidad",AG76,""))),"")</f>
        <v>0.8</v>
      </c>
      <c r="AH77" s="168" t="str">
        <f t="shared" si="8"/>
        <v>Alto</v>
      </c>
      <c r="AI77" s="169" t="s">
        <v>127</v>
      </c>
    </row>
    <row r="78" spans="1:35" s="154" customFormat="1" ht="89.25" hidden="1" customHeight="1" x14ac:dyDescent="0.2">
      <c r="A78" s="364"/>
      <c r="B78" s="365"/>
      <c r="C78" s="365"/>
      <c r="D78" s="366"/>
      <c r="E78" s="366"/>
      <c r="F78" s="366"/>
      <c r="G78" s="424"/>
      <c r="H78" s="424"/>
      <c r="I78" s="426"/>
      <c r="J78" s="428"/>
      <c r="K78" s="366"/>
      <c r="L78" s="377"/>
      <c r="M78" s="363"/>
      <c r="N78" s="344"/>
      <c r="O78" s="378"/>
      <c r="P78" s="344">
        <f ca="1">IF(NOT(ISERROR(MATCH(O78,_xlfn.ANCHORARRAY(I89),0))),N91&amp;"Por favor no seleccionar los criterios de impacto",O78)</f>
        <v>0</v>
      </c>
      <c r="Q78" s="363"/>
      <c r="R78" s="344"/>
      <c r="S78" s="373"/>
      <c r="T78" s="203">
        <v>3</v>
      </c>
      <c r="U78" s="191"/>
      <c r="V78" s="163" t="str">
        <f t="shared" si="12"/>
        <v/>
      </c>
      <c r="W78" s="164"/>
      <c r="X78" s="164"/>
      <c r="Y78" s="201" t="str">
        <f t="shared" si="6"/>
        <v/>
      </c>
      <c r="Z78" s="164"/>
      <c r="AA78" s="164"/>
      <c r="AB78" s="164"/>
      <c r="AC78" s="165" t="str">
        <f>IFERROR(IF(AND(V77="Probabilidad",V78="Probabilidad"),(AE77-(+AE77*Y78)),IF(AND(V77="Impacto",V78="Probabilidad"),(AE76-(+AE76*Y78)),IF(V78="Impacto",AE77,""))),"")</f>
        <v/>
      </c>
      <c r="AD78" s="166" t="str">
        <f t="shared" si="9"/>
        <v/>
      </c>
      <c r="AE78" s="167" t="str">
        <f t="shared" si="7"/>
        <v/>
      </c>
      <c r="AF78" s="166" t="str">
        <f t="shared" si="10"/>
        <v/>
      </c>
      <c r="AG78" s="170" t="str">
        <f>IFERROR(IF(AND(V77="Impacto",V78="Impacto"),(AG77-(+AG77*Y78)),IF(AND(V77="Probabilidad",V78="Impacto"),(AG76-(+AG76*Y78)),IF(V78="Probabilidad",AG77,""))),"")</f>
        <v/>
      </c>
      <c r="AH78" s="168" t="str">
        <f t="shared" si="8"/>
        <v/>
      </c>
      <c r="AI78" s="169"/>
    </row>
    <row r="79" spans="1:35" s="154" customFormat="1" ht="70.5" hidden="1" customHeight="1" x14ac:dyDescent="0.2">
      <c r="A79" s="364"/>
      <c r="B79" s="365"/>
      <c r="C79" s="365"/>
      <c r="D79" s="366"/>
      <c r="E79" s="366"/>
      <c r="F79" s="366"/>
      <c r="G79" s="424"/>
      <c r="H79" s="424"/>
      <c r="I79" s="426"/>
      <c r="J79" s="428"/>
      <c r="K79" s="366"/>
      <c r="L79" s="377"/>
      <c r="M79" s="363"/>
      <c r="N79" s="344"/>
      <c r="O79" s="378"/>
      <c r="P79" s="344">
        <f ca="1">IF(NOT(ISERROR(MATCH(O79,_xlfn.ANCHORARRAY(I90),0))),N92&amp;"Por favor no seleccionar los criterios de impacto",O79)</f>
        <v>0</v>
      </c>
      <c r="Q79" s="363"/>
      <c r="R79" s="344"/>
      <c r="S79" s="373"/>
      <c r="T79" s="203">
        <v>4</v>
      </c>
      <c r="U79" s="171"/>
      <c r="V79" s="163" t="str">
        <f t="shared" si="12"/>
        <v/>
      </c>
      <c r="W79" s="164"/>
      <c r="X79" s="164"/>
      <c r="Y79" s="201" t="str">
        <f t="shared" si="6"/>
        <v/>
      </c>
      <c r="Z79" s="164"/>
      <c r="AA79" s="164"/>
      <c r="AB79" s="164"/>
      <c r="AC79" s="165" t="str">
        <f>IFERROR(IF(AND(V78="Probabilidad",V79="Probabilidad"),(AE78-(+AE78*Y79)),IF(AND(V78="Impacto",V79="Probabilidad"),(AE77-(+AE77*Y79)),IF(V79="Impacto",AE78,""))),"")</f>
        <v/>
      </c>
      <c r="AD79" s="166" t="str">
        <f t="shared" si="9"/>
        <v/>
      </c>
      <c r="AE79" s="167" t="str">
        <f t="shared" si="7"/>
        <v/>
      </c>
      <c r="AF79" s="166" t="str">
        <f t="shared" si="10"/>
        <v/>
      </c>
      <c r="AG79" s="170" t="str">
        <f>IFERROR(IF(AND(V78="Impacto",V79="Impacto"),(AG78-(+AG78*Y79)),IF(AND(V78="Probabilidad",V79="Impacto"),(AG77-(+AG77*Y79)),IF(V79="Probabilidad",AG78,""))),"")</f>
        <v/>
      </c>
      <c r="AH79" s="168" t="str">
        <f t="shared" si="8"/>
        <v/>
      </c>
      <c r="AI79" s="169"/>
    </row>
    <row r="80" spans="1:35" s="154" customFormat="1" ht="70.5" hidden="1" customHeight="1" x14ac:dyDescent="0.2">
      <c r="A80" s="364"/>
      <c r="B80" s="365"/>
      <c r="C80" s="365"/>
      <c r="D80" s="366"/>
      <c r="E80" s="366"/>
      <c r="F80" s="366"/>
      <c r="G80" s="424"/>
      <c r="H80" s="424"/>
      <c r="I80" s="426"/>
      <c r="J80" s="428"/>
      <c r="K80" s="366"/>
      <c r="L80" s="377"/>
      <c r="M80" s="363"/>
      <c r="N80" s="344"/>
      <c r="O80" s="378"/>
      <c r="P80" s="344">
        <f ca="1">IF(NOT(ISERROR(MATCH(O80,_xlfn.ANCHORARRAY(I91),0))),N93&amp;"Por favor no seleccionar los criterios de impacto",O80)</f>
        <v>0</v>
      </c>
      <c r="Q80" s="363"/>
      <c r="R80" s="344"/>
      <c r="S80" s="373"/>
      <c r="T80" s="203">
        <v>5</v>
      </c>
      <c r="U80" s="171"/>
      <c r="V80" s="163" t="str">
        <f t="shared" si="12"/>
        <v/>
      </c>
      <c r="W80" s="164"/>
      <c r="X80" s="164"/>
      <c r="Y80" s="201" t="str">
        <f t="shared" si="6"/>
        <v/>
      </c>
      <c r="Z80" s="164"/>
      <c r="AA80" s="164"/>
      <c r="AB80" s="164"/>
      <c r="AC80" s="165" t="str">
        <f>IFERROR(IF(AND(V79="Probabilidad",V80="Probabilidad"),(AE79-(+AE79*Y80)),IF(AND(V79="Impacto",V80="Probabilidad"),(AE78-(+AE78*Y80)),IF(V80="Impacto",AE79,""))),"")</f>
        <v/>
      </c>
      <c r="AD80" s="166" t="str">
        <f t="shared" si="9"/>
        <v/>
      </c>
      <c r="AE80" s="167" t="str">
        <f t="shared" si="7"/>
        <v/>
      </c>
      <c r="AF80" s="166" t="str">
        <f t="shared" si="10"/>
        <v/>
      </c>
      <c r="AG80" s="170" t="str">
        <f>IFERROR(IF(AND(V79="Impacto",V80="Impacto"),(AG79-(+AG79*Y80)),IF(AND(V79="Probabilidad",V80="Impacto"),(AG78-(+AG78*Y80)),IF(V80="Probabilidad",AG79,""))),"")</f>
        <v/>
      </c>
      <c r="AH80" s="168" t="str">
        <f t="shared" si="8"/>
        <v/>
      </c>
      <c r="AI80" s="169"/>
    </row>
    <row r="81" spans="1:35" s="154" customFormat="1" ht="70.5" hidden="1" customHeight="1" x14ac:dyDescent="0.2">
      <c r="A81" s="364"/>
      <c r="B81" s="365"/>
      <c r="C81" s="365"/>
      <c r="D81" s="366"/>
      <c r="E81" s="366"/>
      <c r="F81" s="366"/>
      <c r="G81" s="425"/>
      <c r="H81" s="425"/>
      <c r="I81" s="426"/>
      <c r="J81" s="429"/>
      <c r="K81" s="366"/>
      <c r="L81" s="377"/>
      <c r="M81" s="363"/>
      <c r="N81" s="344"/>
      <c r="O81" s="378"/>
      <c r="P81" s="344">
        <f ca="1">IF(NOT(ISERROR(MATCH(O81,_xlfn.ANCHORARRAY(I92),0))),N94&amp;"Por favor no seleccionar los criterios de impacto",O81)</f>
        <v>0</v>
      </c>
      <c r="Q81" s="363"/>
      <c r="R81" s="344"/>
      <c r="S81" s="373"/>
      <c r="T81" s="203">
        <v>6</v>
      </c>
      <c r="U81" s="171"/>
      <c r="V81" s="163" t="str">
        <f t="shared" si="12"/>
        <v/>
      </c>
      <c r="W81" s="164"/>
      <c r="X81" s="164"/>
      <c r="Y81" s="201" t="str">
        <f t="shared" si="6"/>
        <v/>
      </c>
      <c r="Z81" s="164"/>
      <c r="AA81" s="164"/>
      <c r="AB81" s="164"/>
      <c r="AC81" s="165" t="str">
        <f>IFERROR(IF(AND(V80="Probabilidad",V81="Probabilidad"),(AE80-(+AE80*Y81)),IF(AND(V80="Impacto",V81="Probabilidad"),(AE79-(+AE79*Y81)),IF(V81="Impacto",AE80,""))),"")</f>
        <v/>
      </c>
      <c r="AD81" s="166" t="str">
        <f t="shared" si="9"/>
        <v/>
      </c>
      <c r="AE81" s="167" t="str">
        <f t="shared" si="7"/>
        <v/>
      </c>
      <c r="AF81" s="166" t="str">
        <f t="shared" si="10"/>
        <v/>
      </c>
      <c r="AG81" s="170" t="str">
        <f>IFERROR(IF(AND(V80="Impacto",V81="Impacto"),(AG80-(+AG80*Y81)),IF(AND(V80="Probabilidad",V81="Impacto"),(AG79-(+AG79*Y81)),IF(V81="Probabilidad",AG80,""))),"")</f>
        <v/>
      </c>
      <c r="AH81" s="168" t="str">
        <f t="shared" si="8"/>
        <v/>
      </c>
      <c r="AI81" s="169"/>
    </row>
    <row r="82" spans="1:35" s="154" customFormat="1" ht="117.75" hidden="1" customHeight="1" x14ac:dyDescent="0.2">
      <c r="A82" s="364">
        <v>14</v>
      </c>
      <c r="B82" s="365" t="s">
        <v>216</v>
      </c>
      <c r="C82" s="365" t="s">
        <v>543</v>
      </c>
      <c r="D82" s="366" t="s">
        <v>123</v>
      </c>
      <c r="E82" s="366" t="s">
        <v>544</v>
      </c>
      <c r="F82" s="366" t="s">
        <v>545</v>
      </c>
      <c r="G82" s="420" t="s">
        <v>546</v>
      </c>
      <c r="H82" s="420" t="s">
        <v>547</v>
      </c>
      <c r="I82" s="382" t="s">
        <v>548</v>
      </c>
      <c r="J82" s="383" t="s">
        <v>549</v>
      </c>
      <c r="K82" s="366" t="s">
        <v>116</v>
      </c>
      <c r="L82" s="377">
        <v>5000</v>
      </c>
      <c r="M82" s="363" t="str">
        <f>IF(L82&lt;=0,"",IF(L82&lt;=2,"Muy Baja",IF(L82&lt;=24,"Baja",IF(L82&lt;=500,"Media",IF(L82&lt;=5000,"Alta","Muy Alta")))))</f>
        <v>Alta</v>
      </c>
      <c r="N82" s="344">
        <f>IF(M82="","",IF(M82="Muy Baja",0.2,IF(M82="Baja",0.4,IF(M82="Media",0.6,IF(M82="Alta",0.8,IF(M82="Muy Alta",1,))))))</f>
        <v>0.8</v>
      </c>
      <c r="O82" s="378" t="s">
        <v>140</v>
      </c>
      <c r="P82" s="344" t="str">
        <f>IF(NOT(ISERROR(MATCH(O82,'[2]Tabla Impacto'!$B$221:$B$223,0))),'[2]Tabla Impacto'!$F$223&amp;"Por favor no seleccionar los criterios de impacto(Afectación Económica o presupuestal y Pérdida Reputacional)",O82)</f>
        <v xml:space="preserve">     El riesgo afecta la imagen de la entidad con algunos usuarios de relevancia frente al logro de los objetivos</v>
      </c>
      <c r="Q82" s="363" t="str">
        <f>IF(OR(P82='[2]Tabla Impacto'!$C$11,P82='[2]Tabla Impacto'!$D$11),"Leve",IF(OR(P82='[2]Tabla Impacto'!$C$12,P82='[2]Tabla Impacto'!$D$12),"Menor",IF(OR(P82='[2]Tabla Impacto'!$C$13,P82='[2]Tabla Impacto'!$D$13),"Moderado",IF(OR(P82='[2]Tabla Impacto'!$C$14,P82='[2]Tabla Impacto'!$D$14),"Mayor",IF(OR(P82='[2]Tabla Impacto'!$C$15,P82='[2]Tabla Impacto'!$D$15),"Catastrófico","")))))</f>
        <v>Moderado</v>
      </c>
      <c r="R82" s="344">
        <f>IF(Q82="","",IF(Q82="Leve",0.2,IF(Q82="Menor",0.4,IF(Q82="Moderado",0.6,IF(Q82="Mayor",0.8,IF(Q82="Catastrófico",1,))))))</f>
        <v>0.6</v>
      </c>
      <c r="S82" s="373" t="str">
        <f>IF(OR(AND(M82="Muy Baja",Q82="Leve"),AND(M82="Muy Baja",Q82="Menor"),AND(M82="Baja",Q82="Leve")),"Bajo",IF(OR(AND(M82="Muy baja",Q82="Moderado"),AND(M82="Baja",Q82="Menor"),AND(M82="Baja",Q82="Moderado"),AND(M82="Media",Q82="Leve"),AND(M82="Media",Q82="Menor"),AND(M82="Media",Q82="Moderado"),AND(M82="Alta",Q82="Leve"),AND(M82="Alta",Q82="Menor")),"Moderado",IF(OR(AND(M82="Muy Baja",Q82="Mayor"),AND(M82="Baja",Q82="Mayor"),AND(M82="Media",Q82="Mayor"),AND(M82="Alta",Q82="Moderado"),AND(M82="Alta",Q82="Mayor"),AND(M82="Muy Alta",Q82="Leve"),AND(M82="Muy Alta",Q82="Menor"),AND(M82="Muy Alta",Q82="Moderado"),AND(M82="Muy Alta",Q82="Mayor")),"Alto",IF(OR(AND(M82="Muy Baja",Q82="Catastrófico"),AND(M82="Baja",Q82="Catastrófico"),AND(M82="Media",Q82="Catastrófico"),AND(M82="Alta",Q82="Catastrófico"),AND(M82="Muy Alta",Q82="Catastrófico")),"Extremo",""))))</f>
        <v>Alto</v>
      </c>
      <c r="T82" s="203">
        <v>1</v>
      </c>
      <c r="U82" s="171" t="s">
        <v>550</v>
      </c>
      <c r="V82" s="163" t="str">
        <f t="shared" si="12"/>
        <v>Probabilidad</v>
      </c>
      <c r="W82" s="164" t="s">
        <v>14</v>
      </c>
      <c r="X82" s="164" t="s">
        <v>9</v>
      </c>
      <c r="Y82" s="201" t="str">
        <f t="shared" si="6"/>
        <v>40%</v>
      </c>
      <c r="Z82" s="164" t="s">
        <v>19</v>
      </c>
      <c r="AA82" s="164" t="s">
        <v>22</v>
      </c>
      <c r="AB82" s="164" t="s">
        <v>112</v>
      </c>
      <c r="AC82" s="165">
        <f>IFERROR(IF(V82="Probabilidad",(N82-(+N82*Y82)),IF(V82="Impacto",N82,"")),"")</f>
        <v>0.48</v>
      </c>
      <c r="AD82" s="166" t="str">
        <f>IFERROR(IF(AC82="","",IF(AC82&lt;=0.2,"Muy Baja",IF(AC82&lt;=0.4,"Baja",IF(AC82&lt;=0.6,"Media",IF(AC82&lt;=0.8,"Alta","Muy Alta"))))),"")</f>
        <v>Media</v>
      </c>
      <c r="AE82" s="167">
        <f t="shared" si="7"/>
        <v>0.48</v>
      </c>
      <c r="AF82" s="166" t="str">
        <f>IFERROR(IF(AG82="","",IF(AG82&lt;=0.2,"Leve",IF(AG82&lt;=0.4,"Menor",IF(AG82&lt;=0.6,"Moderado",IF(AG82&lt;=0.8,"Mayor","Catastrófico"))))),"")</f>
        <v>Moderado</v>
      </c>
      <c r="AG82" s="170">
        <f>IFERROR(IF(V82="Impacto",(R82-(+R82*Y82)),IF(V82="Probabilidad",R82,"")),"")</f>
        <v>0.6</v>
      </c>
      <c r="AH82" s="168" t="str">
        <f t="shared" si="8"/>
        <v>Moderado</v>
      </c>
      <c r="AI82" s="169" t="s">
        <v>32</v>
      </c>
    </row>
    <row r="83" spans="1:35" s="154" customFormat="1" ht="114" hidden="1" customHeight="1" x14ac:dyDescent="0.2">
      <c r="A83" s="364"/>
      <c r="B83" s="365"/>
      <c r="C83" s="365"/>
      <c r="D83" s="366"/>
      <c r="E83" s="366"/>
      <c r="F83" s="366"/>
      <c r="G83" s="421"/>
      <c r="H83" s="421"/>
      <c r="I83" s="382"/>
      <c r="J83" s="384"/>
      <c r="K83" s="366"/>
      <c r="L83" s="377"/>
      <c r="M83" s="363"/>
      <c r="N83" s="344"/>
      <c r="O83" s="378"/>
      <c r="P83" s="344">
        <f ca="1">IF(NOT(ISERROR(MATCH(O83,_xlfn.ANCHORARRAY(I94),0))),N96&amp;"Por favor no seleccionar los criterios de impacto",O83)</f>
        <v>0</v>
      </c>
      <c r="Q83" s="363"/>
      <c r="R83" s="344"/>
      <c r="S83" s="373"/>
      <c r="T83" s="203">
        <v>2</v>
      </c>
      <c r="U83" s="171" t="s">
        <v>551</v>
      </c>
      <c r="V83" s="163" t="str">
        <f t="shared" si="12"/>
        <v>Probabilidad</v>
      </c>
      <c r="W83" s="164" t="s">
        <v>14</v>
      </c>
      <c r="X83" s="164" t="s">
        <v>9</v>
      </c>
      <c r="Y83" s="201" t="str">
        <f t="shared" si="6"/>
        <v>40%</v>
      </c>
      <c r="Z83" s="164" t="s">
        <v>19</v>
      </c>
      <c r="AA83" s="164" t="s">
        <v>22</v>
      </c>
      <c r="AB83" s="164" t="s">
        <v>112</v>
      </c>
      <c r="AC83" s="165">
        <f>IFERROR(IF(AND(V82="Probabilidad",V83="Probabilidad"),(AE82-(+AE82*Y83)),IF(V83="Probabilidad",(N82-(+N82*Y83)),IF(V83="Impacto",AE82,""))),"")</f>
        <v>0.28799999999999998</v>
      </c>
      <c r="AD83" s="166" t="str">
        <f t="shared" si="9"/>
        <v>Baja</v>
      </c>
      <c r="AE83" s="167">
        <f t="shared" si="7"/>
        <v>0.28799999999999998</v>
      </c>
      <c r="AF83" s="166" t="str">
        <f t="shared" si="10"/>
        <v>Moderado</v>
      </c>
      <c r="AG83" s="170">
        <f>IFERROR(IF(AND(V82="Impacto",V83="Impacto"),(AG82-(+AG82*Y83)),IF(V83="Impacto",(R82-(+R82*Y83)),IF(V83="Probabilidad",AG82,""))),"")</f>
        <v>0.6</v>
      </c>
      <c r="AH83" s="168" t="str">
        <f t="shared" si="8"/>
        <v>Moderado</v>
      </c>
      <c r="AI83" s="169" t="s">
        <v>32</v>
      </c>
    </row>
    <row r="84" spans="1:35" s="154" customFormat="1" ht="98.25" hidden="1" customHeight="1" x14ac:dyDescent="0.2">
      <c r="A84" s="364"/>
      <c r="B84" s="365"/>
      <c r="C84" s="365"/>
      <c r="D84" s="366"/>
      <c r="E84" s="366"/>
      <c r="F84" s="366"/>
      <c r="G84" s="421"/>
      <c r="H84" s="421"/>
      <c r="I84" s="382"/>
      <c r="J84" s="384"/>
      <c r="K84" s="366"/>
      <c r="L84" s="377"/>
      <c r="M84" s="363"/>
      <c r="N84" s="344"/>
      <c r="O84" s="378"/>
      <c r="P84" s="344">
        <f ca="1">IF(NOT(ISERROR(MATCH(O84,_xlfn.ANCHORARRAY(I95),0))),N97&amp;"Por favor no seleccionar los criterios de impacto",O84)</f>
        <v>0</v>
      </c>
      <c r="Q84" s="363"/>
      <c r="R84" s="344"/>
      <c r="S84" s="373"/>
      <c r="T84" s="203">
        <v>3</v>
      </c>
      <c r="U84" s="191" t="s">
        <v>552</v>
      </c>
      <c r="V84" s="163" t="str">
        <f t="shared" si="12"/>
        <v>Probabilidad</v>
      </c>
      <c r="W84" s="164" t="s">
        <v>14</v>
      </c>
      <c r="X84" s="164" t="s">
        <v>9</v>
      </c>
      <c r="Y84" s="201" t="str">
        <f t="shared" si="6"/>
        <v>40%</v>
      </c>
      <c r="Z84" s="164" t="s">
        <v>19</v>
      </c>
      <c r="AA84" s="164" t="s">
        <v>22</v>
      </c>
      <c r="AB84" s="164" t="s">
        <v>112</v>
      </c>
      <c r="AC84" s="165">
        <f>IFERROR(IF(AND(V83="Probabilidad",V84="Probabilidad"),(AE83-(+AE83*Y84)),IF(AND(V83="Impacto",V84="Probabilidad"),(AE82-(+AE82*Y84)),IF(V84="Impacto",AE83,""))),"")</f>
        <v>0.17279999999999998</v>
      </c>
      <c r="AD84" s="166" t="str">
        <f t="shared" si="9"/>
        <v>Muy Baja</v>
      </c>
      <c r="AE84" s="167">
        <f t="shared" si="7"/>
        <v>0.17279999999999998</v>
      </c>
      <c r="AF84" s="166" t="str">
        <f t="shared" si="10"/>
        <v>Moderado</v>
      </c>
      <c r="AG84" s="170">
        <f>IFERROR(IF(AND(V83="Impacto",V84="Impacto"),(AG83-(+AG83*Y84)),IF(AND(V83="Probabilidad",V84="Impacto"),(AG82-(+AG82*Y84)),IF(V84="Probabilidad",AG83,""))),"")</f>
        <v>0.6</v>
      </c>
      <c r="AH84" s="168" t="str">
        <f t="shared" si="8"/>
        <v>Moderado</v>
      </c>
      <c r="AI84" s="169" t="s">
        <v>32</v>
      </c>
    </row>
    <row r="85" spans="1:35" s="154" customFormat="1" ht="70.5" hidden="1" customHeight="1" x14ac:dyDescent="0.2">
      <c r="A85" s="364"/>
      <c r="B85" s="365"/>
      <c r="C85" s="365"/>
      <c r="D85" s="366"/>
      <c r="E85" s="366"/>
      <c r="F85" s="366"/>
      <c r="G85" s="421"/>
      <c r="H85" s="421"/>
      <c r="I85" s="382"/>
      <c r="J85" s="384"/>
      <c r="K85" s="366"/>
      <c r="L85" s="377"/>
      <c r="M85" s="363"/>
      <c r="N85" s="344"/>
      <c r="O85" s="378"/>
      <c r="P85" s="344">
        <f ca="1">IF(NOT(ISERROR(MATCH(O85,_xlfn.ANCHORARRAY(I96),0))),N98&amp;"Por favor no seleccionar los criterios de impacto",O85)</f>
        <v>0</v>
      </c>
      <c r="Q85" s="363"/>
      <c r="R85" s="344"/>
      <c r="S85" s="373"/>
      <c r="T85" s="203">
        <v>4</v>
      </c>
      <c r="U85" s="171"/>
      <c r="V85" s="163" t="str">
        <f t="shared" si="12"/>
        <v/>
      </c>
      <c r="W85" s="164"/>
      <c r="X85" s="164"/>
      <c r="Y85" s="201" t="str">
        <f t="shared" si="6"/>
        <v/>
      </c>
      <c r="Z85" s="164"/>
      <c r="AA85" s="164"/>
      <c r="AB85" s="164"/>
      <c r="AC85" s="165" t="str">
        <f>IFERROR(IF(AND(V84="Probabilidad",V85="Probabilidad"),(AE84-(+AE84*Y85)),IF(AND(V84="Impacto",V85="Probabilidad"),(AE83-(+AE83*Y85)),IF(V85="Impacto",AE84,""))),"")</f>
        <v/>
      </c>
      <c r="AD85" s="166" t="str">
        <f t="shared" si="9"/>
        <v/>
      </c>
      <c r="AE85" s="167" t="str">
        <f t="shared" si="7"/>
        <v/>
      </c>
      <c r="AF85" s="166" t="str">
        <f t="shared" si="10"/>
        <v/>
      </c>
      <c r="AG85" s="170" t="str">
        <f>IFERROR(IF(AND(V84="Impacto",V85="Impacto"),(AG84-(+AG84*Y85)),IF(AND(V84="Probabilidad",V85="Impacto"),(AG83-(+AG83*Y85)),IF(V85="Probabilidad",AG84,""))),"")</f>
        <v/>
      </c>
      <c r="AH85" s="168" t="str">
        <f t="shared" si="8"/>
        <v/>
      </c>
      <c r="AI85" s="169"/>
    </row>
    <row r="86" spans="1:35" s="154" customFormat="1" ht="70.5" hidden="1" customHeight="1" x14ac:dyDescent="0.2">
      <c r="A86" s="364"/>
      <c r="B86" s="365"/>
      <c r="C86" s="365"/>
      <c r="D86" s="366"/>
      <c r="E86" s="366"/>
      <c r="F86" s="366"/>
      <c r="G86" s="421"/>
      <c r="H86" s="421"/>
      <c r="I86" s="382"/>
      <c r="J86" s="384"/>
      <c r="K86" s="366"/>
      <c r="L86" s="377"/>
      <c r="M86" s="363"/>
      <c r="N86" s="344"/>
      <c r="O86" s="378"/>
      <c r="P86" s="344">
        <f ca="1">IF(NOT(ISERROR(MATCH(O86,_xlfn.ANCHORARRAY(I97),0))),N99&amp;"Por favor no seleccionar los criterios de impacto",O86)</f>
        <v>0</v>
      </c>
      <c r="Q86" s="363"/>
      <c r="R86" s="344"/>
      <c r="S86" s="373"/>
      <c r="T86" s="203">
        <v>5</v>
      </c>
      <c r="U86" s="171"/>
      <c r="V86" s="163" t="str">
        <f t="shared" si="12"/>
        <v/>
      </c>
      <c r="W86" s="164"/>
      <c r="X86" s="164"/>
      <c r="Y86" s="201" t="str">
        <f t="shared" si="6"/>
        <v/>
      </c>
      <c r="Z86" s="164"/>
      <c r="AA86" s="164"/>
      <c r="AB86" s="164"/>
      <c r="AC86" s="192" t="str">
        <f>IFERROR(IF(AND(V85="Probabilidad",V86="Probabilidad"),(AE85-(+AE85*Y86)),IF(AND(V85="Impacto",V86="Probabilidad"),(AE84-(+AE84*Y86)),IF(V86="Impacto",AE85,""))),"")</f>
        <v/>
      </c>
      <c r="AD86" s="166" t="str">
        <f>IFERROR(IF(AC86="","",IF(AC86&lt;=0.2,"Muy Baja",IF(AC86&lt;=0.4,"Baja",IF(AC86&lt;=0.6,"Media",IF(AC86&lt;=0.8,"Alta","Muy Alta"))))),"")</f>
        <v/>
      </c>
      <c r="AE86" s="167" t="str">
        <f t="shared" si="7"/>
        <v/>
      </c>
      <c r="AF86" s="166" t="str">
        <f t="shared" si="10"/>
        <v/>
      </c>
      <c r="AG86" s="170" t="str">
        <f>IFERROR(IF(AND(V85="Impacto",V86="Impacto"),(AG85-(+AG85*Y86)),IF(AND(V85="Probabilidad",V86="Impacto"),(AG84-(+AG84*Y86)),IF(V86="Probabilidad",AG85,""))),"")</f>
        <v/>
      </c>
      <c r="AH86" s="168" t="str">
        <f t="shared" si="8"/>
        <v/>
      </c>
      <c r="AI86" s="169"/>
    </row>
    <row r="87" spans="1:35" s="154" customFormat="1" ht="13.5" hidden="1" customHeight="1" x14ac:dyDescent="0.2">
      <c r="A87" s="364"/>
      <c r="B87" s="365"/>
      <c r="C87" s="365"/>
      <c r="D87" s="366"/>
      <c r="E87" s="366"/>
      <c r="F87" s="366"/>
      <c r="G87" s="422"/>
      <c r="H87" s="422"/>
      <c r="I87" s="382"/>
      <c r="J87" s="385"/>
      <c r="K87" s="366"/>
      <c r="L87" s="377"/>
      <c r="M87" s="363"/>
      <c r="N87" s="344"/>
      <c r="O87" s="378"/>
      <c r="P87" s="344">
        <f ca="1">IF(NOT(ISERROR(MATCH(O87,_xlfn.ANCHORARRAY(I98),0))),N100&amp;"Por favor no seleccionar los criterios de impacto",O87)</f>
        <v>0</v>
      </c>
      <c r="Q87" s="363"/>
      <c r="R87" s="344"/>
      <c r="S87" s="373"/>
      <c r="T87" s="203">
        <v>6</v>
      </c>
      <c r="U87" s="171"/>
      <c r="V87" s="163" t="str">
        <f t="shared" si="12"/>
        <v/>
      </c>
      <c r="W87" s="164"/>
      <c r="X87" s="164"/>
      <c r="Y87" s="201" t="str">
        <f t="shared" si="6"/>
        <v/>
      </c>
      <c r="Z87" s="164"/>
      <c r="AA87" s="164"/>
      <c r="AB87" s="164"/>
      <c r="AC87" s="165" t="str">
        <f>IFERROR(IF(AND(V86="Probabilidad",V87="Probabilidad"),(AE86-(+AE86*Y87)),IF(AND(V86="Impacto",V87="Probabilidad"),(AE85-(+AE85*Y87)),IF(V87="Impacto",AE86,""))),"")</f>
        <v/>
      </c>
      <c r="AD87" s="166" t="str">
        <f t="shared" si="9"/>
        <v/>
      </c>
      <c r="AE87" s="167" t="str">
        <f t="shared" si="7"/>
        <v/>
      </c>
      <c r="AF87" s="166" t="str">
        <f t="shared" si="10"/>
        <v/>
      </c>
      <c r="AG87" s="170" t="str">
        <f>IFERROR(IF(AND(V86="Impacto",V87="Impacto"),(AG86-(+AG86*Y87)),IF(AND(V86="Probabilidad",V87="Impacto"),(AG85-(+AG85*Y87)),IF(V87="Probabilidad",AG86,""))),"")</f>
        <v/>
      </c>
      <c r="AH87" s="168" t="str">
        <f t="shared" si="8"/>
        <v/>
      </c>
      <c r="AI87" s="169"/>
    </row>
    <row r="88" spans="1:35" s="154" customFormat="1" ht="113.25" customHeight="1" x14ac:dyDescent="0.2">
      <c r="A88" s="364">
        <v>15</v>
      </c>
      <c r="B88" s="365" t="s">
        <v>216</v>
      </c>
      <c r="C88" s="365" t="s">
        <v>543</v>
      </c>
      <c r="D88" s="366" t="s">
        <v>123</v>
      </c>
      <c r="E88" s="366" t="s">
        <v>553</v>
      </c>
      <c r="F88" s="430" t="s">
        <v>554</v>
      </c>
      <c r="G88" s="423" t="s">
        <v>555</v>
      </c>
      <c r="H88" s="423" t="s">
        <v>556</v>
      </c>
      <c r="I88" s="431" t="s">
        <v>721</v>
      </c>
      <c r="J88" s="427" t="s">
        <v>557</v>
      </c>
      <c r="K88" s="366" t="s">
        <v>558</v>
      </c>
      <c r="L88" s="377">
        <v>500</v>
      </c>
      <c r="M88" s="363" t="str">
        <f>IF(L88&lt;=0,"",IF(L88&lt;=2,"Muy Baja",IF(L88&lt;=24,"Baja",IF(L88&lt;=500,"Media",IF(L88&lt;=5000,"Alta","Muy Alta")))))</f>
        <v>Media</v>
      </c>
      <c r="N88" s="344">
        <f>IF(M88="","",IF(M88="Muy Baja",0.2,IF(M88="Baja",0.4,IF(M88="Media",0.6,IF(M88="Alta",0.8,IF(M88="Muy Alta",1,))))))</f>
        <v>0.6</v>
      </c>
      <c r="O88" s="378" t="s">
        <v>141</v>
      </c>
      <c r="P88" s="344" t="str">
        <f>IF(NOT(ISERROR(MATCH(O88,'[2]Tabla Impacto'!$B$221:$B$223,0))),'[2]Tabla Impacto'!$F$223&amp;"Por favor no seleccionar los criterios de impacto(Afectación Económica o presupuestal y Pérdida Reputacional)",O88)</f>
        <v xml:space="preserve">     El riesgo afecta la imagen de de la entidad con efecto publicitario sostenido a nivel de sector administrativo, nivel departamental o municipal</v>
      </c>
      <c r="Q88" s="363" t="str">
        <f>IF(OR(P88='[2]Tabla Impacto'!$C$11,P88='[2]Tabla Impacto'!$D$11),"Leve",IF(OR(P88='[2]Tabla Impacto'!$C$12,P88='[2]Tabla Impacto'!$D$12),"Menor",IF(OR(P88='[2]Tabla Impacto'!$C$13,P88='[2]Tabla Impacto'!$D$13),"Moderado",IF(OR(P88='[2]Tabla Impacto'!$C$14,P88='[2]Tabla Impacto'!$D$14),"Mayor",IF(OR(P88='[2]Tabla Impacto'!$C$15,P88='[2]Tabla Impacto'!$D$15),"Catastrófico","")))))</f>
        <v>Mayor</v>
      </c>
      <c r="R88" s="344">
        <f>IF(Q88="","",IF(Q88="Leve",0.2,IF(Q88="Menor",0.4,IF(Q88="Moderado",0.6,IF(Q88="Mayor",0.8,IF(Q88="Catastrófico",1,))))))</f>
        <v>0.8</v>
      </c>
      <c r="S88" s="373" t="str">
        <f>IF(OR(AND(M88="Muy Baja",Q88="Leve"),AND(M88="Muy Baja",Q88="Menor"),AND(M88="Baja",Q88="Leve")),"Bajo",IF(OR(AND(M88="Muy baja",Q88="Moderado"),AND(M88="Baja",Q88="Menor"),AND(M88="Baja",Q88="Moderado"),AND(M88="Media",Q88="Leve"),AND(M88="Media",Q88="Menor"),AND(M88="Media",Q88="Moderado"),AND(M88="Alta",Q88="Leve"),AND(M88="Alta",Q88="Menor")),"Moderado",IF(OR(AND(M88="Muy Baja",Q88="Mayor"),AND(M88="Baja",Q88="Mayor"),AND(M88="Media",Q88="Mayor"),AND(M88="Alta",Q88="Moderado"),AND(M88="Alta",Q88="Mayor"),AND(M88="Muy Alta",Q88="Leve"),AND(M88="Muy Alta",Q88="Menor"),AND(M88="Muy Alta",Q88="Moderado"),AND(M88="Muy Alta",Q88="Mayor")),"Alto",IF(OR(AND(M88="Muy Baja",Q88="Catastrófico"),AND(M88="Baja",Q88="Catastrófico"),AND(M88="Media",Q88="Catastrófico"),AND(M88="Alta",Q88="Catastrófico"),AND(M88="Muy Alta",Q88="Catastrófico")),"Extremo",""))))</f>
        <v>Alto</v>
      </c>
      <c r="T88" s="203">
        <v>1</v>
      </c>
      <c r="U88" s="171" t="s">
        <v>559</v>
      </c>
      <c r="V88" s="163" t="str">
        <f t="shared" si="12"/>
        <v>Probabilidad</v>
      </c>
      <c r="W88" s="164" t="s">
        <v>14</v>
      </c>
      <c r="X88" s="164" t="s">
        <v>9</v>
      </c>
      <c r="Y88" s="201" t="str">
        <f t="shared" si="6"/>
        <v>40%</v>
      </c>
      <c r="Z88" s="164" t="s">
        <v>19</v>
      </c>
      <c r="AA88" s="164" t="s">
        <v>22</v>
      </c>
      <c r="AB88" s="164" t="s">
        <v>112</v>
      </c>
      <c r="AC88" s="165">
        <f>IFERROR(IF(V88="Probabilidad",(N88-(+N88*Y88)),IF(V88="Impacto",N88,"")),"")</f>
        <v>0.36</v>
      </c>
      <c r="AD88" s="166" t="str">
        <f>IFERROR(IF(AC88="","",IF(AC88&lt;=0.2,"Muy Baja",IF(AC88&lt;=0.4,"Baja",IF(AC88&lt;=0.6,"Media",IF(AC88&lt;=0.8,"Alta","Muy Alta"))))),"")</f>
        <v>Baja</v>
      </c>
      <c r="AE88" s="167">
        <f t="shared" si="7"/>
        <v>0.36</v>
      </c>
      <c r="AF88" s="166" t="str">
        <f>IFERROR(IF(AG88="","",IF(AG88&lt;=0.2,"Leve",IF(AG88&lt;=0.4,"Menor",IF(AG88&lt;=0.6,"Moderado",IF(AG88&lt;=0.8,"Mayor","Catastrófico"))))),"")</f>
        <v>Mayor</v>
      </c>
      <c r="AG88" s="170">
        <f>IFERROR(IF(V88="Impacto",(R88-(+R88*Y88)),IF(V88="Probabilidad",R88,"")),"")</f>
        <v>0.8</v>
      </c>
      <c r="AH88" s="168" t="str">
        <f t="shared" si="8"/>
        <v>Alto</v>
      </c>
      <c r="AI88" s="169" t="s">
        <v>32</v>
      </c>
    </row>
    <row r="89" spans="1:35" s="154" customFormat="1" ht="99" hidden="1" customHeight="1" x14ac:dyDescent="0.2">
      <c r="A89" s="364"/>
      <c r="B89" s="365"/>
      <c r="C89" s="365"/>
      <c r="D89" s="366"/>
      <c r="E89" s="366"/>
      <c r="F89" s="366"/>
      <c r="G89" s="424"/>
      <c r="H89" s="424"/>
      <c r="I89" s="369"/>
      <c r="J89" s="428"/>
      <c r="K89" s="366"/>
      <c r="L89" s="377"/>
      <c r="M89" s="363"/>
      <c r="N89" s="344"/>
      <c r="O89" s="378"/>
      <c r="P89" s="344">
        <f ca="1">IF(NOT(ISERROR(MATCH(O89,_xlfn.ANCHORARRAY(I100),0))),N102&amp;"Por favor no seleccionar los criterios de impacto",O89)</f>
        <v>0</v>
      </c>
      <c r="Q89" s="363"/>
      <c r="R89" s="344"/>
      <c r="S89" s="373"/>
      <c r="T89" s="203">
        <v>2</v>
      </c>
      <c r="U89" s="171" t="s">
        <v>560</v>
      </c>
      <c r="V89" s="163" t="str">
        <f t="shared" si="12"/>
        <v>Probabilidad</v>
      </c>
      <c r="W89" s="164" t="s">
        <v>14</v>
      </c>
      <c r="X89" s="164" t="s">
        <v>10</v>
      </c>
      <c r="Y89" s="201" t="str">
        <f t="shared" si="6"/>
        <v>50%</v>
      </c>
      <c r="Z89" s="164" t="s">
        <v>19</v>
      </c>
      <c r="AA89" s="164" t="s">
        <v>22</v>
      </c>
      <c r="AB89" s="164" t="s">
        <v>112</v>
      </c>
      <c r="AC89" s="165">
        <f>IFERROR(IF(AND(V88="Probabilidad",V89="Probabilidad"),(AE88-(+AE88*Y89)),IF(V89="Probabilidad",(N88-(+N88*Y89)),IF(V89="Impacto",AE88,""))),"")</f>
        <v>0.18</v>
      </c>
      <c r="AD89" s="166" t="str">
        <f t="shared" si="9"/>
        <v>Muy Baja</v>
      </c>
      <c r="AE89" s="167">
        <f t="shared" si="7"/>
        <v>0.18</v>
      </c>
      <c r="AF89" s="166" t="str">
        <f t="shared" si="10"/>
        <v>Mayor</v>
      </c>
      <c r="AG89" s="170">
        <f>IFERROR(IF(AND(V88="Impacto",V89="Impacto"),(AG88-(+AG88*Y89)),IF(V89="Impacto",(R88-(+R88*Y89)),IF(V89="Probabilidad",AG88,""))),"")</f>
        <v>0.8</v>
      </c>
      <c r="AH89" s="168" t="str">
        <f t="shared" si="8"/>
        <v>Alto</v>
      </c>
      <c r="AI89" s="169" t="s">
        <v>32</v>
      </c>
    </row>
    <row r="90" spans="1:35" s="154" customFormat="1" ht="70.5" hidden="1" customHeight="1" x14ac:dyDescent="0.2">
      <c r="A90" s="364"/>
      <c r="B90" s="365"/>
      <c r="C90" s="365"/>
      <c r="D90" s="366"/>
      <c r="E90" s="366"/>
      <c r="F90" s="366"/>
      <c r="G90" s="424"/>
      <c r="H90" s="424"/>
      <c r="I90" s="369"/>
      <c r="J90" s="428"/>
      <c r="K90" s="366"/>
      <c r="L90" s="377"/>
      <c r="M90" s="363"/>
      <c r="N90" s="344"/>
      <c r="O90" s="378"/>
      <c r="P90" s="344">
        <f ca="1">IF(NOT(ISERROR(MATCH(O90,_xlfn.ANCHORARRAY(I101),0))),N103&amp;"Por favor no seleccionar los criterios de impacto",O90)</f>
        <v>0</v>
      </c>
      <c r="Q90" s="363"/>
      <c r="R90" s="344"/>
      <c r="S90" s="373"/>
      <c r="T90" s="203">
        <v>3</v>
      </c>
      <c r="U90" s="191"/>
      <c r="V90" s="163" t="str">
        <f t="shared" si="12"/>
        <v/>
      </c>
      <c r="W90" s="164"/>
      <c r="X90" s="164"/>
      <c r="Y90" s="201" t="str">
        <f t="shared" si="6"/>
        <v/>
      </c>
      <c r="Z90" s="164"/>
      <c r="AA90" s="164"/>
      <c r="AB90" s="164"/>
      <c r="AC90" s="165" t="str">
        <f>IFERROR(IF(AND(V89="Probabilidad",V90="Probabilidad"),(AE89-(+AE89*Y90)),IF(AND(V89="Impacto",V90="Probabilidad"),(AE88-(+AE88*Y90)),IF(V90="Impacto",AE89,""))),"")</f>
        <v/>
      </c>
      <c r="AD90" s="166" t="str">
        <f t="shared" si="9"/>
        <v/>
      </c>
      <c r="AE90" s="167" t="str">
        <f t="shared" si="7"/>
        <v/>
      </c>
      <c r="AF90" s="166" t="str">
        <f t="shared" si="10"/>
        <v/>
      </c>
      <c r="AG90" s="170" t="str">
        <f>IFERROR(IF(AND(V89="Impacto",V90="Impacto"),(AG89-(+AG89*Y90)),IF(AND(V89="Probabilidad",V90="Impacto"),(AG88-(+AG88*Y90)),IF(V90="Probabilidad",AG89,""))),"")</f>
        <v/>
      </c>
      <c r="AH90" s="168" t="str">
        <f t="shared" si="8"/>
        <v/>
      </c>
      <c r="AI90" s="169"/>
    </row>
    <row r="91" spans="1:35" s="154" customFormat="1" ht="70.5" hidden="1" customHeight="1" x14ac:dyDescent="0.2">
      <c r="A91" s="364"/>
      <c r="B91" s="365"/>
      <c r="C91" s="365"/>
      <c r="D91" s="366"/>
      <c r="E91" s="366"/>
      <c r="F91" s="366"/>
      <c r="G91" s="424"/>
      <c r="H91" s="424"/>
      <c r="I91" s="369"/>
      <c r="J91" s="428"/>
      <c r="K91" s="366"/>
      <c r="L91" s="377"/>
      <c r="M91" s="363"/>
      <c r="N91" s="344"/>
      <c r="O91" s="378"/>
      <c r="P91" s="344">
        <f ca="1">IF(NOT(ISERROR(MATCH(O91,_xlfn.ANCHORARRAY(I102),0))),N104&amp;"Por favor no seleccionar los criterios de impacto",O91)</f>
        <v>0</v>
      </c>
      <c r="Q91" s="363"/>
      <c r="R91" s="344"/>
      <c r="S91" s="373"/>
      <c r="T91" s="203">
        <v>4</v>
      </c>
      <c r="U91" s="171"/>
      <c r="V91" s="163" t="str">
        <f t="shared" si="12"/>
        <v/>
      </c>
      <c r="W91" s="164"/>
      <c r="X91" s="164"/>
      <c r="Y91" s="201" t="str">
        <f t="shared" si="6"/>
        <v/>
      </c>
      <c r="Z91" s="164"/>
      <c r="AA91" s="164"/>
      <c r="AB91" s="164"/>
      <c r="AC91" s="165" t="str">
        <f>IFERROR(IF(AND(V90="Probabilidad",V91="Probabilidad"),(AE90-(+AE90*Y91)),IF(AND(V90="Impacto",V91="Probabilidad"),(AE89-(+AE89*Y91)),IF(V91="Impacto",AE90,""))),"")</f>
        <v/>
      </c>
      <c r="AD91" s="166" t="str">
        <f t="shared" si="9"/>
        <v/>
      </c>
      <c r="AE91" s="167" t="str">
        <f t="shared" si="7"/>
        <v/>
      </c>
      <c r="AF91" s="166" t="str">
        <f t="shared" si="10"/>
        <v/>
      </c>
      <c r="AG91" s="170" t="str">
        <f>IFERROR(IF(AND(V90="Impacto",V91="Impacto"),(AG90-(+AG90*Y91)),IF(AND(V90="Probabilidad",V91="Impacto"),(AG89-(+AG89*Y91)),IF(V91="Probabilidad",AG90,""))),"")</f>
        <v/>
      </c>
      <c r="AH91" s="168" t="str">
        <f t="shared" si="8"/>
        <v/>
      </c>
      <c r="AI91" s="169"/>
    </row>
    <row r="92" spans="1:35" s="154" customFormat="1" ht="70.5" hidden="1" customHeight="1" x14ac:dyDescent="0.2">
      <c r="A92" s="364"/>
      <c r="B92" s="365"/>
      <c r="C92" s="365"/>
      <c r="D92" s="366"/>
      <c r="E92" s="366"/>
      <c r="F92" s="366"/>
      <c r="G92" s="424"/>
      <c r="H92" s="424"/>
      <c r="I92" s="369"/>
      <c r="J92" s="428"/>
      <c r="K92" s="366"/>
      <c r="L92" s="377"/>
      <c r="M92" s="363"/>
      <c r="N92" s="344"/>
      <c r="O92" s="378"/>
      <c r="P92" s="344">
        <f ca="1">IF(NOT(ISERROR(MATCH(O92,_xlfn.ANCHORARRAY(I103),0))),N105&amp;"Por favor no seleccionar los criterios de impacto",O92)</f>
        <v>0</v>
      </c>
      <c r="Q92" s="363"/>
      <c r="R92" s="344"/>
      <c r="S92" s="373"/>
      <c r="T92" s="203">
        <v>5</v>
      </c>
      <c r="U92" s="171"/>
      <c r="V92" s="163" t="str">
        <f t="shared" si="12"/>
        <v/>
      </c>
      <c r="W92" s="164"/>
      <c r="X92" s="164"/>
      <c r="Y92" s="201" t="str">
        <f t="shared" si="6"/>
        <v/>
      </c>
      <c r="Z92" s="164"/>
      <c r="AA92" s="164"/>
      <c r="AB92" s="164"/>
      <c r="AC92" s="165" t="str">
        <f>IFERROR(IF(AND(V91="Probabilidad",V92="Probabilidad"),(AE91-(+AE91*Y92)),IF(AND(V91="Impacto",V92="Probabilidad"),(AE90-(+AE90*Y92)),IF(V92="Impacto",AE91,""))),"")</f>
        <v/>
      </c>
      <c r="AD92" s="166" t="str">
        <f t="shared" si="9"/>
        <v/>
      </c>
      <c r="AE92" s="167" t="str">
        <f t="shared" si="7"/>
        <v/>
      </c>
      <c r="AF92" s="166" t="str">
        <f t="shared" si="10"/>
        <v/>
      </c>
      <c r="AG92" s="170" t="str">
        <f>IFERROR(IF(AND(V91="Impacto",V92="Impacto"),(AG91-(+AG91*Y92)),IF(AND(V91="Probabilidad",V92="Impacto"),(AG90-(+AG90*Y92)),IF(V92="Probabilidad",AG91,""))),"")</f>
        <v/>
      </c>
      <c r="AH92" s="168" t="str">
        <f t="shared" si="8"/>
        <v/>
      </c>
      <c r="AI92" s="169"/>
    </row>
    <row r="93" spans="1:35" s="154" customFormat="1" ht="70.5" hidden="1" customHeight="1" x14ac:dyDescent="0.2">
      <c r="A93" s="364"/>
      <c r="B93" s="365"/>
      <c r="C93" s="365"/>
      <c r="D93" s="366"/>
      <c r="E93" s="366"/>
      <c r="F93" s="366"/>
      <c r="G93" s="425"/>
      <c r="H93" s="425"/>
      <c r="I93" s="369"/>
      <c r="J93" s="429"/>
      <c r="K93" s="366"/>
      <c r="L93" s="377"/>
      <c r="M93" s="363"/>
      <c r="N93" s="344"/>
      <c r="O93" s="378"/>
      <c r="P93" s="344">
        <f ca="1">IF(NOT(ISERROR(MATCH(O93,_xlfn.ANCHORARRAY(I104),0))),N106&amp;"Por favor no seleccionar los criterios de impacto",O93)</f>
        <v>0</v>
      </c>
      <c r="Q93" s="363"/>
      <c r="R93" s="344"/>
      <c r="S93" s="373"/>
      <c r="T93" s="203">
        <v>6</v>
      </c>
      <c r="U93" s="171"/>
      <c r="V93" s="163" t="str">
        <f t="shared" si="12"/>
        <v/>
      </c>
      <c r="W93" s="164"/>
      <c r="X93" s="164"/>
      <c r="Y93" s="201" t="str">
        <f t="shared" si="6"/>
        <v/>
      </c>
      <c r="Z93" s="164"/>
      <c r="AA93" s="164"/>
      <c r="AB93" s="164"/>
      <c r="AC93" s="165" t="str">
        <f>IFERROR(IF(AND(V92="Probabilidad",V93="Probabilidad"),(AE92-(+AE92*Y93)),IF(AND(V92="Impacto",V93="Probabilidad"),(AE91-(+AE91*Y93)),IF(V93="Impacto",AE92,""))),"")</f>
        <v/>
      </c>
      <c r="AD93" s="166" t="str">
        <f t="shared" si="9"/>
        <v/>
      </c>
      <c r="AE93" s="167" t="str">
        <f t="shared" si="7"/>
        <v/>
      </c>
      <c r="AF93" s="166" t="str">
        <f t="shared" si="10"/>
        <v/>
      </c>
      <c r="AG93" s="170" t="str">
        <f>IFERROR(IF(AND(V92="Impacto",V93="Impacto"),(AG92-(+AG92*Y93)),IF(AND(V92="Probabilidad",V93="Impacto"),(AG91-(+AG91*Y93)),IF(V93="Probabilidad",AG92,""))),"")</f>
        <v/>
      </c>
      <c r="AH93" s="168" t="str">
        <f t="shared" si="8"/>
        <v/>
      </c>
      <c r="AI93" s="169"/>
    </row>
    <row r="94" spans="1:35" s="154" customFormat="1" ht="132" hidden="1" customHeight="1" x14ac:dyDescent="0.2">
      <c r="A94" s="364">
        <v>16</v>
      </c>
      <c r="B94" s="365" t="s">
        <v>216</v>
      </c>
      <c r="C94" s="365" t="s">
        <v>217</v>
      </c>
      <c r="D94" s="366" t="s">
        <v>125</v>
      </c>
      <c r="E94" s="366" t="s">
        <v>561</v>
      </c>
      <c r="F94" s="366" t="s">
        <v>562</v>
      </c>
      <c r="G94" s="423" t="s">
        <v>563</v>
      </c>
      <c r="H94" s="423" t="s">
        <v>564</v>
      </c>
      <c r="I94" s="369" t="s">
        <v>565</v>
      </c>
      <c r="J94" s="427" t="s">
        <v>566</v>
      </c>
      <c r="K94" s="366" t="s">
        <v>121</v>
      </c>
      <c r="L94" s="377">
        <v>1000</v>
      </c>
      <c r="M94" s="363" t="str">
        <f>IF(L94&lt;=0,"",IF(L94&lt;=2,"Muy Baja",IF(L94&lt;=24,"Baja",IF(L94&lt;=500,"Media",IF(L94&lt;=5000,"Alta","Muy Alta")))))</f>
        <v>Alta</v>
      </c>
      <c r="N94" s="344">
        <f>IF(M94="","",IF(M94="Muy Baja",0.2,IF(M94="Baja",0.4,IF(M94="Media",0.6,IF(M94="Alta",0.8,IF(M94="Muy Alta",1,))))))</f>
        <v>0.8</v>
      </c>
      <c r="O94" s="378" t="s">
        <v>136</v>
      </c>
      <c r="P94" s="344" t="str">
        <f>IF(NOT(ISERROR(MATCH(O94,'[2]Tabla Impacto'!$B$221:$B$223,0))),'[2]Tabla Impacto'!$F$223&amp;"Por favor no seleccionar los criterios de impacto(Afectación Económica o presupuestal y Pérdida Reputacional)",O94)</f>
        <v xml:space="preserve">     Entre 100 y 500 SMLMV </v>
      </c>
      <c r="Q94" s="363" t="str">
        <f>IF(OR(P94='[2]Tabla Impacto'!$C$11,P94='[2]Tabla Impacto'!$D$11),"Leve",IF(OR(P94='[2]Tabla Impacto'!$C$12,P94='[2]Tabla Impacto'!$D$12),"Menor",IF(OR(P94='[2]Tabla Impacto'!$C$13,P94='[2]Tabla Impacto'!$D$13),"Moderado",IF(OR(P94='[2]Tabla Impacto'!$C$14,P94='[2]Tabla Impacto'!$D$14),"Mayor",IF(OR(P94='[2]Tabla Impacto'!$C$15,P94='[2]Tabla Impacto'!$D$15),"Catastrófico","")))))</f>
        <v>Mayor</v>
      </c>
      <c r="R94" s="344">
        <f>IF(Q94="","",IF(Q94="Leve",0.2,IF(Q94="Menor",0.4,IF(Q94="Moderado",0.6,IF(Q94="Mayor",0.8,IF(Q94="Catastrófico",1,))))))</f>
        <v>0.8</v>
      </c>
      <c r="S94" s="373" t="str">
        <f>IF(OR(AND(M94="Muy Baja",Q94="Leve"),AND(M94="Muy Baja",Q94="Menor"),AND(M94="Baja",Q94="Leve")),"Bajo",IF(OR(AND(M94="Muy baja",Q94="Moderado"),AND(M94="Baja",Q94="Menor"),AND(M94="Baja",Q94="Moderado"),AND(M94="Media",Q94="Leve"),AND(M94="Media",Q94="Menor"),AND(M94="Media",Q94="Moderado"),AND(M94="Alta",Q94="Leve"),AND(M94="Alta",Q94="Menor")),"Moderado",IF(OR(AND(M94="Muy Baja",Q94="Mayor"),AND(M94="Baja",Q94="Mayor"),AND(M94="Media",Q94="Mayor"),AND(M94="Alta",Q94="Moderado"),AND(M94="Alta",Q94="Mayor"),AND(M94="Muy Alta",Q94="Leve"),AND(M94="Muy Alta",Q94="Menor"),AND(M94="Muy Alta",Q94="Moderado"),AND(M94="Muy Alta",Q94="Mayor")),"Alto",IF(OR(AND(M94="Muy Baja",Q94="Catastrófico"),AND(M94="Baja",Q94="Catastrófico"),AND(M94="Media",Q94="Catastrófico"),AND(M94="Alta",Q94="Catastrófico"),AND(M94="Muy Alta",Q94="Catastrófico")),"Extremo",""))))</f>
        <v>Alto</v>
      </c>
      <c r="T94" s="203">
        <v>1</v>
      </c>
      <c r="U94" s="171" t="s">
        <v>567</v>
      </c>
      <c r="V94" s="163" t="str">
        <f t="shared" si="12"/>
        <v>Probabilidad</v>
      </c>
      <c r="W94" s="164" t="s">
        <v>14</v>
      </c>
      <c r="X94" s="164" t="s">
        <v>9</v>
      </c>
      <c r="Y94" s="201" t="str">
        <f t="shared" si="6"/>
        <v>40%</v>
      </c>
      <c r="Z94" s="164" t="s">
        <v>19</v>
      </c>
      <c r="AA94" s="164" t="s">
        <v>22</v>
      </c>
      <c r="AB94" s="164" t="s">
        <v>112</v>
      </c>
      <c r="AC94" s="165">
        <f>IFERROR(IF(V94="Probabilidad",(N94-(+N94*Y94)),IF(V94="Impacto",N94,"")),"")</f>
        <v>0.48</v>
      </c>
      <c r="AD94" s="166" t="str">
        <f>IFERROR(IF(AC94="","",IF(AC94&lt;=0.2,"Muy Baja",IF(AC94&lt;=0.4,"Baja",IF(AC94&lt;=0.6,"Media",IF(AC94&lt;=0.8,"Alta","Muy Alta"))))),"")</f>
        <v>Media</v>
      </c>
      <c r="AE94" s="167">
        <f t="shared" si="7"/>
        <v>0.48</v>
      </c>
      <c r="AF94" s="166" t="str">
        <f>IFERROR(IF(AG94="","",IF(AG94&lt;=0.2,"Leve",IF(AG94&lt;=0.4,"Menor",IF(AG94&lt;=0.6,"Moderado",IF(AG94&lt;=0.8,"Mayor","Catastrófico"))))),"")</f>
        <v>Mayor</v>
      </c>
      <c r="AG94" s="170">
        <f>IFERROR(IF(V94="Impacto",(R94-(+R94*Y94)),IF(V94="Probabilidad",R94,"")),"")</f>
        <v>0.8</v>
      </c>
      <c r="AH94" s="168" t="str">
        <f t="shared" si="8"/>
        <v>Alto</v>
      </c>
      <c r="AI94" s="169" t="s">
        <v>32</v>
      </c>
    </row>
    <row r="95" spans="1:35" s="154" customFormat="1" ht="116.25" hidden="1" customHeight="1" x14ac:dyDescent="0.2">
      <c r="A95" s="364"/>
      <c r="B95" s="365"/>
      <c r="C95" s="365"/>
      <c r="D95" s="366"/>
      <c r="E95" s="366"/>
      <c r="F95" s="366"/>
      <c r="G95" s="424"/>
      <c r="H95" s="424"/>
      <c r="I95" s="369"/>
      <c r="J95" s="428"/>
      <c r="K95" s="366"/>
      <c r="L95" s="377"/>
      <c r="M95" s="363"/>
      <c r="N95" s="344"/>
      <c r="O95" s="378"/>
      <c r="P95" s="344">
        <f ca="1">IF(NOT(ISERROR(MATCH(O95,_xlfn.ANCHORARRAY(I106),0))),N108&amp;"Por favor no seleccionar los criterios de impacto",O95)</f>
        <v>0</v>
      </c>
      <c r="Q95" s="363"/>
      <c r="R95" s="344"/>
      <c r="S95" s="373"/>
      <c r="T95" s="203">
        <v>2</v>
      </c>
      <c r="U95" s="171" t="s">
        <v>568</v>
      </c>
      <c r="V95" s="163" t="str">
        <f t="shared" si="12"/>
        <v>Probabilidad</v>
      </c>
      <c r="W95" s="164" t="s">
        <v>14</v>
      </c>
      <c r="X95" s="164" t="s">
        <v>9</v>
      </c>
      <c r="Y95" s="201" t="str">
        <f t="shared" si="6"/>
        <v>40%</v>
      </c>
      <c r="Z95" s="164" t="s">
        <v>19</v>
      </c>
      <c r="AA95" s="164" t="s">
        <v>22</v>
      </c>
      <c r="AB95" s="164" t="s">
        <v>112</v>
      </c>
      <c r="AC95" s="165">
        <f>IFERROR(IF(AND(V94="Probabilidad",V95="Probabilidad"),(AE94-(+AE94*Y95)),IF(V95="Probabilidad",(N94-(+N94*Y95)),IF(V95="Impacto",AE94,""))),"")</f>
        <v>0.28799999999999998</v>
      </c>
      <c r="AD95" s="166" t="str">
        <f t="shared" si="9"/>
        <v>Baja</v>
      </c>
      <c r="AE95" s="167">
        <f t="shared" si="7"/>
        <v>0.28799999999999998</v>
      </c>
      <c r="AF95" s="166" t="str">
        <f t="shared" si="10"/>
        <v>Mayor</v>
      </c>
      <c r="AG95" s="170">
        <f>IFERROR(IF(AND(V94="Impacto",V95="Impacto"),(AG94-(+AG94*Y95)),IF(V95="Impacto",(R94-(+R94*Y95)),IF(V95="Probabilidad",AG94,""))),"")</f>
        <v>0.8</v>
      </c>
      <c r="AH95" s="168" t="str">
        <f t="shared" si="8"/>
        <v>Alto</v>
      </c>
      <c r="AI95" s="169" t="s">
        <v>32</v>
      </c>
    </row>
    <row r="96" spans="1:35" s="154" customFormat="1" ht="95.25" hidden="1" customHeight="1" x14ac:dyDescent="0.2">
      <c r="A96" s="364"/>
      <c r="B96" s="365"/>
      <c r="C96" s="365"/>
      <c r="D96" s="366"/>
      <c r="E96" s="366"/>
      <c r="F96" s="366"/>
      <c r="G96" s="424"/>
      <c r="H96" s="424"/>
      <c r="I96" s="369"/>
      <c r="J96" s="428"/>
      <c r="K96" s="366"/>
      <c r="L96" s="377"/>
      <c r="M96" s="363"/>
      <c r="N96" s="344"/>
      <c r="O96" s="378"/>
      <c r="P96" s="344">
        <f ca="1">IF(NOT(ISERROR(MATCH(O96,_xlfn.ANCHORARRAY(I107),0))),N109&amp;"Por favor no seleccionar los criterios de impacto",O96)</f>
        <v>0</v>
      </c>
      <c r="Q96" s="363"/>
      <c r="R96" s="344"/>
      <c r="S96" s="373"/>
      <c r="T96" s="203">
        <v>3</v>
      </c>
      <c r="U96" s="191" t="s">
        <v>569</v>
      </c>
      <c r="V96" s="163" t="str">
        <f t="shared" si="12"/>
        <v>Probabilidad</v>
      </c>
      <c r="W96" s="164" t="s">
        <v>14</v>
      </c>
      <c r="X96" s="164" t="s">
        <v>9</v>
      </c>
      <c r="Y96" s="201" t="str">
        <f t="shared" si="6"/>
        <v>40%</v>
      </c>
      <c r="Z96" s="164" t="s">
        <v>19</v>
      </c>
      <c r="AA96" s="164" t="s">
        <v>22</v>
      </c>
      <c r="AB96" s="164" t="s">
        <v>112</v>
      </c>
      <c r="AC96" s="165">
        <f>IFERROR(IF(AND(V95="Probabilidad",V96="Probabilidad"),(AE95-(+AE95*Y96)),IF(AND(V95="Impacto",V96="Probabilidad"),(AE94-(+AE94*Y96)),IF(V96="Impacto",AE95,""))),"")</f>
        <v>0.17279999999999998</v>
      </c>
      <c r="AD96" s="166" t="str">
        <f t="shared" si="9"/>
        <v>Muy Baja</v>
      </c>
      <c r="AE96" s="167">
        <f t="shared" si="7"/>
        <v>0.17279999999999998</v>
      </c>
      <c r="AF96" s="166" t="str">
        <f t="shared" si="10"/>
        <v>Mayor</v>
      </c>
      <c r="AG96" s="170">
        <f>IFERROR(IF(AND(V95="Impacto",V96="Impacto"),(AG95-(+AG95*Y96)),IF(AND(V95="Probabilidad",V96="Impacto"),(AG94-(+AG94*Y96)),IF(V96="Probabilidad",AG95,""))),"")</f>
        <v>0.8</v>
      </c>
      <c r="AH96" s="168" t="str">
        <f t="shared" si="8"/>
        <v>Alto</v>
      </c>
      <c r="AI96" s="169" t="s">
        <v>32</v>
      </c>
    </row>
    <row r="97" spans="1:35" s="154" customFormat="1" ht="70.5" hidden="1" customHeight="1" x14ac:dyDescent="0.2">
      <c r="A97" s="364"/>
      <c r="B97" s="365"/>
      <c r="C97" s="365"/>
      <c r="D97" s="366"/>
      <c r="E97" s="366"/>
      <c r="F97" s="366"/>
      <c r="G97" s="424"/>
      <c r="H97" s="424"/>
      <c r="I97" s="369"/>
      <c r="J97" s="428"/>
      <c r="K97" s="366"/>
      <c r="L97" s="377"/>
      <c r="M97" s="363"/>
      <c r="N97" s="344"/>
      <c r="O97" s="378"/>
      <c r="P97" s="344">
        <f ca="1">IF(NOT(ISERROR(MATCH(O97,_xlfn.ANCHORARRAY(I108),0))),N110&amp;"Por favor no seleccionar los criterios de impacto",O97)</f>
        <v>0</v>
      </c>
      <c r="Q97" s="363"/>
      <c r="R97" s="344"/>
      <c r="S97" s="373"/>
      <c r="T97" s="203">
        <v>4</v>
      </c>
      <c r="U97" s="171"/>
      <c r="V97" s="163" t="str">
        <f t="shared" si="12"/>
        <v/>
      </c>
      <c r="W97" s="164"/>
      <c r="X97" s="164"/>
      <c r="Y97" s="201" t="str">
        <f t="shared" si="6"/>
        <v/>
      </c>
      <c r="Z97" s="164"/>
      <c r="AA97" s="164"/>
      <c r="AB97" s="164"/>
      <c r="AC97" s="165" t="str">
        <f>IFERROR(IF(AND(V96="Probabilidad",V97="Probabilidad"),(AE96-(+AE96*Y97)),IF(AND(V96="Impacto",V97="Probabilidad"),(AE95-(+AE95*Y97)),IF(V97="Impacto",AE96,""))),"")</f>
        <v/>
      </c>
      <c r="AD97" s="166" t="str">
        <f t="shared" si="9"/>
        <v/>
      </c>
      <c r="AE97" s="167" t="str">
        <f t="shared" si="7"/>
        <v/>
      </c>
      <c r="AF97" s="166" t="str">
        <f t="shared" si="10"/>
        <v/>
      </c>
      <c r="AG97" s="170" t="str">
        <f>IFERROR(IF(AND(V96="Impacto",V97="Impacto"),(AG96-(+AG96*Y97)),IF(AND(V96="Probabilidad",V97="Impacto"),(AG95-(+AG95*Y97)),IF(V97="Probabilidad",AG96,""))),"")</f>
        <v/>
      </c>
      <c r="AH97" s="168" t="str">
        <f t="shared" si="8"/>
        <v/>
      </c>
      <c r="AI97" s="169"/>
    </row>
    <row r="98" spans="1:35" s="154" customFormat="1" ht="70.5" hidden="1" customHeight="1" x14ac:dyDescent="0.2">
      <c r="A98" s="364"/>
      <c r="B98" s="365"/>
      <c r="C98" s="365"/>
      <c r="D98" s="366"/>
      <c r="E98" s="366"/>
      <c r="F98" s="366"/>
      <c r="G98" s="424"/>
      <c r="H98" s="424"/>
      <c r="I98" s="369"/>
      <c r="J98" s="428"/>
      <c r="K98" s="366"/>
      <c r="L98" s="377"/>
      <c r="M98" s="363"/>
      <c r="N98" s="344"/>
      <c r="O98" s="378"/>
      <c r="P98" s="344">
        <f ca="1">IF(NOT(ISERROR(MATCH(O98,_xlfn.ANCHORARRAY(I109),0))),N111&amp;"Por favor no seleccionar los criterios de impacto",O98)</f>
        <v>0</v>
      </c>
      <c r="Q98" s="363"/>
      <c r="R98" s="344"/>
      <c r="S98" s="373"/>
      <c r="T98" s="203">
        <v>5</v>
      </c>
      <c r="U98" s="171"/>
      <c r="V98" s="163" t="str">
        <f t="shared" si="12"/>
        <v/>
      </c>
      <c r="W98" s="164"/>
      <c r="X98" s="164"/>
      <c r="Y98" s="201" t="str">
        <f t="shared" si="6"/>
        <v/>
      </c>
      <c r="Z98" s="164"/>
      <c r="AA98" s="164"/>
      <c r="AB98" s="164"/>
      <c r="AC98" s="165" t="str">
        <f>IFERROR(IF(AND(V97="Probabilidad",V98="Probabilidad"),(AE97-(+AE97*Y98)),IF(AND(V97="Impacto",V98="Probabilidad"),(AE96-(+AE96*Y98)),IF(V98="Impacto",AE97,""))),"")</f>
        <v/>
      </c>
      <c r="AD98" s="166" t="str">
        <f t="shared" si="9"/>
        <v/>
      </c>
      <c r="AE98" s="167" t="str">
        <f t="shared" si="7"/>
        <v/>
      </c>
      <c r="AF98" s="166" t="str">
        <f t="shared" si="10"/>
        <v/>
      </c>
      <c r="AG98" s="170" t="str">
        <f>IFERROR(IF(AND(V97="Impacto",V98="Impacto"),(AG97-(+AG97*Y98)),IF(AND(V97="Probabilidad",V98="Impacto"),(AG96-(+AG96*Y98)),IF(V98="Probabilidad",AG97,""))),"")</f>
        <v/>
      </c>
      <c r="AH98" s="168" t="str">
        <f t="shared" si="8"/>
        <v/>
      </c>
      <c r="AI98" s="169"/>
    </row>
    <row r="99" spans="1:35" s="154" customFormat="1" ht="70.5" hidden="1" customHeight="1" x14ac:dyDescent="0.2">
      <c r="A99" s="364"/>
      <c r="B99" s="365"/>
      <c r="C99" s="365"/>
      <c r="D99" s="366"/>
      <c r="E99" s="366"/>
      <c r="F99" s="366"/>
      <c r="G99" s="425"/>
      <c r="H99" s="425"/>
      <c r="I99" s="369"/>
      <c r="J99" s="429"/>
      <c r="K99" s="366"/>
      <c r="L99" s="377"/>
      <c r="M99" s="363"/>
      <c r="N99" s="344"/>
      <c r="O99" s="378"/>
      <c r="P99" s="344">
        <f ca="1">IF(NOT(ISERROR(MATCH(O99,_xlfn.ANCHORARRAY(I110),0))),N112&amp;"Por favor no seleccionar los criterios de impacto",O99)</f>
        <v>0</v>
      </c>
      <c r="Q99" s="363"/>
      <c r="R99" s="344"/>
      <c r="S99" s="373"/>
      <c r="T99" s="203">
        <v>6</v>
      </c>
      <c r="U99" s="171"/>
      <c r="V99" s="163" t="str">
        <f t="shared" si="12"/>
        <v/>
      </c>
      <c r="W99" s="164"/>
      <c r="X99" s="164"/>
      <c r="Y99" s="201" t="str">
        <f t="shared" si="6"/>
        <v/>
      </c>
      <c r="Z99" s="164"/>
      <c r="AA99" s="164"/>
      <c r="AB99" s="164"/>
      <c r="AC99" s="165" t="str">
        <f>IFERROR(IF(AND(V98="Probabilidad",V99="Probabilidad"),(AE98-(+AE98*Y99)),IF(AND(V98="Impacto",V99="Probabilidad"),(AE97-(+AE97*Y99)),IF(V99="Impacto",AE98,""))),"")</f>
        <v/>
      </c>
      <c r="AD99" s="166" t="str">
        <f t="shared" si="9"/>
        <v/>
      </c>
      <c r="AE99" s="167" t="str">
        <f t="shared" si="7"/>
        <v/>
      </c>
      <c r="AF99" s="166" t="str">
        <f>IFERROR(IF(AG99="","",IF(AG99&lt;=0.2,"Leve",IF(AG99&lt;=0.4,"Menor",IF(AG99&lt;=0.6,"Moderado",IF(AG99&lt;=0.8,"Mayor","Catastrófico"))))),"")</f>
        <v/>
      </c>
      <c r="AG99" s="170" t="str">
        <f>IFERROR(IF(AND(V98="Impacto",V99="Impacto"),(AG98-(+AG98*Y99)),IF(AND(V98="Probabilidad",V99="Impacto"),(AG97-(+AG97*Y99)),IF(V99="Probabilidad",AG98,""))),"")</f>
        <v/>
      </c>
      <c r="AH99" s="168" t="str">
        <f t="shared" si="8"/>
        <v/>
      </c>
      <c r="AI99" s="169"/>
    </row>
    <row r="100" spans="1:35" s="154" customFormat="1" ht="96" hidden="1" customHeight="1" x14ac:dyDescent="0.2">
      <c r="A100" s="364">
        <v>17</v>
      </c>
      <c r="B100" s="365" t="s">
        <v>216</v>
      </c>
      <c r="C100" s="365" t="s">
        <v>224</v>
      </c>
      <c r="D100" s="366" t="s">
        <v>123</v>
      </c>
      <c r="E100" s="366" t="s">
        <v>570</v>
      </c>
      <c r="F100" s="366" t="s">
        <v>571</v>
      </c>
      <c r="G100" s="423" t="s">
        <v>572</v>
      </c>
      <c r="H100" s="423" t="s">
        <v>573</v>
      </c>
      <c r="I100" s="369" t="s">
        <v>574</v>
      </c>
      <c r="J100" s="427" t="s">
        <v>575</v>
      </c>
      <c r="K100" s="366" t="s">
        <v>116</v>
      </c>
      <c r="L100" s="377">
        <v>10</v>
      </c>
      <c r="M100" s="363" t="str">
        <f>IF(L100&lt;=0,"",IF(L100&lt;=2,"Muy Baja",IF(L100&lt;=24,"Baja",IF(L100&lt;=500,"Media",IF(L100&lt;=5000,"Alta","Muy Alta")))))</f>
        <v>Baja</v>
      </c>
      <c r="N100" s="344">
        <f>IF(M100="","",IF(M100="Muy Baja",0.2,IF(M100="Baja",0.4,IF(M100="Media",0.6,IF(M100="Alta",0.8,IF(M100="Muy Alta",1,))))))</f>
        <v>0.4</v>
      </c>
      <c r="O100" s="378" t="s">
        <v>141</v>
      </c>
      <c r="P100" s="344" t="str">
        <f>IF(NOT(ISERROR(MATCH(O100,'[2]Tabla Impacto'!$B$221:$B$223,0))),'[2]Tabla Impacto'!$F$223&amp;"Por favor no seleccionar los criterios de impacto(Afectación Económica o presupuestal y Pérdida Reputacional)",O100)</f>
        <v xml:space="preserve">     El riesgo afecta la imagen de de la entidad con efecto publicitario sostenido a nivel de sector administrativo, nivel departamental o municipal</v>
      </c>
      <c r="Q100" s="363" t="str">
        <f>IF(OR(P100='[2]Tabla Impacto'!$C$11,P100='[2]Tabla Impacto'!$D$11),"Leve",IF(OR(P100='[2]Tabla Impacto'!$C$12,P100='[2]Tabla Impacto'!$D$12),"Menor",IF(OR(P100='[2]Tabla Impacto'!$C$13,P100='[2]Tabla Impacto'!$D$13),"Moderado",IF(OR(P100='[2]Tabla Impacto'!$C$14,P100='[2]Tabla Impacto'!$D$14),"Mayor",IF(OR(P100='[2]Tabla Impacto'!$C$15,P100='[2]Tabla Impacto'!$D$15),"Catastrófico","")))))</f>
        <v>Mayor</v>
      </c>
      <c r="R100" s="344">
        <f>IF(Q100="","",IF(Q100="Leve",0.2,IF(Q100="Menor",0.4,IF(Q100="Moderado",0.6,IF(Q100="Mayor",0.8,IF(Q100="Catastrófico",1,))))))</f>
        <v>0.8</v>
      </c>
      <c r="S100" s="373" t="str">
        <f>IF(OR(AND(M100="Muy Baja",Q100="Leve"),AND(M100="Muy Baja",Q100="Menor"),AND(M100="Baja",Q100="Leve")),"Bajo",IF(OR(AND(M100="Muy baja",Q100="Moderado"),AND(M100="Baja",Q100="Menor"),AND(M100="Baja",Q100="Moderado"),AND(M100="Media",Q100="Leve"),AND(M100="Media",Q100="Menor"),AND(M100="Media",Q100="Moderado"),AND(M100="Alta",Q100="Leve"),AND(M100="Alta",Q100="Menor")),"Moderado",IF(OR(AND(M100="Muy Baja",Q100="Mayor"),AND(M100="Baja",Q100="Mayor"),AND(M100="Media",Q100="Mayor"),AND(M100="Alta",Q100="Moderado"),AND(M100="Alta",Q100="Mayor"),AND(M100="Muy Alta",Q100="Leve"),AND(M100="Muy Alta",Q100="Menor"),AND(M100="Muy Alta",Q100="Moderado"),AND(M100="Muy Alta",Q100="Mayor")),"Alto",IF(OR(AND(M100="Muy Baja",Q100="Catastrófico"),AND(M100="Baja",Q100="Catastrófico"),AND(M100="Media",Q100="Catastrófico"),AND(M100="Alta",Q100="Catastrófico"),AND(M100="Muy Alta",Q100="Catastrófico")),"Extremo",""))))</f>
        <v>Alto</v>
      </c>
      <c r="T100" s="203">
        <v>1</v>
      </c>
      <c r="U100" s="171" t="s">
        <v>576</v>
      </c>
      <c r="V100" s="163" t="str">
        <f t="shared" si="12"/>
        <v>Probabilidad</v>
      </c>
      <c r="W100" s="164" t="s">
        <v>14</v>
      </c>
      <c r="X100" s="164" t="s">
        <v>9</v>
      </c>
      <c r="Y100" s="201" t="str">
        <f t="shared" si="6"/>
        <v>40%</v>
      </c>
      <c r="Z100" s="164" t="s">
        <v>19</v>
      </c>
      <c r="AA100" s="164" t="s">
        <v>22</v>
      </c>
      <c r="AB100" s="164" t="s">
        <v>112</v>
      </c>
      <c r="AC100" s="165">
        <f>IFERROR(IF(V100="Probabilidad",(N100-(+N100*Y100)),IF(V100="Impacto",N100,"")),"")</f>
        <v>0.24</v>
      </c>
      <c r="AD100" s="166" t="str">
        <f>IFERROR(IF(AC100="","",IF(AC100&lt;=0.2,"Muy Baja",IF(AC100&lt;=0.4,"Baja",IF(AC100&lt;=0.6,"Media",IF(AC100&lt;=0.8,"Alta","Muy Alta"))))),"")</f>
        <v>Baja</v>
      </c>
      <c r="AE100" s="167">
        <f t="shared" si="7"/>
        <v>0.24</v>
      </c>
      <c r="AF100" s="166" t="str">
        <f>IFERROR(IF(AG100="","",IF(AG100&lt;=0.2,"Leve",IF(AG100&lt;=0.4,"Menor",IF(AG100&lt;=0.6,"Moderado",IF(AG100&lt;=0.8,"Mayor","Catastrófico"))))),"")</f>
        <v>Mayor</v>
      </c>
      <c r="AG100" s="170">
        <f>IFERROR(IF(V100="Impacto",(R100-(+R100*Y100)),IF(V100="Probabilidad",R100,"")),"")</f>
        <v>0.8</v>
      </c>
      <c r="AH100" s="168" t="str">
        <f t="shared" si="8"/>
        <v>Alto</v>
      </c>
      <c r="AI100" s="169" t="s">
        <v>32</v>
      </c>
    </row>
    <row r="101" spans="1:35" s="154" customFormat="1" ht="85.5" hidden="1" x14ac:dyDescent="0.2">
      <c r="A101" s="364"/>
      <c r="B101" s="365"/>
      <c r="C101" s="365"/>
      <c r="D101" s="366"/>
      <c r="E101" s="366"/>
      <c r="F101" s="366"/>
      <c r="G101" s="424"/>
      <c r="H101" s="424"/>
      <c r="I101" s="369"/>
      <c r="J101" s="428"/>
      <c r="K101" s="366"/>
      <c r="L101" s="377"/>
      <c r="M101" s="363"/>
      <c r="N101" s="344"/>
      <c r="O101" s="378"/>
      <c r="P101" s="344">
        <f ca="1">IF(NOT(ISERROR(MATCH(O101,_xlfn.ANCHORARRAY(I112),0))),N114&amp;"Por favor no seleccionar los criterios de impacto",O101)</f>
        <v>0</v>
      </c>
      <c r="Q101" s="363"/>
      <c r="R101" s="344"/>
      <c r="S101" s="373"/>
      <c r="T101" s="203">
        <v>2</v>
      </c>
      <c r="U101" s="171" t="s">
        <v>577</v>
      </c>
      <c r="V101" s="163" t="str">
        <f t="shared" si="12"/>
        <v>Probabilidad</v>
      </c>
      <c r="W101" s="164" t="s">
        <v>14</v>
      </c>
      <c r="X101" s="164" t="s">
        <v>9</v>
      </c>
      <c r="Y101" s="201" t="str">
        <f t="shared" si="6"/>
        <v>40%</v>
      </c>
      <c r="Z101" s="164" t="s">
        <v>19</v>
      </c>
      <c r="AA101" s="164" t="s">
        <v>22</v>
      </c>
      <c r="AB101" s="164" t="s">
        <v>112</v>
      </c>
      <c r="AC101" s="165">
        <f>IFERROR(IF(AND(V100="Probabilidad",V101="Probabilidad"),(AE100-(+AE100*Y101)),IF(V101="Probabilidad",(N100-(+N100*Y101)),IF(V101="Impacto",AE100,""))),"")</f>
        <v>0.14399999999999999</v>
      </c>
      <c r="AD101" s="166" t="str">
        <f t="shared" si="9"/>
        <v>Muy Baja</v>
      </c>
      <c r="AE101" s="167">
        <f t="shared" si="7"/>
        <v>0.14399999999999999</v>
      </c>
      <c r="AF101" s="166" t="str">
        <f t="shared" si="10"/>
        <v>Mayor</v>
      </c>
      <c r="AG101" s="170">
        <f>IFERROR(IF(AND(V100="Impacto",V101="Impacto"),(AG100-(+AG100*Y101)),IF(V101="Impacto",(R100-(+R100*Y101)),IF(V101="Probabilidad",AG100,""))),"")</f>
        <v>0.8</v>
      </c>
      <c r="AH101" s="168" t="str">
        <f t="shared" si="8"/>
        <v>Alto</v>
      </c>
      <c r="AI101" s="169" t="s">
        <v>32</v>
      </c>
    </row>
    <row r="102" spans="1:35" s="154" customFormat="1" ht="70.5" hidden="1" customHeight="1" x14ac:dyDescent="0.2">
      <c r="A102" s="364"/>
      <c r="B102" s="365"/>
      <c r="C102" s="365"/>
      <c r="D102" s="366"/>
      <c r="E102" s="366"/>
      <c r="F102" s="366"/>
      <c r="G102" s="424"/>
      <c r="H102" s="424"/>
      <c r="I102" s="369"/>
      <c r="J102" s="428"/>
      <c r="K102" s="366"/>
      <c r="L102" s="377"/>
      <c r="M102" s="363"/>
      <c r="N102" s="344"/>
      <c r="O102" s="378"/>
      <c r="P102" s="344">
        <f ca="1">IF(NOT(ISERROR(MATCH(O102,_xlfn.ANCHORARRAY(I113),0))),N115&amp;"Por favor no seleccionar los criterios de impacto",O102)</f>
        <v>0</v>
      </c>
      <c r="Q102" s="363"/>
      <c r="R102" s="344"/>
      <c r="S102" s="373"/>
      <c r="T102" s="203">
        <v>3</v>
      </c>
      <c r="U102" s="191"/>
      <c r="V102" s="163" t="str">
        <f t="shared" si="12"/>
        <v/>
      </c>
      <c r="W102" s="164"/>
      <c r="X102" s="164"/>
      <c r="Y102" s="201" t="str">
        <f t="shared" si="6"/>
        <v/>
      </c>
      <c r="Z102" s="164"/>
      <c r="AA102" s="164"/>
      <c r="AB102" s="164"/>
      <c r="AC102" s="165" t="str">
        <f>IFERROR(IF(AND(V101="Probabilidad",V102="Probabilidad"),(AE101-(+AE101*Y102)),IF(AND(V101="Impacto",V102="Probabilidad"),(AE100-(+AE100*Y102)),IF(V102="Impacto",AE101,""))),"")</f>
        <v/>
      </c>
      <c r="AD102" s="166" t="str">
        <f t="shared" si="9"/>
        <v/>
      </c>
      <c r="AE102" s="167" t="str">
        <f t="shared" si="7"/>
        <v/>
      </c>
      <c r="AF102" s="166" t="str">
        <f t="shared" si="10"/>
        <v/>
      </c>
      <c r="AG102" s="170" t="str">
        <f>IFERROR(IF(AND(V101="Impacto",V102="Impacto"),(AG101-(+AG101*Y102)),IF(AND(V101="Probabilidad",V102="Impacto"),(AG100-(+AG100*Y102)),IF(V102="Probabilidad",AG101,""))),"")</f>
        <v/>
      </c>
      <c r="AH102" s="168" t="str">
        <f t="shared" si="8"/>
        <v/>
      </c>
      <c r="AI102" s="169"/>
    </row>
    <row r="103" spans="1:35" s="154" customFormat="1" ht="70.5" hidden="1" customHeight="1" x14ac:dyDescent="0.2">
      <c r="A103" s="364"/>
      <c r="B103" s="365"/>
      <c r="C103" s="365"/>
      <c r="D103" s="366"/>
      <c r="E103" s="366"/>
      <c r="F103" s="366"/>
      <c r="G103" s="424"/>
      <c r="H103" s="424"/>
      <c r="I103" s="369"/>
      <c r="J103" s="428"/>
      <c r="K103" s="366"/>
      <c r="L103" s="377"/>
      <c r="M103" s="363"/>
      <c r="N103" s="344"/>
      <c r="O103" s="378"/>
      <c r="P103" s="344">
        <f ca="1">IF(NOT(ISERROR(MATCH(O103,_xlfn.ANCHORARRAY(I114),0))),N116&amp;"Por favor no seleccionar los criterios de impacto",O103)</f>
        <v>0</v>
      </c>
      <c r="Q103" s="363"/>
      <c r="R103" s="344"/>
      <c r="S103" s="373"/>
      <c r="T103" s="203">
        <v>4</v>
      </c>
      <c r="U103" s="171"/>
      <c r="V103" s="163" t="str">
        <f t="shared" si="12"/>
        <v/>
      </c>
      <c r="W103" s="164"/>
      <c r="X103" s="164"/>
      <c r="Y103" s="201" t="str">
        <f t="shared" si="6"/>
        <v/>
      </c>
      <c r="Z103" s="164"/>
      <c r="AA103" s="164"/>
      <c r="AB103" s="164"/>
      <c r="AC103" s="165" t="str">
        <f>IFERROR(IF(AND(V102="Probabilidad",V103="Probabilidad"),(AE102-(+AE102*Y103)),IF(AND(V102="Impacto",V103="Probabilidad"),(AE101-(+AE101*Y103)),IF(V103="Impacto",AE102,""))),"")</f>
        <v/>
      </c>
      <c r="AD103" s="166" t="str">
        <f t="shared" si="9"/>
        <v/>
      </c>
      <c r="AE103" s="167" t="str">
        <f t="shared" si="7"/>
        <v/>
      </c>
      <c r="AF103" s="166" t="str">
        <f t="shared" si="10"/>
        <v/>
      </c>
      <c r="AG103" s="170" t="str">
        <f>IFERROR(IF(AND(V102="Impacto",V103="Impacto"),(AG102-(+AG102*Y103)),IF(AND(V102="Probabilidad",V103="Impacto"),(AG101-(+AG101*Y103)),IF(V103="Probabilidad",AG102,""))),"")</f>
        <v/>
      </c>
      <c r="AH103" s="168" t="str">
        <f t="shared" si="8"/>
        <v/>
      </c>
      <c r="AI103" s="169"/>
    </row>
    <row r="104" spans="1:35" s="154" customFormat="1" ht="70.5" hidden="1" customHeight="1" x14ac:dyDescent="0.2">
      <c r="A104" s="364"/>
      <c r="B104" s="365"/>
      <c r="C104" s="365"/>
      <c r="D104" s="366"/>
      <c r="E104" s="366"/>
      <c r="F104" s="366"/>
      <c r="G104" s="424"/>
      <c r="H104" s="424"/>
      <c r="I104" s="369"/>
      <c r="J104" s="428"/>
      <c r="K104" s="366"/>
      <c r="L104" s="377"/>
      <c r="M104" s="363"/>
      <c r="N104" s="344"/>
      <c r="O104" s="378"/>
      <c r="P104" s="344">
        <f ca="1">IF(NOT(ISERROR(MATCH(O104,_xlfn.ANCHORARRAY(I115),0))),N117&amp;"Por favor no seleccionar los criterios de impacto",O104)</f>
        <v>0</v>
      </c>
      <c r="Q104" s="363"/>
      <c r="R104" s="344"/>
      <c r="S104" s="373"/>
      <c r="T104" s="203">
        <v>5</v>
      </c>
      <c r="U104" s="171"/>
      <c r="V104" s="163" t="str">
        <f t="shared" si="12"/>
        <v/>
      </c>
      <c r="W104" s="164"/>
      <c r="X104" s="164"/>
      <c r="Y104" s="201" t="str">
        <f t="shared" si="6"/>
        <v/>
      </c>
      <c r="Z104" s="164"/>
      <c r="AA104" s="164"/>
      <c r="AB104" s="164"/>
      <c r="AC104" s="165" t="str">
        <f>IFERROR(IF(AND(V103="Probabilidad",V104="Probabilidad"),(AE103-(+AE103*Y104)),IF(AND(V103="Impacto",V104="Probabilidad"),(AE102-(+AE102*Y104)),IF(V104="Impacto",AE103,""))),"")</f>
        <v/>
      </c>
      <c r="AD104" s="166" t="str">
        <f t="shared" si="9"/>
        <v/>
      </c>
      <c r="AE104" s="167" t="str">
        <f t="shared" si="7"/>
        <v/>
      </c>
      <c r="AF104" s="166" t="str">
        <f t="shared" si="10"/>
        <v/>
      </c>
      <c r="AG104" s="170" t="str">
        <f>IFERROR(IF(AND(V103="Impacto",V104="Impacto"),(AG103-(+AG103*Y104)),IF(AND(V103="Probabilidad",V104="Impacto"),(AG102-(+AG102*Y104)),IF(V104="Probabilidad",AG103,""))),"")</f>
        <v/>
      </c>
      <c r="AH104" s="168" t="str">
        <f t="shared" si="8"/>
        <v/>
      </c>
      <c r="AI104" s="169"/>
    </row>
    <row r="105" spans="1:35" s="154" customFormat="1" ht="70.5" hidden="1" customHeight="1" x14ac:dyDescent="0.2">
      <c r="A105" s="364"/>
      <c r="B105" s="365"/>
      <c r="C105" s="365"/>
      <c r="D105" s="366"/>
      <c r="E105" s="366"/>
      <c r="F105" s="366"/>
      <c r="G105" s="425"/>
      <c r="H105" s="425"/>
      <c r="I105" s="369"/>
      <c r="J105" s="429"/>
      <c r="K105" s="366"/>
      <c r="L105" s="377"/>
      <c r="M105" s="363"/>
      <c r="N105" s="344"/>
      <c r="O105" s="378"/>
      <c r="P105" s="344">
        <f ca="1">IF(NOT(ISERROR(MATCH(O105,_xlfn.ANCHORARRAY(I116),0))),N118&amp;"Por favor no seleccionar los criterios de impacto",O105)</f>
        <v>0</v>
      </c>
      <c r="Q105" s="363"/>
      <c r="R105" s="344"/>
      <c r="S105" s="373"/>
      <c r="T105" s="203">
        <v>6</v>
      </c>
      <c r="U105" s="171"/>
      <c r="V105" s="163" t="str">
        <f t="shared" si="12"/>
        <v/>
      </c>
      <c r="W105" s="164"/>
      <c r="X105" s="164"/>
      <c r="Y105" s="201" t="str">
        <f t="shared" si="6"/>
        <v/>
      </c>
      <c r="Z105" s="164"/>
      <c r="AA105" s="164"/>
      <c r="AB105" s="164"/>
      <c r="AC105" s="165" t="str">
        <f>IFERROR(IF(AND(V104="Probabilidad",V105="Probabilidad"),(AE104-(+AE104*Y105)),IF(AND(V104="Impacto",V105="Probabilidad"),(AE103-(+AE103*Y105)),IF(V105="Impacto",AE104,""))),"")</f>
        <v/>
      </c>
      <c r="AD105" s="166" t="str">
        <f t="shared" si="9"/>
        <v/>
      </c>
      <c r="AE105" s="167" t="str">
        <f t="shared" si="7"/>
        <v/>
      </c>
      <c r="AF105" s="166" t="str">
        <f t="shared" si="10"/>
        <v/>
      </c>
      <c r="AG105" s="170" t="str">
        <f>IFERROR(IF(AND(V104="Impacto",V105="Impacto"),(AG104-(+AG104*Y105)),IF(AND(V104="Probabilidad",V105="Impacto"),(AG103-(+AG103*Y105)),IF(V105="Probabilidad",AG104,""))),"")</f>
        <v/>
      </c>
      <c r="AH105" s="168" t="str">
        <f t="shared" si="8"/>
        <v/>
      </c>
      <c r="AI105" s="169"/>
    </row>
    <row r="106" spans="1:35" s="154" customFormat="1" ht="88.5" hidden="1" customHeight="1" x14ac:dyDescent="0.2">
      <c r="A106" s="364">
        <v>18</v>
      </c>
      <c r="B106" s="365" t="s">
        <v>216</v>
      </c>
      <c r="C106" s="432" t="s">
        <v>224</v>
      </c>
      <c r="D106" s="367" t="s">
        <v>123</v>
      </c>
      <c r="E106" s="367" t="s">
        <v>578</v>
      </c>
      <c r="F106" s="367" t="s">
        <v>579</v>
      </c>
      <c r="G106" s="423" t="s">
        <v>580</v>
      </c>
      <c r="H106" s="423" t="s">
        <v>581</v>
      </c>
      <c r="I106" s="369" t="s">
        <v>582</v>
      </c>
      <c r="J106" s="427" t="s">
        <v>583</v>
      </c>
      <c r="K106" s="367" t="s">
        <v>116</v>
      </c>
      <c r="L106" s="377">
        <v>2000</v>
      </c>
      <c r="M106" s="363" t="str">
        <f>IF(L106&lt;=0,"",IF(L106&lt;=2,"Muy Baja",IF(L106&lt;=24,"Baja",IF(L106&lt;=500,"Media",IF(L106&lt;=5000,"Alta","Muy Alta")))))</f>
        <v>Alta</v>
      </c>
      <c r="N106" s="344">
        <f>IF(M106="","",IF(M106="Muy Baja",0.2,IF(M106="Baja",0.4,IF(M106="Media",0.6,IF(M106="Alta",0.8,IF(M106="Muy Alta",1,))))))</f>
        <v>0.8</v>
      </c>
      <c r="O106" s="378" t="s">
        <v>141</v>
      </c>
      <c r="P106" s="344" t="str">
        <f>IF(NOT(ISERROR(MATCH(O106,'[2]Tabla Impacto'!$B$221:$B$223,0))),'[2]Tabla Impacto'!$F$223&amp;"Por favor no seleccionar los criterios de impacto(Afectación Económica o presupuestal y Pérdida Reputacional)",O106)</f>
        <v xml:space="preserve">     El riesgo afecta la imagen de de la entidad con efecto publicitario sostenido a nivel de sector administrativo, nivel departamental o municipal</v>
      </c>
      <c r="Q106" s="363" t="str">
        <f>IF(OR(P106='[2]Tabla Impacto'!$C$11,P106='[2]Tabla Impacto'!$D$11),"Leve",IF(OR(P106='[2]Tabla Impacto'!$C$12,P106='[2]Tabla Impacto'!$D$12),"Menor",IF(OR(P106='[2]Tabla Impacto'!$C$13,P106='[2]Tabla Impacto'!$D$13),"Moderado",IF(OR(P106='[2]Tabla Impacto'!$C$14,P106='[2]Tabla Impacto'!$D$14),"Mayor",IF(OR(P106='[2]Tabla Impacto'!$C$15,P106='[2]Tabla Impacto'!$D$15),"Catastrófico","")))))</f>
        <v>Mayor</v>
      </c>
      <c r="R106" s="344">
        <f>IF(Q106="","",IF(Q106="Leve",0.2,IF(Q106="Menor",0.4,IF(Q106="Moderado",0.6,IF(Q106="Mayor",0.8,IF(Q106="Catastrófico",1,))))))</f>
        <v>0.8</v>
      </c>
      <c r="S106" s="373" t="str">
        <f>IF(OR(AND(M106="Muy Baja",Q106="Leve"),AND(M106="Muy Baja",Q106="Menor"),AND(M106="Baja",Q106="Leve")),"Bajo",IF(OR(AND(M106="Muy baja",Q106="Moderado"),AND(M106="Baja",Q106="Menor"),AND(M106="Baja",Q106="Moderado"),AND(M106="Media",Q106="Leve"),AND(M106="Media",Q106="Menor"),AND(M106="Media",Q106="Moderado"),AND(M106="Alta",Q106="Leve"),AND(M106="Alta",Q106="Menor")),"Moderado",IF(OR(AND(M106="Muy Baja",Q106="Mayor"),AND(M106="Baja",Q106="Mayor"),AND(M106="Media",Q106="Mayor"),AND(M106="Alta",Q106="Moderado"),AND(M106="Alta",Q106="Mayor"),AND(M106="Muy Alta",Q106="Leve"),AND(M106="Muy Alta",Q106="Menor"),AND(M106="Muy Alta",Q106="Moderado"),AND(M106="Muy Alta",Q106="Mayor")),"Alto",IF(OR(AND(M106="Muy Baja",Q106="Catastrófico"),AND(M106="Baja",Q106="Catastrófico"),AND(M106="Media",Q106="Catastrófico"),AND(M106="Alta",Q106="Catastrófico"),AND(M106="Muy Alta",Q106="Catastrófico")),"Extremo",""))))</f>
        <v>Alto</v>
      </c>
      <c r="T106" s="203">
        <v>1</v>
      </c>
      <c r="U106" s="171" t="s">
        <v>584</v>
      </c>
      <c r="V106" s="163" t="str">
        <f t="shared" si="12"/>
        <v>Probabilidad</v>
      </c>
      <c r="W106" s="164" t="s">
        <v>14</v>
      </c>
      <c r="X106" s="164" t="s">
        <v>9</v>
      </c>
      <c r="Y106" s="201" t="str">
        <f t="shared" si="6"/>
        <v>40%</v>
      </c>
      <c r="Z106" s="164" t="s">
        <v>19</v>
      </c>
      <c r="AA106" s="164" t="s">
        <v>22</v>
      </c>
      <c r="AB106" s="164" t="s">
        <v>112</v>
      </c>
      <c r="AC106" s="165">
        <f>IFERROR(IF(V106="Probabilidad",(N106-(+N106*Y106)),IF(V106="Impacto",N106,"")),"")</f>
        <v>0.48</v>
      </c>
      <c r="AD106" s="166" t="str">
        <f>IFERROR(IF(AC106="","",IF(AC106&lt;=0.2,"Muy Baja",IF(AC106&lt;=0.4,"Baja",IF(AC106&lt;=0.6,"Media",IF(AC106&lt;=0.8,"Alta","Muy Alta"))))),"")</f>
        <v>Media</v>
      </c>
      <c r="AE106" s="167">
        <f t="shared" si="7"/>
        <v>0.48</v>
      </c>
      <c r="AF106" s="166" t="str">
        <f>IFERROR(IF(AG106="","",IF(AG106&lt;=0.2,"Leve",IF(AG106&lt;=0.4,"Menor",IF(AG106&lt;=0.6,"Moderado",IF(AG106&lt;=0.8,"Mayor","Catastrófico"))))),"")</f>
        <v>Mayor</v>
      </c>
      <c r="AG106" s="170">
        <f>IFERROR(IF(V106="Impacto",(R106-(+R106*Y106)),IF(V106="Probabilidad",R106,"")),"")</f>
        <v>0.8</v>
      </c>
      <c r="AH106" s="168" t="str">
        <f t="shared" si="8"/>
        <v>Alto</v>
      </c>
      <c r="AI106" s="169" t="s">
        <v>32</v>
      </c>
    </row>
    <row r="107" spans="1:35" s="154" customFormat="1" ht="94.5" hidden="1" customHeight="1" x14ac:dyDescent="0.2">
      <c r="A107" s="364"/>
      <c r="B107" s="365"/>
      <c r="C107" s="432"/>
      <c r="D107" s="367"/>
      <c r="E107" s="367"/>
      <c r="F107" s="367"/>
      <c r="G107" s="424"/>
      <c r="H107" s="424"/>
      <c r="I107" s="369"/>
      <c r="J107" s="428"/>
      <c r="K107" s="367"/>
      <c r="L107" s="377"/>
      <c r="M107" s="363"/>
      <c r="N107" s="344"/>
      <c r="O107" s="378"/>
      <c r="P107" s="344">
        <f ca="1">IF(NOT(ISERROR(MATCH(O107,_xlfn.ANCHORARRAY(I118),0))),N120&amp;"Por favor no seleccionar los criterios de impacto",O107)</f>
        <v>0</v>
      </c>
      <c r="Q107" s="363"/>
      <c r="R107" s="344"/>
      <c r="S107" s="373"/>
      <c r="T107" s="203">
        <v>2</v>
      </c>
      <c r="U107" s="171" t="s">
        <v>585</v>
      </c>
      <c r="V107" s="163" t="str">
        <f t="shared" si="12"/>
        <v>Probabilidad</v>
      </c>
      <c r="W107" s="164" t="s">
        <v>14</v>
      </c>
      <c r="X107" s="164" t="s">
        <v>9</v>
      </c>
      <c r="Y107" s="201" t="str">
        <f t="shared" si="6"/>
        <v>40%</v>
      </c>
      <c r="Z107" s="164" t="s">
        <v>19</v>
      </c>
      <c r="AA107" s="164" t="s">
        <v>22</v>
      </c>
      <c r="AB107" s="164" t="s">
        <v>112</v>
      </c>
      <c r="AC107" s="165">
        <f>IFERROR(IF(AND(V106="Probabilidad",V107="Probabilidad"),(AE106-(+AE106*Y107)),IF(V107="Probabilidad",(N106-(+N106*Y107)),IF(V107="Impacto",AE106,""))),"")</f>
        <v>0.28799999999999998</v>
      </c>
      <c r="AD107" s="166" t="str">
        <f t="shared" si="9"/>
        <v>Baja</v>
      </c>
      <c r="AE107" s="167">
        <f t="shared" si="7"/>
        <v>0.28799999999999998</v>
      </c>
      <c r="AF107" s="166" t="str">
        <f t="shared" si="10"/>
        <v>Mayor</v>
      </c>
      <c r="AG107" s="170">
        <f>IFERROR(IF(AND(V106="Impacto",V107="Impacto"),(AG106-(+AG106*Y107)),IF(V107="Impacto",(R106-(+R106*Y107)),IF(V107="Probabilidad",AG106,""))),"")</f>
        <v>0.8</v>
      </c>
      <c r="AH107" s="168" t="str">
        <f t="shared" si="8"/>
        <v>Alto</v>
      </c>
      <c r="AI107" s="169" t="s">
        <v>32</v>
      </c>
    </row>
    <row r="108" spans="1:35" s="154" customFormat="1" ht="70.5" hidden="1" customHeight="1" x14ac:dyDescent="0.2">
      <c r="A108" s="364"/>
      <c r="B108" s="365"/>
      <c r="C108" s="432"/>
      <c r="D108" s="367"/>
      <c r="E108" s="367"/>
      <c r="F108" s="367"/>
      <c r="G108" s="424"/>
      <c r="H108" s="424"/>
      <c r="I108" s="369"/>
      <c r="J108" s="428"/>
      <c r="K108" s="367"/>
      <c r="L108" s="377"/>
      <c r="M108" s="363"/>
      <c r="N108" s="344"/>
      <c r="O108" s="378"/>
      <c r="P108" s="344">
        <f ca="1">IF(NOT(ISERROR(MATCH(O108,_xlfn.ANCHORARRAY(I119),0))),N121&amp;"Por favor no seleccionar los criterios de impacto",O108)</f>
        <v>0</v>
      </c>
      <c r="Q108" s="363"/>
      <c r="R108" s="344"/>
      <c r="S108" s="373"/>
      <c r="T108" s="203">
        <v>3</v>
      </c>
      <c r="U108" s="191"/>
      <c r="V108" s="163" t="str">
        <f t="shared" si="12"/>
        <v/>
      </c>
      <c r="W108" s="164"/>
      <c r="X108" s="164"/>
      <c r="Y108" s="201" t="str">
        <f t="shared" si="6"/>
        <v/>
      </c>
      <c r="Z108" s="164"/>
      <c r="AA108" s="164"/>
      <c r="AB108" s="164"/>
      <c r="AC108" s="165" t="str">
        <f>IFERROR(IF(AND(V107="Probabilidad",V108="Probabilidad"),(AE107-(+AE107*Y108)),IF(AND(V107="Impacto",V108="Probabilidad"),(AE106-(+AE106*Y108)),IF(V108="Impacto",AE107,""))),"")</f>
        <v/>
      </c>
      <c r="AD108" s="166" t="str">
        <f t="shared" si="9"/>
        <v/>
      </c>
      <c r="AE108" s="167" t="str">
        <f t="shared" si="7"/>
        <v/>
      </c>
      <c r="AF108" s="166" t="str">
        <f t="shared" si="10"/>
        <v/>
      </c>
      <c r="AG108" s="170" t="str">
        <f>IFERROR(IF(AND(V107="Impacto",V108="Impacto"),(AG107-(+AG107*Y108)),IF(AND(V107="Probabilidad",V108="Impacto"),(AG106-(+AG106*Y108)),IF(V108="Probabilidad",AG107,""))),"")</f>
        <v/>
      </c>
      <c r="AH108" s="168" t="str">
        <f t="shared" si="8"/>
        <v/>
      </c>
      <c r="AI108" s="169"/>
    </row>
    <row r="109" spans="1:35" s="154" customFormat="1" ht="70.5" hidden="1" customHeight="1" x14ac:dyDescent="0.2">
      <c r="A109" s="364"/>
      <c r="B109" s="365"/>
      <c r="C109" s="432"/>
      <c r="D109" s="367"/>
      <c r="E109" s="367"/>
      <c r="F109" s="367"/>
      <c r="G109" s="424"/>
      <c r="H109" s="424"/>
      <c r="I109" s="369"/>
      <c r="J109" s="428"/>
      <c r="K109" s="367"/>
      <c r="L109" s="377"/>
      <c r="M109" s="363"/>
      <c r="N109" s="344"/>
      <c r="O109" s="378"/>
      <c r="P109" s="344">
        <f ca="1">IF(NOT(ISERROR(MATCH(O109,_xlfn.ANCHORARRAY(I120),0))),N122&amp;"Por favor no seleccionar los criterios de impacto",O109)</f>
        <v>0</v>
      </c>
      <c r="Q109" s="363"/>
      <c r="R109" s="344"/>
      <c r="S109" s="373"/>
      <c r="T109" s="203">
        <v>4</v>
      </c>
      <c r="U109" s="171"/>
      <c r="V109" s="163" t="str">
        <f t="shared" si="12"/>
        <v/>
      </c>
      <c r="W109" s="164"/>
      <c r="X109" s="164"/>
      <c r="Y109" s="201" t="str">
        <f t="shared" si="6"/>
        <v/>
      </c>
      <c r="Z109" s="164"/>
      <c r="AA109" s="164"/>
      <c r="AB109" s="164"/>
      <c r="AC109" s="165" t="str">
        <f>IFERROR(IF(AND(V108="Probabilidad",V109="Probabilidad"),(AE108-(+AE108*Y109)),IF(AND(V108="Impacto",V109="Probabilidad"),(AE107-(+AE107*Y109)),IF(V109="Impacto",AE108,""))),"")</f>
        <v/>
      </c>
      <c r="AD109" s="166" t="str">
        <f t="shared" si="9"/>
        <v/>
      </c>
      <c r="AE109" s="167" t="str">
        <f t="shared" si="7"/>
        <v/>
      </c>
      <c r="AF109" s="166" t="str">
        <f t="shared" si="10"/>
        <v/>
      </c>
      <c r="AG109" s="170" t="str">
        <f>IFERROR(IF(AND(V108="Impacto",V109="Impacto"),(AG108-(+AG108*Y109)),IF(AND(V108="Probabilidad",V109="Impacto"),(AG107-(+AG107*Y109)),IF(V109="Probabilidad",AG108,""))),"")</f>
        <v/>
      </c>
      <c r="AH109" s="168" t="str">
        <f t="shared" si="8"/>
        <v/>
      </c>
      <c r="AI109" s="169"/>
    </row>
    <row r="110" spans="1:35" s="154" customFormat="1" ht="70.5" hidden="1" customHeight="1" x14ac:dyDescent="0.2">
      <c r="A110" s="364"/>
      <c r="B110" s="365"/>
      <c r="C110" s="432"/>
      <c r="D110" s="367"/>
      <c r="E110" s="367"/>
      <c r="F110" s="367"/>
      <c r="G110" s="424"/>
      <c r="H110" s="424"/>
      <c r="I110" s="369"/>
      <c r="J110" s="428"/>
      <c r="K110" s="367"/>
      <c r="L110" s="377"/>
      <c r="M110" s="363"/>
      <c r="N110" s="344"/>
      <c r="O110" s="378"/>
      <c r="P110" s="344">
        <f ca="1">IF(NOT(ISERROR(MATCH(O110,_xlfn.ANCHORARRAY(I121),0))),N123&amp;"Por favor no seleccionar los criterios de impacto",O110)</f>
        <v>0</v>
      </c>
      <c r="Q110" s="363"/>
      <c r="R110" s="344"/>
      <c r="S110" s="373"/>
      <c r="T110" s="203">
        <v>5</v>
      </c>
      <c r="U110" s="171"/>
      <c r="V110" s="163" t="str">
        <f t="shared" si="12"/>
        <v/>
      </c>
      <c r="W110" s="164"/>
      <c r="X110" s="164"/>
      <c r="Y110" s="201" t="str">
        <f t="shared" si="6"/>
        <v/>
      </c>
      <c r="Z110" s="164"/>
      <c r="AA110" s="164"/>
      <c r="AB110" s="164"/>
      <c r="AC110" s="165" t="str">
        <f>IFERROR(IF(AND(V109="Probabilidad",V110="Probabilidad"),(AE109-(+AE109*Y110)),IF(AND(V109="Impacto",V110="Probabilidad"),(AE108-(+AE108*Y110)),IF(V110="Impacto",AE109,""))),"")</f>
        <v/>
      </c>
      <c r="AD110" s="166" t="str">
        <f t="shared" si="9"/>
        <v/>
      </c>
      <c r="AE110" s="167" t="str">
        <f t="shared" si="7"/>
        <v/>
      </c>
      <c r="AF110" s="166" t="str">
        <f t="shared" si="10"/>
        <v/>
      </c>
      <c r="AG110" s="170" t="str">
        <f>IFERROR(IF(AND(V109="Impacto",V110="Impacto"),(AG109-(+AG109*Y110)),IF(AND(V109="Probabilidad",V110="Impacto"),(AG108-(+AG108*Y110)),IF(V110="Probabilidad",AG109,""))),"")</f>
        <v/>
      </c>
      <c r="AH110" s="168" t="str">
        <f t="shared" si="8"/>
        <v/>
      </c>
      <c r="AI110" s="169"/>
    </row>
    <row r="111" spans="1:35" s="154" customFormat="1" ht="70.5" hidden="1" customHeight="1" x14ac:dyDescent="0.2">
      <c r="A111" s="364"/>
      <c r="B111" s="365"/>
      <c r="C111" s="432"/>
      <c r="D111" s="367"/>
      <c r="E111" s="367"/>
      <c r="F111" s="367"/>
      <c r="G111" s="425"/>
      <c r="H111" s="425"/>
      <c r="I111" s="369"/>
      <c r="J111" s="429"/>
      <c r="K111" s="367"/>
      <c r="L111" s="377"/>
      <c r="M111" s="363"/>
      <c r="N111" s="344"/>
      <c r="O111" s="378"/>
      <c r="P111" s="344">
        <f ca="1">IF(NOT(ISERROR(MATCH(O111,_xlfn.ANCHORARRAY(I122),0))),N124&amp;"Por favor no seleccionar los criterios de impacto",O111)</f>
        <v>0</v>
      </c>
      <c r="Q111" s="363"/>
      <c r="R111" s="344"/>
      <c r="S111" s="373"/>
      <c r="T111" s="203">
        <v>6</v>
      </c>
      <c r="U111" s="171"/>
      <c r="V111" s="163" t="str">
        <f t="shared" si="12"/>
        <v/>
      </c>
      <c r="W111" s="164"/>
      <c r="X111" s="164"/>
      <c r="Y111" s="201" t="str">
        <f t="shared" si="6"/>
        <v/>
      </c>
      <c r="Z111" s="164"/>
      <c r="AA111" s="164"/>
      <c r="AB111" s="164"/>
      <c r="AC111" s="165" t="str">
        <f>IFERROR(IF(AND(V110="Probabilidad",V111="Probabilidad"),(AE110-(+AE110*Y111)),IF(AND(V110="Impacto",V111="Probabilidad"),(AE109-(+AE109*Y111)),IF(V111="Impacto",AE110,""))),"")</f>
        <v/>
      </c>
      <c r="AD111" s="166" t="str">
        <f t="shared" si="9"/>
        <v/>
      </c>
      <c r="AE111" s="167" t="str">
        <f t="shared" si="7"/>
        <v/>
      </c>
      <c r="AF111" s="166" t="str">
        <f t="shared" si="10"/>
        <v/>
      </c>
      <c r="AG111" s="170" t="str">
        <f>IFERROR(IF(AND(V110="Impacto",V111="Impacto"),(AG110-(+AG110*Y111)),IF(AND(V110="Probabilidad",V111="Impacto"),(AG109-(+AG109*Y111)),IF(V111="Probabilidad",AG110,""))),"")</f>
        <v/>
      </c>
      <c r="AH111" s="168" t="str">
        <f t="shared" si="8"/>
        <v/>
      </c>
      <c r="AI111" s="169"/>
    </row>
    <row r="112" spans="1:35" s="156" customFormat="1" ht="107.25" hidden="1" customHeight="1" x14ac:dyDescent="0.25">
      <c r="A112" s="330">
        <v>19</v>
      </c>
      <c r="B112" s="433" t="s">
        <v>214</v>
      </c>
      <c r="C112" s="433" t="s">
        <v>220</v>
      </c>
      <c r="D112" s="434" t="s">
        <v>125</v>
      </c>
      <c r="E112" s="434" t="s">
        <v>342</v>
      </c>
      <c r="F112" s="435" t="s">
        <v>344</v>
      </c>
      <c r="G112" s="440" t="s">
        <v>348</v>
      </c>
      <c r="H112" s="440" t="s">
        <v>345</v>
      </c>
      <c r="I112" s="441" t="s">
        <v>346</v>
      </c>
      <c r="J112" s="442" t="s">
        <v>343</v>
      </c>
      <c r="K112" s="434" t="s">
        <v>347</v>
      </c>
      <c r="L112" s="447">
        <v>1311</v>
      </c>
      <c r="M112" s="437" t="s">
        <v>6</v>
      </c>
      <c r="N112" s="438">
        <v>0.8</v>
      </c>
      <c r="O112" s="439" t="s">
        <v>137</v>
      </c>
      <c r="P112" s="438" t="s">
        <v>137</v>
      </c>
      <c r="Q112" s="437" t="s">
        <v>78</v>
      </c>
      <c r="R112" s="438">
        <v>1</v>
      </c>
      <c r="S112" s="436" t="s">
        <v>72</v>
      </c>
      <c r="T112" s="207">
        <v>1</v>
      </c>
      <c r="U112" s="193" t="s">
        <v>350</v>
      </c>
      <c r="V112" s="157" t="s">
        <v>4</v>
      </c>
      <c r="W112" s="208" t="s">
        <v>14</v>
      </c>
      <c r="X112" s="208" t="s">
        <v>10</v>
      </c>
      <c r="Y112" s="206" t="s">
        <v>360</v>
      </c>
      <c r="Z112" s="208" t="s">
        <v>19</v>
      </c>
      <c r="AA112" s="208" t="s">
        <v>22</v>
      </c>
      <c r="AB112" s="208" t="s">
        <v>112</v>
      </c>
      <c r="AC112" s="158">
        <v>0.4</v>
      </c>
      <c r="AD112" s="159" t="s">
        <v>46</v>
      </c>
      <c r="AE112" s="160">
        <v>0.4</v>
      </c>
      <c r="AF112" s="159" t="s">
        <v>78</v>
      </c>
      <c r="AG112" s="160">
        <v>1</v>
      </c>
      <c r="AH112" s="161" t="s">
        <v>72</v>
      </c>
      <c r="AI112" s="162" t="s">
        <v>32</v>
      </c>
    </row>
    <row r="113" spans="1:58" s="154" customFormat="1" ht="111.75" hidden="1" customHeight="1" x14ac:dyDescent="0.2">
      <c r="A113" s="330"/>
      <c r="B113" s="433"/>
      <c r="C113" s="433"/>
      <c r="D113" s="434"/>
      <c r="E113" s="434"/>
      <c r="F113" s="435"/>
      <c r="G113" s="440"/>
      <c r="H113" s="440"/>
      <c r="I113" s="441"/>
      <c r="J113" s="442"/>
      <c r="K113" s="434"/>
      <c r="L113" s="447"/>
      <c r="M113" s="437"/>
      <c r="N113" s="438"/>
      <c r="O113" s="439"/>
      <c r="P113" s="438">
        <v>0</v>
      </c>
      <c r="Q113" s="437"/>
      <c r="R113" s="438"/>
      <c r="S113" s="436"/>
      <c r="T113" s="207">
        <v>2</v>
      </c>
      <c r="U113" s="193" t="s">
        <v>351</v>
      </c>
      <c r="V113" s="157" t="s">
        <v>4</v>
      </c>
      <c r="W113" s="208" t="s">
        <v>14</v>
      </c>
      <c r="X113" s="208" t="s">
        <v>10</v>
      </c>
      <c r="Y113" s="206" t="s">
        <v>360</v>
      </c>
      <c r="Z113" s="208" t="s">
        <v>19</v>
      </c>
      <c r="AA113" s="208" t="s">
        <v>22</v>
      </c>
      <c r="AB113" s="208" t="s">
        <v>112</v>
      </c>
      <c r="AC113" s="158">
        <v>0.2</v>
      </c>
      <c r="AD113" s="159" t="s">
        <v>44</v>
      </c>
      <c r="AE113" s="160">
        <v>0.2</v>
      </c>
      <c r="AF113" s="159" t="s">
        <v>78</v>
      </c>
      <c r="AG113" s="160">
        <v>1</v>
      </c>
      <c r="AH113" s="161" t="s">
        <v>72</v>
      </c>
      <c r="AI113" s="162" t="s">
        <v>32</v>
      </c>
    </row>
    <row r="114" spans="1:58" s="154" customFormat="1" ht="195.75" hidden="1" customHeight="1" x14ac:dyDescent="0.2">
      <c r="A114" s="330"/>
      <c r="B114" s="433"/>
      <c r="C114" s="433"/>
      <c r="D114" s="434"/>
      <c r="E114" s="434"/>
      <c r="F114" s="435"/>
      <c r="G114" s="440"/>
      <c r="H114" s="440"/>
      <c r="I114" s="441"/>
      <c r="J114" s="442"/>
      <c r="K114" s="434"/>
      <c r="L114" s="447"/>
      <c r="M114" s="437"/>
      <c r="N114" s="438"/>
      <c r="O114" s="439"/>
      <c r="P114" s="438">
        <v>0</v>
      </c>
      <c r="Q114" s="437"/>
      <c r="R114" s="438"/>
      <c r="S114" s="436"/>
      <c r="T114" s="207">
        <v>3</v>
      </c>
      <c r="U114" s="193" t="s">
        <v>349</v>
      </c>
      <c r="V114" s="157" t="s">
        <v>4</v>
      </c>
      <c r="W114" s="208" t="s">
        <v>15</v>
      </c>
      <c r="X114" s="208" t="s">
        <v>10</v>
      </c>
      <c r="Y114" s="206" t="s">
        <v>357</v>
      </c>
      <c r="Z114" s="208" t="s">
        <v>19</v>
      </c>
      <c r="AA114" s="208" t="s">
        <v>22</v>
      </c>
      <c r="AB114" s="208" t="s">
        <v>112</v>
      </c>
      <c r="AC114" s="158">
        <v>0.12</v>
      </c>
      <c r="AD114" s="159" t="s">
        <v>44</v>
      </c>
      <c r="AE114" s="160">
        <v>0.12</v>
      </c>
      <c r="AF114" s="159" t="s">
        <v>78</v>
      </c>
      <c r="AG114" s="160">
        <v>1</v>
      </c>
      <c r="AH114" s="161" t="s">
        <v>72</v>
      </c>
      <c r="AI114" s="162" t="s">
        <v>32</v>
      </c>
    </row>
    <row r="115" spans="1:58" s="154" customFormat="1" ht="137.25" hidden="1" customHeight="1" x14ac:dyDescent="0.2">
      <c r="A115" s="330"/>
      <c r="B115" s="433"/>
      <c r="C115" s="433"/>
      <c r="D115" s="434"/>
      <c r="E115" s="434"/>
      <c r="F115" s="435"/>
      <c r="G115" s="440"/>
      <c r="H115" s="440"/>
      <c r="I115" s="441"/>
      <c r="J115" s="442"/>
      <c r="K115" s="434"/>
      <c r="L115" s="447"/>
      <c r="M115" s="437"/>
      <c r="N115" s="438"/>
      <c r="O115" s="439"/>
      <c r="P115" s="438">
        <v>0</v>
      </c>
      <c r="Q115" s="437"/>
      <c r="R115" s="438"/>
      <c r="S115" s="436"/>
      <c r="T115" s="207">
        <v>4</v>
      </c>
      <c r="U115" s="193" t="s">
        <v>352</v>
      </c>
      <c r="V115" s="157" t="s">
        <v>2</v>
      </c>
      <c r="W115" s="208" t="s">
        <v>16</v>
      </c>
      <c r="X115" s="208" t="s">
        <v>10</v>
      </c>
      <c r="Y115" s="206" t="s">
        <v>361</v>
      </c>
      <c r="Z115" s="208" t="s">
        <v>19</v>
      </c>
      <c r="AA115" s="208" t="s">
        <v>22</v>
      </c>
      <c r="AB115" s="208" t="s">
        <v>112</v>
      </c>
      <c r="AC115" s="158">
        <v>0.12</v>
      </c>
      <c r="AD115" s="159" t="s">
        <v>44</v>
      </c>
      <c r="AE115" s="160">
        <v>0.12</v>
      </c>
      <c r="AF115" s="159" t="s">
        <v>7</v>
      </c>
      <c r="AG115" s="160">
        <v>0.65</v>
      </c>
      <c r="AH115" s="161" t="s">
        <v>73</v>
      </c>
      <c r="AI115" s="162" t="s">
        <v>127</v>
      </c>
    </row>
    <row r="116" spans="1:58" s="156" customFormat="1" ht="86.25" hidden="1" customHeight="1" x14ac:dyDescent="0.25">
      <c r="A116" s="364">
        <v>20</v>
      </c>
      <c r="B116" s="365" t="s">
        <v>214</v>
      </c>
      <c r="C116" s="365" t="s">
        <v>228</v>
      </c>
      <c r="D116" s="366" t="s">
        <v>125</v>
      </c>
      <c r="E116" s="367" t="s">
        <v>362</v>
      </c>
      <c r="F116" s="367" t="s">
        <v>363</v>
      </c>
      <c r="G116" s="420" t="s">
        <v>364</v>
      </c>
      <c r="H116" s="368" t="s">
        <v>365</v>
      </c>
      <c r="I116" s="448" t="s">
        <v>366</v>
      </c>
      <c r="J116" s="443" t="s">
        <v>367</v>
      </c>
      <c r="K116" s="366" t="s">
        <v>116</v>
      </c>
      <c r="L116" s="377">
        <v>12000</v>
      </c>
      <c r="M116" s="363" t="s">
        <v>47</v>
      </c>
      <c r="N116" s="344">
        <v>1</v>
      </c>
      <c r="O116" s="378" t="s">
        <v>137</v>
      </c>
      <c r="P116" s="344" t="s">
        <v>137</v>
      </c>
      <c r="Q116" s="363" t="s">
        <v>78</v>
      </c>
      <c r="R116" s="344">
        <v>1</v>
      </c>
      <c r="S116" s="373" t="s">
        <v>72</v>
      </c>
      <c r="T116" s="203">
        <v>1</v>
      </c>
      <c r="U116" s="197" t="s">
        <v>353</v>
      </c>
      <c r="V116" s="163" t="s">
        <v>4</v>
      </c>
      <c r="W116" s="164" t="s">
        <v>14</v>
      </c>
      <c r="X116" s="164" t="s">
        <v>9</v>
      </c>
      <c r="Y116" s="201" t="s">
        <v>357</v>
      </c>
      <c r="Z116" s="164" t="s">
        <v>19</v>
      </c>
      <c r="AA116" s="164" t="s">
        <v>22</v>
      </c>
      <c r="AB116" s="164" t="s">
        <v>112</v>
      </c>
      <c r="AC116" s="165">
        <v>0.6</v>
      </c>
      <c r="AD116" s="166" t="s">
        <v>100</v>
      </c>
      <c r="AE116" s="167">
        <v>0.6</v>
      </c>
      <c r="AF116" s="166" t="s">
        <v>78</v>
      </c>
      <c r="AG116" s="167">
        <v>1</v>
      </c>
      <c r="AH116" s="168" t="s">
        <v>72</v>
      </c>
      <c r="AI116" s="169" t="s">
        <v>32</v>
      </c>
    </row>
    <row r="117" spans="1:58" s="154" customFormat="1" ht="95.25" hidden="1" customHeight="1" x14ac:dyDescent="0.2">
      <c r="A117" s="364"/>
      <c r="B117" s="365"/>
      <c r="C117" s="365"/>
      <c r="D117" s="366"/>
      <c r="E117" s="367"/>
      <c r="F117" s="367"/>
      <c r="G117" s="421"/>
      <c r="H117" s="368"/>
      <c r="I117" s="448"/>
      <c r="J117" s="444"/>
      <c r="K117" s="366"/>
      <c r="L117" s="377"/>
      <c r="M117" s="363"/>
      <c r="N117" s="344"/>
      <c r="O117" s="378"/>
      <c r="P117" s="344">
        <v>0</v>
      </c>
      <c r="Q117" s="363"/>
      <c r="R117" s="344"/>
      <c r="S117" s="373"/>
      <c r="T117" s="203">
        <v>2</v>
      </c>
      <c r="U117" s="197" t="s">
        <v>354</v>
      </c>
      <c r="V117" s="163" t="s">
        <v>4</v>
      </c>
      <c r="W117" s="164" t="s">
        <v>15</v>
      </c>
      <c r="X117" s="164" t="s">
        <v>10</v>
      </c>
      <c r="Y117" s="201" t="s">
        <v>357</v>
      </c>
      <c r="Z117" s="164" t="s">
        <v>19</v>
      </c>
      <c r="AA117" s="164" t="s">
        <v>22</v>
      </c>
      <c r="AB117" s="164" t="s">
        <v>112</v>
      </c>
      <c r="AC117" s="165">
        <v>0.36</v>
      </c>
      <c r="AD117" s="166" t="s">
        <v>46</v>
      </c>
      <c r="AE117" s="167">
        <v>0.36</v>
      </c>
      <c r="AF117" s="166" t="s">
        <v>78</v>
      </c>
      <c r="AG117" s="170">
        <v>1</v>
      </c>
      <c r="AH117" s="168" t="s">
        <v>72</v>
      </c>
      <c r="AI117" s="169" t="s">
        <v>32</v>
      </c>
    </row>
    <row r="118" spans="1:58" s="154" customFormat="1" ht="101.25" hidden="1" customHeight="1" x14ac:dyDescent="0.2">
      <c r="A118" s="364"/>
      <c r="B118" s="365"/>
      <c r="C118" s="365"/>
      <c r="D118" s="366"/>
      <c r="E118" s="367"/>
      <c r="F118" s="367"/>
      <c r="G118" s="421"/>
      <c r="H118" s="368"/>
      <c r="I118" s="448"/>
      <c r="J118" s="444"/>
      <c r="K118" s="366"/>
      <c r="L118" s="377"/>
      <c r="M118" s="363"/>
      <c r="N118" s="344"/>
      <c r="O118" s="378"/>
      <c r="P118" s="344">
        <v>0</v>
      </c>
      <c r="Q118" s="363"/>
      <c r="R118" s="344"/>
      <c r="S118" s="373"/>
      <c r="T118" s="203">
        <v>3</v>
      </c>
      <c r="U118" s="197" t="s">
        <v>355</v>
      </c>
      <c r="V118" s="163" t="s">
        <v>4</v>
      </c>
      <c r="W118" s="164" t="s">
        <v>15</v>
      </c>
      <c r="X118" s="164" t="s">
        <v>9</v>
      </c>
      <c r="Y118" s="201" t="s">
        <v>358</v>
      </c>
      <c r="Z118" s="164" t="s">
        <v>19</v>
      </c>
      <c r="AA118" s="164" t="s">
        <v>22</v>
      </c>
      <c r="AB118" s="164" t="s">
        <v>112</v>
      </c>
      <c r="AC118" s="165">
        <v>0.252</v>
      </c>
      <c r="AD118" s="166" t="s">
        <v>46</v>
      </c>
      <c r="AE118" s="167">
        <v>0.252</v>
      </c>
      <c r="AF118" s="166" t="s">
        <v>78</v>
      </c>
      <c r="AG118" s="170">
        <v>1</v>
      </c>
      <c r="AH118" s="168" t="s">
        <v>72</v>
      </c>
      <c r="AI118" s="169" t="s">
        <v>32</v>
      </c>
    </row>
    <row r="119" spans="1:58" s="154" customFormat="1" ht="103.5" hidden="1" customHeight="1" x14ac:dyDescent="0.2">
      <c r="A119" s="364"/>
      <c r="B119" s="365"/>
      <c r="C119" s="365"/>
      <c r="D119" s="366"/>
      <c r="E119" s="367"/>
      <c r="F119" s="367"/>
      <c r="G119" s="421"/>
      <c r="H119" s="368"/>
      <c r="I119" s="448"/>
      <c r="J119" s="444"/>
      <c r="K119" s="366"/>
      <c r="L119" s="377"/>
      <c r="M119" s="363"/>
      <c r="N119" s="344"/>
      <c r="O119" s="378"/>
      <c r="P119" s="344">
        <v>0</v>
      </c>
      <c r="Q119" s="363"/>
      <c r="R119" s="344"/>
      <c r="S119" s="373"/>
      <c r="T119" s="203">
        <v>4</v>
      </c>
      <c r="U119" s="171" t="s">
        <v>356</v>
      </c>
      <c r="V119" s="163" t="s">
        <v>2</v>
      </c>
      <c r="W119" s="164" t="s">
        <v>16</v>
      </c>
      <c r="X119" s="164" t="s">
        <v>9</v>
      </c>
      <c r="Y119" s="201" t="s">
        <v>359</v>
      </c>
      <c r="Z119" s="164" t="s">
        <v>19</v>
      </c>
      <c r="AA119" s="164" t="s">
        <v>22</v>
      </c>
      <c r="AB119" s="164" t="s">
        <v>112</v>
      </c>
      <c r="AC119" s="165">
        <v>0.252</v>
      </c>
      <c r="AD119" s="166" t="s">
        <v>46</v>
      </c>
      <c r="AE119" s="167">
        <v>0.252</v>
      </c>
      <c r="AF119" s="166" t="s">
        <v>7</v>
      </c>
      <c r="AG119" s="170">
        <v>0.75</v>
      </c>
      <c r="AH119" s="168" t="s">
        <v>73</v>
      </c>
      <c r="AI119" s="169" t="s">
        <v>32</v>
      </c>
    </row>
    <row r="120" spans="1:58" s="154" customFormat="1" ht="92.25" hidden="1" customHeight="1" x14ac:dyDescent="0.2">
      <c r="A120" s="364"/>
      <c r="B120" s="365"/>
      <c r="C120" s="365"/>
      <c r="D120" s="366"/>
      <c r="E120" s="367"/>
      <c r="F120" s="367"/>
      <c r="G120" s="421"/>
      <c r="H120" s="368"/>
      <c r="I120" s="448"/>
      <c r="J120" s="444"/>
      <c r="K120" s="366"/>
      <c r="L120" s="377"/>
      <c r="M120" s="363"/>
      <c r="N120" s="344"/>
      <c r="O120" s="378"/>
      <c r="P120" s="344">
        <v>0</v>
      </c>
      <c r="Q120" s="363"/>
      <c r="R120" s="344"/>
      <c r="S120" s="373"/>
      <c r="T120" s="203">
        <v>5</v>
      </c>
      <c r="U120" s="171"/>
      <c r="V120" s="163" t="s">
        <v>368</v>
      </c>
      <c r="W120" s="164"/>
      <c r="X120" s="164"/>
      <c r="Y120" s="201" t="s">
        <v>368</v>
      </c>
      <c r="Z120" s="164"/>
      <c r="AA120" s="164"/>
      <c r="AB120" s="164"/>
      <c r="AC120" s="165" t="s">
        <v>368</v>
      </c>
      <c r="AD120" s="166" t="s">
        <v>368</v>
      </c>
      <c r="AE120" s="167" t="s">
        <v>368</v>
      </c>
      <c r="AF120" s="166" t="s">
        <v>368</v>
      </c>
      <c r="AG120" s="170" t="s">
        <v>368</v>
      </c>
      <c r="AH120" s="168" t="s">
        <v>368</v>
      </c>
      <c r="AI120" s="169" t="s">
        <v>32</v>
      </c>
    </row>
    <row r="121" spans="1:58" s="154" customFormat="1" ht="70.5" hidden="1" customHeight="1" x14ac:dyDescent="0.2">
      <c r="A121" s="364"/>
      <c r="B121" s="365"/>
      <c r="C121" s="365"/>
      <c r="D121" s="366"/>
      <c r="E121" s="367"/>
      <c r="F121" s="367"/>
      <c r="G121" s="422"/>
      <c r="H121" s="368"/>
      <c r="I121" s="448"/>
      <c r="J121" s="445"/>
      <c r="K121" s="366"/>
      <c r="L121" s="377"/>
      <c r="M121" s="363"/>
      <c r="N121" s="344"/>
      <c r="O121" s="378"/>
      <c r="P121" s="344">
        <v>0</v>
      </c>
      <c r="Q121" s="363"/>
      <c r="R121" s="344"/>
      <c r="S121" s="373"/>
      <c r="T121" s="203">
        <v>6</v>
      </c>
      <c r="U121" s="171"/>
      <c r="V121" s="163" t="s">
        <v>368</v>
      </c>
      <c r="W121" s="164"/>
      <c r="X121" s="164"/>
      <c r="Y121" s="201" t="s">
        <v>368</v>
      </c>
      <c r="Z121" s="164"/>
      <c r="AA121" s="164"/>
      <c r="AB121" s="164"/>
      <c r="AC121" s="165" t="s">
        <v>368</v>
      </c>
      <c r="AD121" s="166" t="s">
        <v>368</v>
      </c>
      <c r="AE121" s="167" t="s">
        <v>368</v>
      </c>
      <c r="AF121" s="166" t="s">
        <v>368</v>
      </c>
      <c r="AG121" s="170" t="s">
        <v>368</v>
      </c>
      <c r="AH121" s="168" t="s">
        <v>368</v>
      </c>
      <c r="AI121" s="169"/>
    </row>
    <row r="122" spans="1:58" s="154" customFormat="1" ht="85.5" hidden="1" x14ac:dyDescent="0.2">
      <c r="A122" s="364">
        <v>21</v>
      </c>
      <c r="B122" s="365" t="s">
        <v>214</v>
      </c>
      <c r="C122" s="365" t="s">
        <v>228</v>
      </c>
      <c r="D122" s="366" t="s">
        <v>123</v>
      </c>
      <c r="E122" s="367" t="s">
        <v>697</v>
      </c>
      <c r="F122" s="367" t="s">
        <v>698</v>
      </c>
      <c r="G122" s="427" t="s">
        <v>699</v>
      </c>
      <c r="H122" s="427" t="s">
        <v>700</v>
      </c>
      <c r="I122" s="369" t="s">
        <v>701</v>
      </c>
      <c r="J122" s="427" t="s">
        <v>702</v>
      </c>
      <c r="K122" s="366" t="s">
        <v>116</v>
      </c>
      <c r="L122" s="377">
        <v>2</v>
      </c>
      <c r="M122" s="363" t="str">
        <f>IF(L122&lt;=0,"",IF(L122&lt;=2,"Muy Baja",IF(L122&lt;=24,"Baja",IF(L122&lt;=500,"Media",IF(L122&lt;=5000,"Alta","Muy Alta")))))</f>
        <v>Muy Baja</v>
      </c>
      <c r="N122" s="344">
        <f>IF(M122="","",IF(M122="Muy Baja",0.2,IF(M122="Baja",0.4,IF(M122="Media",0.6,IF(M122="Alta",0.8,IF(M122="Muy Alta",1,))))))</f>
        <v>0.2</v>
      </c>
      <c r="O122" s="378" t="s">
        <v>140</v>
      </c>
      <c r="P122" s="446" t="str">
        <f>IF(NOT(ISERROR(MATCH(O122,'[3]Tabla Impacto'!$B$221:$B$223,0))),'[3]Tabla Impacto'!$F$223&amp;"Por favor no seleccionar los criterios de impacto(Afectación Económica o presupuestal y Pérdida Reputacional)",O122)</f>
        <v xml:space="preserve">     El riesgo afecta la imagen de la entidad con algunos usuarios de relevancia frente al logro de los objetivos</v>
      </c>
      <c r="Q122" s="363" t="str">
        <f>IF(OR(P122='[3]Tabla Impacto'!$C$11,P122='[3]Tabla Impacto'!$D$11),"Leve",IF(OR(P122='[3]Tabla Impacto'!$C$12,P122='[3]Tabla Impacto'!$D$12),"Menor",IF(OR(P122='[3]Tabla Impacto'!$C$13,P122='[3]Tabla Impacto'!$D$13),"Moderado",IF(OR(P122='[3]Tabla Impacto'!$C$14,P122='[3]Tabla Impacto'!$D$14),"Mayor",IF(OR(P122='[3]Tabla Impacto'!$C$15,P122='[3]Tabla Impacto'!$D$15),"Catastrófico","")))))</f>
        <v>Moderado</v>
      </c>
      <c r="R122" s="344">
        <f>IF(Q122="","",IF(Q122="Leve",0.2,IF(Q122="Menor",0.4,IF(Q122="Moderado",0.6,IF(Q122="Mayor",0.8,IF(Q122="Catastrófico",1,))))))</f>
        <v>0.6</v>
      </c>
      <c r="S122" s="373" t="str">
        <f>IF(OR(AND(M122="Muy Baja",Q122="Leve"),AND(M122="Muy Baja",Q122="Menor"),AND(M122="Baja",Q122="Leve")),"Bajo",IF(OR(AND(M122="Muy baja",Q122="Moderado"),AND(M122="Baja",Q122="Menor"),AND(M122="Baja",Q122="Moderado"),AND(M122="Media",Q122="Leve"),AND(M122="Media",Q122="Menor"),AND(M122="Media",Q122="Moderado"),AND(M122="Alta",Q122="Leve"),AND(M122="Alta",Q122="Menor")),"Moderado",IF(OR(AND(M122="Muy Baja",Q122="Mayor"),AND(M122="Baja",Q122="Mayor"),AND(M122="Media",Q122="Mayor"),AND(M122="Alta",Q122="Moderado"),AND(M122="Alta",Q122="Mayor"),AND(M122="Muy Alta",Q122="Leve"),AND(M122="Muy Alta",Q122="Menor"),AND(M122="Muy Alta",Q122="Moderado"),AND(M122="Muy Alta",Q122="Mayor")),"Alto",IF(OR(AND(M122="Muy Baja",Q122="Catastrófico"),AND(M122="Baja",Q122="Catastrófico"),AND(M122="Media",Q122="Catastrófico"),AND(M122="Alta",Q122="Catastrófico"),AND(M122="Muy Alta",Q122="Catastrófico")),"Extremo",""))))</f>
        <v>Moderado</v>
      </c>
      <c r="T122" s="203">
        <v>1</v>
      </c>
      <c r="U122" s="198" t="s">
        <v>703</v>
      </c>
      <c r="V122" s="163" t="str">
        <f t="shared" ref="V122:V127" si="13">IF(OR(W122="Preventivo",W122="Detectivo"),"Probabilidad",IF(W122="Correctivo","Impacto",""))</f>
        <v>Probabilidad</v>
      </c>
      <c r="W122" s="164" t="s">
        <v>14</v>
      </c>
      <c r="X122" s="164" t="s">
        <v>9</v>
      </c>
      <c r="Y122" s="201" t="str">
        <f t="shared" ref="Y122:Y127" si="14">IF(AND(W122="Preventivo",X122="Automático"),"50%",IF(AND(W122="Preventivo",X122="Manual"),"40%",IF(AND(W122="Detectivo",X122="Automático"),"40%",IF(AND(W122="Detectivo",X122="Manual"),"30%",IF(AND(W122="Correctivo",X122="Automático"),"35%",IF(AND(W122="Correctivo",X122="Manual"),"25%",""))))))</f>
        <v>40%</v>
      </c>
      <c r="Z122" s="164" t="s">
        <v>19</v>
      </c>
      <c r="AA122" s="164" t="s">
        <v>22</v>
      </c>
      <c r="AB122" s="164" t="s">
        <v>112</v>
      </c>
      <c r="AC122" s="165">
        <f>IFERROR(IF(V122="Probabilidad",(N122-(+N122*Y122)),IF(V122="Impacto",N122,"")),"")</f>
        <v>0.12</v>
      </c>
      <c r="AD122" s="166" t="str">
        <f t="shared" ref="AD122:AD127" si="15">IFERROR(IF(AC122="","",IF(AC122&lt;=0.2,"Muy Baja",IF(AC122&lt;=0.4,"Baja",IF(AC122&lt;=0.6,"Media",IF(AC122&lt;=0.8,"Alta","Muy Alta"))))),"")</f>
        <v>Muy Baja</v>
      </c>
      <c r="AE122" s="167">
        <f t="shared" ref="AE122:AE127" si="16">+AC122</f>
        <v>0.12</v>
      </c>
      <c r="AF122" s="166" t="str">
        <f t="shared" ref="AF122:AF127" si="17">IFERROR(IF(AG122="","",IF(AG122&lt;=0.2,"Leve",IF(AG122&lt;=0.4,"Menor",IF(AG122&lt;=0.6,"Moderado",IF(AG122&lt;=0.8,"Mayor","Catastrófico"))))),"")</f>
        <v>Moderado</v>
      </c>
      <c r="AG122" s="170">
        <f>IFERROR(IF(V122="Impacto",(R122-(+R122*Y122)),IF(V122="Probabilidad",R122,"")),"")</f>
        <v>0.6</v>
      </c>
      <c r="AH122" s="168" t="str">
        <f t="shared" ref="AH122:AH127" si="18">IFERROR(IF(OR(AND(AD122="Muy Baja",AF122="Leve"),AND(AD122="Muy Baja",AF122="Menor"),AND(AD122="Baja",AF122="Leve")),"Bajo",IF(OR(AND(AD122="Muy baja",AF122="Moderado"),AND(AD122="Baja",AF122="Menor"),AND(AD122="Baja",AF122="Moderado"),AND(AD122="Media",AF122="Leve"),AND(AD122="Media",AF122="Menor"),AND(AD122="Media",AF122="Moderado"),AND(AD122="Alta",AF122="Leve"),AND(AD122="Alta",AF122="Menor")),"Moderado",IF(OR(AND(AD122="Muy Baja",AF122="Mayor"),AND(AD122="Baja",AF122="Mayor"),AND(AD122="Media",AF122="Mayor"),AND(AD122="Alta",AF122="Moderado"),AND(AD122="Alta",AF122="Mayor"),AND(AD122="Muy Alta",AF122="Leve"),AND(AD122="Muy Alta",AF122="Menor"),AND(AD122="Muy Alta",AF122="Moderado"),AND(AD122="Muy Alta",AF122="Mayor")),"Alto",IF(OR(AND(AD122="Muy Baja",AF122="Catastrófico"),AND(AD122="Baja",AF122="Catastrófico"),AND(AD122="Media",AF122="Catastrófico"),AND(AD122="Alta",AF122="Catastrófico"),AND(AD122="Muy Alta",AF122="Catastrófico")),"Extremo","")))),"")</f>
        <v>Moderado</v>
      </c>
      <c r="AI122" s="169" t="s">
        <v>32</v>
      </c>
      <c r="AJ122" s="136"/>
      <c r="AK122" s="136"/>
      <c r="AL122" s="136"/>
      <c r="AM122" s="136"/>
      <c r="AN122" s="136"/>
      <c r="AO122" s="136"/>
      <c r="AP122" s="136"/>
      <c r="AQ122" s="136"/>
      <c r="AR122" s="136"/>
      <c r="AS122" s="136"/>
      <c r="AT122" s="136"/>
      <c r="AU122" s="136"/>
      <c r="AV122" s="136"/>
      <c r="AW122" s="136"/>
      <c r="AX122" s="136"/>
      <c r="AY122" s="136"/>
      <c r="AZ122" s="136"/>
      <c r="BA122" s="136"/>
      <c r="BB122" s="136"/>
      <c r="BC122" s="136"/>
      <c r="BD122" s="136"/>
      <c r="BE122" s="136"/>
      <c r="BF122" s="136"/>
    </row>
    <row r="123" spans="1:58" s="154" customFormat="1" ht="85.5" hidden="1" x14ac:dyDescent="0.2">
      <c r="A123" s="364"/>
      <c r="B123" s="365"/>
      <c r="C123" s="365"/>
      <c r="D123" s="366"/>
      <c r="E123" s="367"/>
      <c r="F123" s="367"/>
      <c r="G123" s="449"/>
      <c r="H123" s="449"/>
      <c r="I123" s="369"/>
      <c r="J123" s="428"/>
      <c r="K123" s="366"/>
      <c r="L123" s="377"/>
      <c r="M123" s="363"/>
      <c r="N123" s="344"/>
      <c r="O123" s="378"/>
      <c r="P123" s="446">
        <f ca="1">IF(NOT(ISERROR(MATCH(O123,_xlfn.ANCHORARRAY(I140),0))),N142&amp;"Por favor no seleccionar los criterios de impacto",O123)</f>
        <v>0</v>
      </c>
      <c r="Q123" s="363"/>
      <c r="R123" s="344"/>
      <c r="S123" s="373"/>
      <c r="T123" s="203">
        <v>2</v>
      </c>
      <c r="U123" s="197" t="s">
        <v>704</v>
      </c>
      <c r="V123" s="163" t="str">
        <f t="shared" si="13"/>
        <v>Probabilidad</v>
      </c>
      <c r="W123" s="164" t="s">
        <v>14</v>
      </c>
      <c r="X123" s="164" t="s">
        <v>9</v>
      </c>
      <c r="Y123" s="201" t="str">
        <f t="shared" si="14"/>
        <v>40%</v>
      </c>
      <c r="Z123" s="164" t="s">
        <v>19</v>
      </c>
      <c r="AA123" s="164" t="s">
        <v>22</v>
      </c>
      <c r="AB123" s="164" t="s">
        <v>112</v>
      </c>
      <c r="AC123" s="165">
        <f>IFERROR(IF(AND(V122="Probabilidad",V123="Probabilidad"),(AE122-(+AE122*Y123)),IF(V123="Probabilidad",(N122-(+N122*Y123)),IF(V123="Impacto",AE122,""))),"")</f>
        <v>7.1999999999999995E-2</v>
      </c>
      <c r="AD123" s="166" t="str">
        <f t="shared" si="15"/>
        <v>Muy Baja</v>
      </c>
      <c r="AE123" s="167">
        <f t="shared" si="16"/>
        <v>7.1999999999999995E-2</v>
      </c>
      <c r="AF123" s="166" t="str">
        <f t="shared" si="17"/>
        <v>Moderado</v>
      </c>
      <c r="AG123" s="170">
        <f>IFERROR(IF(AND(V122="Impacto",V123="Impacto"),(AG122-(+AG122*Y123)),IF(V123="Impacto",(R122-(+R122*Y123)),IF(V123="Probabilidad",AG122,""))),"")</f>
        <v>0.6</v>
      </c>
      <c r="AH123" s="168" t="str">
        <f t="shared" si="18"/>
        <v>Moderado</v>
      </c>
      <c r="AI123" s="169" t="s">
        <v>32</v>
      </c>
      <c r="AJ123" s="136"/>
      <c r="AK123" s="136"/>
      <c r="AL123" s="136"/>
      <c r="AM123" s="136"/>
      <c r="AN123" s="136"/>
      <c r="AO123" s="136"/>
      <c r="AP123" s="136"/>
      <c r="AQ123" s="136"/>
      <c r="AR123" s="136"/>
      <c r="AS123" s="136"/>
      <c r="AT123" s="136"/>
      <c r="AU123" s="136"/>
      <c r="AV123" s="136"/>
      <c r="AW123" s="136"/>
      <c r="AX123" s="136"/>
      <c r="AY123" s="136"/>
      <c r="AZ123" s="136"/>
      <c r="BA123" s="136"/>
      <c r="BB123" s="136"/>
      <c r="BC123" s="136"/>
      <c r="BD123" s="136"/>
      <c r="BE123" s="136"/>
      <c r="BF123" s="136"/>
    </row>
    <row r="124" spans="1:58" s="154" customFormat="1" ht="85.5" hidden="1" x14ac:dyDescent="0.2">
      <c r="A124" s="364"/>
      <c r="B124" s="365"/>
      <c r="C124" s="365"/>
      <c r="D124" s="366"/>
      <c r="E124" s="367"/>
      <c r="F124" s="367"/>
      <c r="G124" s="449"/>
      <c r="H124" s="449"/>
      <c r="I124" s="369"/>
      <c r="J124" s="428"/>
      <c r="K124" s="366"/>
      <c r="L124" s="377"/>
      <c r="M124" s="363"/>
      <c r="N124" s="344"/>
      <c r="O124" s="378"/>
      <c r="P124" s="446">
        <f ca="1">IF(NOT(ISERROR(MATCH(O124,_xlfn.ANCHORARRAY(I141),0))),N143&amp;"Por favor no seleccionar los criterios de impacto",O124)</f>
        <v>0</v>
      </c>
      <c r="Q124" s="363"/>
      <c r="R124" s="344"/>
      <c r="S124" s="373"/>
      <c r="T124" s="203">
        <v>3</v>
      </c>
      <c r="U124" s="213" t="s">
        <v>705</v>
      </c>
      <c r="V124" s="163" t="str">
        <f t="shared" si="13"/>
        <v>Probabilidad</v>
      </c>
      <c r="W124" s="164" t="s">
        <v>14</v>
      </c>
      <c r="X124" s="164" t="s">
        <v>9</v>
      </c>
      <c r="Y124" s="201" t="str">
        <f t="shared" si="14"/>
        <v>40%</v>
      </c>
      <c r="Z124" s="164" t="s">
        <v>19</v>
      </c>
      <c r="AA124" s="164" t="s">
        <v>22</v>
      </c>
      <c r="AB124" s="164" t="s">
        <v>112</v>
      </c>
      <c r="AC124" s="165">
        <f>IFERROR(IF(AND(V123="Probabilidad",V124="Probabilidad"),(AE123-(+AE123*Y124)),IF(AND(V123="Impacto",V124="Probabilidad"),(AE122-(+AE122*Y124)),IF(V124="Impacto",AE123,""))),"")</f>
        <v>4.3199999999999995E-2</v>
      </c>
      <c r="AD124" s="166" t="str">
        <f t="shared" si="15"/>
        <v>Muy Baja</v>
      </c>
      <c r="AE124" s="167">
        <f t="shared" si="16"/>
        <v>4.3199999999999995E-2</v>
      </c>
      <c r="AF124" s="166" t="str">
        <f t="shared" si="17"/>
        <v>Moderado</v>
      </c>
      <c r="AG124" s="170">
        <f>IFERROR(IF(AND(V123="Impacto",V124="Impacto"),(AG123-(+AG123*Y124)),IF(AND(V123="Probabilidad",V124="Impacto"),(AG122-(+AG122*Y124)),IF(V124="Probabilidad",AG123,""))),"")</f>
        <v>0.6</v>
      </c>
      <c r="AH124" s="168" t="str">
        <f t="shared" si="18"/>
        <v>Moderado</v>
      </c>
      <c r="AI124" s="169" t="s">
        <v>32</v>
      </c>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row>
    <row r="125" spans="1:58" s="154" customFormat="1" ht="70.5" hidden="1" customHeight="1" x14ac:dyDescent="0.2">
      <c r="A125" s="364"/>
      <c r="B125" s="365"/>
      <c r="C125" s="365"/>
      <c r="D125" s="366"/>
      <c r="E125" s="367"/>
      <c r="F125" s="367"/>
      <c r="G125" s="449"/>
      <c r="H125" s="449"/>
      <c r="I125" s="369"/>
      <c r="J125" s="428"/>
      <c r="K125" s="366"/>
      <c r="L125" s="377"/>
      <c r="M125" s="363"/>
      <c r="N125" s="344"/>
      <c r="O125" s="378"/>
      <c r="P125" s="446">
        <f ca="1">IF(NOT(ISERROR(MATCH(O125,_xlfn.ANCHORARRAY(I142),0))),N144&amp;"Por favor no seleccionar los criterios de impacto",O125)</f>
        <v>0</v>
      </c>
      <c r="Q125" s="363"/>
      <c r="R125" s="344"/>
      <c r="S125" s="373"/>
      <c r="T125" s="203">
        <v>4</v>
      </c>
      <c r="U125" s="171"/>
      <c r="V125" s="163" t="str">
        <f t="shared" si="13"/>
        <v/>
      </c>
      <c r="W125" s="164"/>
      <c r="X125" s="164"/>
      <c r="Y125" s="201" t="str">
        <f t="shared" si="14"/>
        <v/>
      </c>
      <c r="Z125" s="164"/>
      <c r="AA125" s="164"/>
      <c r="AB125" s="164"/>
      <c r="AC125" s="165" t="str">
        <f>IFERROR(IF(AND(V124="Probabilidad",V125="Probabilidad"),(AE124-(+AE124*Y125)),IF(AND(V124="Impacto",V125="Probabilidad"),(AE123-(+AE123*Y125)),IF(V125="Impacto",AE124,""))),"")</f>
        <v/>
      </c>
      <c r="AD125" s="166" t="str">
        <f t="shared" si="15"/>
        <v/>
      </c>
      <c r="AE125" s="167" t="str">
        <f t="shared" si="16"/>
        <v/>
      </c>
      <c r="AF125" s="166" t="str">
        <f t="shared" si="17"/>
        <v/>
      </c>
      <c r="AG125" s="170" t="str">
        <f>IFERROR(IF(AND(V124="Impacto",V125="Impacto"),(AG124-(+AG124*Y125)),IF(AND(V124="Probabilidad",V125="Impacto"),(AG123-(+AG123*Y125)),IF(V125="Probabilidad",AG124,""))),"")</f>
        <v/>
      </c>
      <c r="AH125" s="168" t="str">
        <f t="shared" si="18"/>
        <v/>
      </c>
      <c r="AI125" s="169"/>
      <c r="AJ125" s="136"/>
      <c r="AK125" s="136"/>
      <c r="AL125" s="136"/>
      <c r="AM125" s="136"/>
      <c r="AN125" s="136"/>
      <c r="AO125" s="136"/>
      <c r="AP125" s="136"/>
      <c r="AQ125" s="136"/>
      <c r="AR125" s="136"/>
      <c r="AS125" s="136"/>
      <c r="AT125" s="136"/>
      <c r="AU125" s="136"/>
      <c r="AV125" s="136"/>
      <c r="AW125" s="136"/>
      <c r="AX125" s="136"/>
      <c r="AY125" s="136"/>
      <c r="AZ125" s="136"/>
      <c r="BA125" s="136"/>
      <c r="BB125" s="136"/>
      <c r="BC125" s="136"/>
      <c r="BD125" s="136"/>
      <c r="BE125" s="136"/>
      <c r="BF125" s="136"/>
    </row>
    <row r="126" spans="1:58" s="154" customFormat="1" ht="70.5" hidden="1" customHeight="1" x14ac:dyDescent="0.2">
      <c r="A126" s="364"/>
      <c r="B126" s="365"/>
      <c r="C126" s="365"/>
      <c r="D126" s="366"/>
      <c r="E126" s="367"/>
      <c r="F126" s="367"/>
      <c r="G126" s="449"/>
      <c r="H126" s="449"/>
      <c r="I126" s="369"/>
      <c r="J126" s="428"/>
      <c r="K126" s="366"/>
      <c r="L126" s="377"/>
      <c r="M126" s="363"/>
      <c r="N126" s="344"/>
      <c r="O126" s="378"/>
      <c r="P126" s="446">
        <f ca="1">IF(NOT(ISERROR(MATCH(O126,_xlfn.ANCHORARRAY(I143),0))),N145&amp;"Por favor no seleccionar los criterios de impacto",O126)</f>
        <v>0</v>
      </c>
      <c r="Q126" s="363"/>
      <c r="R126" s="344"/>
      <c r="S126" s="373"/>
      <c r="T126" s="203">
        <v>5</v>
      </c>
      <c r="U126" s="171"/>
      <c r="V126" s="163" t="str">
        <f t="shared" si="13"/>
        <v/>
      </c>
      <c r="W126" s="164"/>
      <c r="X126" s="164"/>
      <c r="Y126" s="201" t="str">
        <f t="shared" si="14"/>
        <v/>
      </c>
      <c r="Z126" s="164"/>
      <c r="AA126" s="164"/>
      <c r="AB126" s="164"/>
      <c r="AC126" s="192" t="str">
        <f>IFERROR(IF(AND(V125="Probabilidad",V126="Probabilidad"),(AE125-(+AE125*Y126)),IF(AND(V125="Impacto",V126="Probabilidad"),(AE124-(+AE124*Y126)),IF(V126="Impacto",AE125,""))),"")</f>
        <v/>
      </c>
      <c r="AD126" s="166" t="str">
        <f t="shared" si="15"/>
        <v/>
      </c>
      <c r="AE126" s="167" t="str">
        <f t="shared" si="16"/>
        <v/>
      </c>
      <c r="AF126" s="166" t="str">
        <f t="shared" si="17"/>
        <v/>
      </c>
      <c r="AG126" s="170" t="str">
        <f>IFERROR(IF(AND(V125="Impacto",V126="Impacto"),(AG125-(+AG125*Y126)),IF(AND(V125="Probabilidad",V126="Impacto"),(AG124-(+AG124*Y126)),IF(V126="Probabilidad",AG125,""))),"")</f>
        <v/>
      </c>
      <c r="AH126" s="168" t="str">
        <f t="shared" si="18"/>
        <v/>
      </c>
      <c r="AI126" s="169"/>
      <c r="AJ126" s="136"/>
      <c r="AK126" s="136"/>
      <c r="AL126" s="136"/>
      <c r="AM126" s="136"/>
      <c r="AN126" s="136"/>
      <c r="AO126" s="136"/>
      <c r="AP126" s="136"/>
      <c r="AQ126" s="136"/>
      <c r="AR126" s="136"/>
      <c r="AS126" s="136"/>
      <c r="AT126" s="136"/>
      <c r="AU126" s="136"/>
      <c r="AV126" s="136"/>
      <c r="AW126" s="136"/>
      <c r="AX126" s="136"/>
      <c r="AY126" s="136"/>
      <c r="AZ126" s="136"/>
      <c r="BA126" s="136"/>
      <c r="BB126" s="136"/>
      <c r="BC126" s="136"/>
      <c r="BD126" s="136"/>
      <c r="BE126" s="136"/>
      <c r="BF126" s="136"/>
    </row>
    <row r="127" spans="1:58" s="154" customFormat="1" ht="70.5" hidden="1" customHeight="1" x14ac:dyDescent="0.2">
      <c r="A127" s="364"/>
      <c r="B127" s="365"/>
      <c r="C127" s="365"/>
      <c r="D127" s="366"/>
      <c r="E127" s="367"/>
      <c r="F127" s="367"/>
      <c r="G127" s="450"/>
      <c r="H127" s="450"/>
      <c r="I127" s="369"/>
      <c r="J127" s="429"/>
      <c r="K127" s="366"/>
      <c r="L127" s="377"/>
      <c r="M127" s="363"/>
      <c r="N127" s="344"/>
      <c r="O127" s="378"/>
      <c r="P127" s="446">
        <f ca="1">IF(NOT(ISERROR(MATCH(O127,_xlfn.ANCHORARRAY(I144),0))),N146&amp;"Por favor no seleccionar los criterios de impacto",O127)</f>
        <v>0</v>
      </c>
      <c r="Q127" s="363"/>
      <c r="R127" s="344"/>
      <c r="S127" s="373"/>
      <c r="T127" s="203">
        <v>6</v>
      </c>
      <c r="U127" s="171"/>
      <c r="V127" s="163" t="str">
        <f t="shared" si="13"/>
        <v/>
      </c>
      <c r="W127" s="164"/>
      <c r="X127" s="164"/>
      <c r="Y127" s="201" t="str">
        <f t="shared" si="14"/>
        <v/>
      </c>
      <c r="Z127" s="164"/>
      <c r="AA127" s="164"/>
      <c r="AB127" s="164"/>
      <c r="AC127" s="165" t="str">
        <f>IFERROR(IF(AND(V126="Probabilidad",V127="Probabilidad"),(AE126-(+AE126*Y127)),IF(AND(V126="Impacto",V127="Probabilidad"),(AE125-(+AE125*Y127)),IF(V127="Impacto",AE126,""))),"")</f>
        <v/>
      </c>
      <c r="AD127" s="166" t="str">
        <f t="shared" si="15"/>
        <v/>
      </c>
      <c r="AE127" s="167" t="str">
        <f t="shared" si="16"/>
        <v/>
      </c>
      <c r="AF127" s="166" t="str">
        <f t="shared" si="17"/>
        <v/>
      </c>
      <c r="AG127" s="170" t="str">
        <f>IFERROR(IF(AND(V126="Impacto",V127="Impacto"),(AG126-(+AG126*Y127)),IF(AND(V126="Probabilidad",V127="Impacto"),(AG125-(+AG125*Y127)),IF(V127="Probabilidad",AG126,""))),"")</f>
        <v/>
      </c>
      <c r="AH127" s="168" t="str">
        <f t="shared" si="18"/>
        <v/>
      </c>
      <c r="AI127" s="169"/>
      <c r="AJ127" s="136"/>
      <c r="AK127" s="136"/>
      <c r="AL127" s="136"/>
      <c r="AM127" s="136"/>
      <c r="AN127" s="136"/>
      <c r="AO127" s="136"/>
      <c r="AP127" s="136"/>
      <c r="AQ127" s="136"/>
      <c r="AR127" s="136"/>
      <c r="AS127" s="136"/>
      <c r="AT127" s="136"/>
      <c r="AU127" s="136"/>
      <c r="AV127" s="136"/>
      <c r="AW127" s="136"/>
      <c r="AX127" s="136"/>
      <c r="AY127" s="136"/>
      <c r="AZ127" s="136"/>
      <c r="BA127" s="136"/>
      <c r="BB127" s="136"/>
      <c r="BC127" s="136"/>
      <c r="BD127" s="136"/>
      <c r="BE127" s="136"/>
      <c r="BF127" s="136"/>
    </row>
    <row r="128" spans="1:58" s="154" customFormat="1" ht="102.75" hidden="1" customHeight="1" x14ac:dyDescent="0.2">
      <c r="A128" s="364">
        <v>22</v>
      </c>
      <c r="B128" s="365" t="s">
        <v>214</v>
      </c>
      <c r="C128" s="365" t="s">
        <v>228</v>
      </c>
      <c r="D128" s="366" t="s">
        <v>124</v>
      </c>
      <c r="E128" s="366" t="s">
        <v>369</v>
      </c>
      <c r="F128" s="366" t="s">
        <v>370</v>
      </c>
      <c r="G128" s="423" t="s">
        <v>371</v>
      </c>
      <c r="H128" s="423" t="s">
        <v>372</v>
      </c>
      <c r="I128" s="426" t="s">
        <v>373</v>
      </c>
      <c r="J128" s="427" t="s">
        <v>374</v>
      </c>
      <c r="K128" s="366" t="s">
        <v>116</v>
      </c>
      <c r="L128" s="377">
        <v>1000</v>
      </c>
      <c r="M128" s="363" t="s">
        <v>6</v>
      </c>
      <c r="N128" s="344">
        <v>0.8</v>
      </c>
      <c r="O128" s="378" t="s">
        <v>136</v>
      </c>
      <c r="P128" s="344" t="s">
        <v>136</v>
      </c>
      <c r="Q128" s="363" t="s">
        <v>7</v>
      </c>
      <c r="R128" s="344">
        <v>0.8</v>
      </c>
      <c r="S128" s="373" t="s">
        <v>73</v>
      </c>
      <c r="T128" s="203">
        <v>1</v>
      </c>
      <c r="U128" s="197" t="s">
        <v>375</v>
      </c>
      <c r="V128" s="163" t="s">
        <v>4</v>
      </c>
      <c r="W128" s="164" t="s">
        <v>14</v>
      </c>
      <c r="X128" s="164" t="s">
        <v>9</v>
      </c>
      <c r="Y128" s="201" t="s">
        <v>357</v>
      </c>
      <c r="Z128" s="164" t="s">
        <v>19</v>
      </c>
      <c r="AA128" s="164" t="s">
        <v>22</v>
      </c>
      <c r="AB128" s="164" t="s">
        <v>112</v>
      </c>
      <c r="AC128" s="172">
        <v>0.48</v>
      </c>
      <c r="AD128" s="166" t="s">
        <v>100</v>
      </c>
      <c r="AE128" s="167">
        <v>0.48</v>
      </c>
      <c r="AF128" s="166" t="s">
        <v>7</v>
      </c>
      <c r="AG128" s="170">
        <v>0.8</v>
      </c>
      <c r="AH128" s="168" t="s">
        <v>73</v>
      </c>
      <c r="AI128" s="169" t="s">
        <v>32</v>
      </c>
    </row>
    <row r="129" spans="1:64" s="154" customFormat="1" ht="105" hidden="1" customHeight="1" x14ac:dyDescent="0.2">
      <c r="A129" s="364"/>
      <c r="B129" s="365"/>
      <c r="C129" s="365"/>
      <c r="D129" s="366"/>
      <c r="E129" s="366"/>
      <c r="F129" s="366"/>
      <c r="G129" s="424"/>
      <c r="H129" s="424"/>
      <c r="I129" s="426"/>
      <c r="J129" s="428"/>
      <c r="K129" s="366"/>
      <c r="L129" s="377"/>
      <c r="M129" s="363"/>
      <c r="N129" s="344"/>
      <c r="O129" s="378"/>
      <c r="P129" s="344">
        <v>0</v>
      </c>
      <c r="Q129" s="363"/>
      <c r="R129" s="344"/>
      <c r="S129" s="373"/>
      <c r="T129" s="203">
        <v>2</v>
      </c>
      <c r="U129" s="197" t="s">
        <v>376</v>
      </c>
      <c r="V129" s="163" t="s">
        <v>4</v>
      </c>
      <c r="W129" s="164" t="s">
        <v>15</v>
      </c>
      <c r="X129" s="164" t="s">
        <v>9</v>
      </c>
      <c r="Y129" s="201" t="s">
        <v>358</v>
      </c>
      <c r="Z129" s="164" t="s">
        <v>19</v>
      </c>
      <c r="AA129" s="164" t="s">
        <v>22</v>
      </c>
      <c r="AB129" s="164" t="s">
        <v>112</v>
      </c>
      <c r="AC129" s="173">
        <v>0.33599999999999997</v>
      </c>
      <c r="AD129" s="166" t="s">
        <v>46</v>
      </c>
      <c r="AE129" s="167">
        <v>0.33599999999999997</v>
      </c>
      <c r="AF129" s="166" t="s">
        <v>7</v>
      </c>
      <c r="AG129" s="170">
        <v>0.8</v>
      </c>
      <c r="AH129" s="168" t="s">
        <v>73</v>
      </c>
      <c r="AI129" s="169" t="s">
        <v>32</v>
      </c>
    </row>
    <row r="130" spans="1:64" s="154" customFormat="1" ht="118.5" hidden="1" customHeight="1" x14ac:dyDescent="0.2">
      <c r="A130" s="364"/>
      <c r="B130" s="365"/>
      <c r="C130" s="365"/>
      <c r="D130" s="366"/>
      <c r="E130" s="366"/>
      <c r="F130" s="366"/>
      <c r="G130" s="424"/>
      <c r="H130" s="424"/>
      <c r="I130" s="426"/>
      <c r="J130" s="428"/>
      <c r="K130" s="366"/>
      <c r="L130" s="377"/>
      <c r="M130" s="363"/>
      <c r="N130" s="344"/>
      <c r="O130" s="378"/>
      <c r="P130" s="344">
        <v>0</v>
      </c>
      <c r="Q130" s="363"/>
      <c r="R130" s="344"/>
      <c r="S130" s="373"/>
      <c r="T130" s="203">
        <v>3</v>
      </c>
      <c r="U130" s="197" t="s">
        <v>377</v>
      </c>
      <c r="V130" s="163" t="s">
        <v>4</v>
      </c>
      <c r="W130" s="164" t="s">
        <v>14</v>
      </c>
      <c r="X130" s="164" t="s">
        <v>9</v>
      </c>
      <c r="Y130" s="201" t="s">
        <v>357</v>
      </c>
      <c r="Z130" s="164" t="s">
        <v>19</v>
      </c>
      <c r="AA130" s="164" t="s">
        <v>22</v>
      </c>
      <c r="AB130" s="164" t="s">
        <v>112</v>
      </c>
      <c r="AC130" s="165">
        <v>0.20159999999999997</v>
      </c>
      <c r="AD130" s="166" t="s">
        <v>46</v>
      </c>
      <c r="AE130" s="167">
        <v>0.20159999999999997</v>
      </c>
      <c r="AF130" s="166" t="s">
        <v>7</v>
      </c>
      <c r="AG130" s="170">
        <v>0.8</v>
      </c>
      <c r="AH130" s="168" t="s">
        <v>73</v>
      </c>
      <c r="AI130" s="169" t="s">
        <v>32</v>
      </c>
    </row>
    <row r="131" spans="1:64" s="154" customFormat="1" ht="144.75" hidden="1" customHeight="1" x14ac:dyDescent="0.2">
      <c r="A131" s="364"/>
      <c r="B131" s="365"/>
      <c r="C131" s="365"/>
      <c r="D131" s="366"/>
      <c r="E131" s="366"/>
      <c r="F131" s="366"/>
      <c r="G131" s="424"/>
      <c r="H131" s="424"/>
      <c r="I131" s="426"/>
      <c r="J131" s="428"/>
      <c r="K131" s="366"/>
      <c r="L131" s="377"/>
      <c r="M131" s="363"/>
      <c r="N131" s="344"/>
      <c r="O131" s="378"/>
      <c r="P131" s="344">
        <v>0</v>
      </c>
      <c r="Q131" s="363"/>
      <c r="R131" s="344"/>
      <c r="S131" s="373"/>
      <c r="T131" s="203">
        <v>4</v>
      </c>
      <c r="U131" s="197" t="s">
        <v>378</v>
      </c>
      <c r="V131" s="163" t="s">
        <v>2</v>
      </c>
      <c r="W131" s="164" t="s">
        <v>16</v>
      </c>
      <c r="X131" s="164" t="s">
        <v>9</v>
      </c>
      <c r="Y131" s="201" t="s">
        <v>359</v>
      </c>
      <c r="Z131" s="164" t="s">
        <v>19</v>
      </c>
      <c r="AA131" s="164" t="s">
        <v>22</v>
      </c>
      <c r="AB131" s="164" t="s">
        <v>112</v>
      </c>
      <c r="AC131" s="165">
        <v>0.20159999999999997</v>
      </c>
      <c r="AD131" s="166" t="s">
        <v>46</v>
      </c>
      <c r="AE131" s="167">
        <v>0.20159999999999997</v>
      </c>
      <c r="AF131" s="166" t="s">
        <v>74</v>
      </c>
      <c r="AG131" s="170">
        <v>0.60000000000000009</v>
      </c>
      <c r="AH131" s="168" t="s">
        <v>74</v>
      </c>
      <c r="AI131" s="169" t="s">
        <v>32</v>
      </c>
    </row>
    <row r="132" spans="1:64" s="154" customFormat="1" ht="70.5" hidden="1" customHeight="1" x14ac:dyDescent="0.2">
      <c r="A132" s="364"/>
      <c r="B132" s="365"/>
      <c r="C132" s="365"/>
      <c r="D132" s="366"/>
      <c r="E132" s="366"/>
      <c r="F132" s="366"/>
      <c r="G132" s="424"/>
      <c r="H132" s="424"/>
      <c r="I132" s="426"/>
      <c r="J132" s="428"/>
      <c r="K132" s="366"/>
      <c r="L132" s="377"/>
      <c r="M132" s="363"/>
      <c r="N132" s="344"/>
      <c r="O132" s="378"/>
      <c r="P132" s="344">
        <v>0</v>
      </c>
      <c r="Q132" s="363"/>
      <c r="R132" s="344"/>
      <c r="S132" s="373"/>
      <c r="T132" s="203">
        <v>5</v>
      </c>
      <c r="U132" s="171"/>
      <c r="V132" s="163" t="s">
        <v>368</v>
      </c>
      <c r="W132" s="164"/>
      <c r="X132" s="164"/>
      <c r="Y132" s="201" t="s">
        <v>368</v>
      </c>
      <c r="Z132" s="164"/>
      <c r="AA132" s="164"/>
      <c r="AB132" s="164"/>
      <c r="AC132" s="165" t="s">
        <v>368</v>
      </c>
      <c r="AD132" s="166" t="s">
        <v>368</v>
      </c>
      <c r="AE132" s="167" t="s">
        <v>368</v>
      </c>
      <c r="AF132" s="166" t="s">
        <v>368</v>
      </c>
      <c r="AG132" s="170" t="s">
        <v>368</v>
      </c>
      <c r="AH132" s="168" t="s">
        <v>368</v>
      </c>
      <c r="AI132" s="169"/>
    </row>
    <row r="133" spans="1:64" s="154" customFormat="1" ht="70.5" hidden="1" customHeight="1" x14ac:dyDescent="0.2">
      <c r="A133" s="364"/>
      <c r="B133" s="365"/>
      <c r="C133" s="365"/>
      <c r="D133" s="366"/>
      <c r="E133" s="366"/>
      <c r="F133" s="366"/>
      <c r="G133" s="425"/>
      <c r="H133" s="425"/>
      <c r="I133" s="426"/>
      <c r="J133" s="429"/>
      <c r="K133" s="366"/>
      <c r="L133" s="377"/>
      <c r="M133" s="363"/>
      <c r="N133" s="344"/>
      <c r="O133" s="378"/>
      <c r="P133" s="344">
        <v>0</v>
      </c>
      <c r="Q133" s="363"/>
      <c r="R133" s="344"/>
      <c r="S133" s="373"/>
      <c r="T133" s="203">
        <v>6</v>
      </c>
      <c r="U133" s="171"/>
      <c r="V133" s="163" t="s">
        <v>368</v>
      </c>
      <c r="W133" s="164"/>
      <c r="X133" s="164"/>
      <c r="Y133" s="201" t="s">
        <v>368</v>
      </c>
      <c r="Z133" s="164"/>
      <c r="AA133" s="164"/>
      <c r="AB133" s="164"/>
      <c r="AC133" s="165" t="s">
        <v>368</v>
      </c>
      <c r="AD133" s="166" t="s">
        <v>368</v>
      </c>
      <c r="AE133" s="167" t="s">
        <v>368</v>
      </c>
      <c r="AF133" s="166" t="s">
        <v>368</v>
      </c>
      <c r="AG133" s="170" t="s">
        <v>368</v>
      </c>
      <c r="AH133" s="168" t="s">
        <v>368</v>
      </c>
      <c r="AI133" s="169"/>
    </row>
    <row r="134" spans="1:64" s="154" customFormat="1" ht="96" customHeight="1" x14ac:dyDescent="0.2">
      <c r="A134" s="364">
        <v>23</v>
      </c>
      <c r="B134" s="365" t="s">
        <v>214</v>
      </c>
      <c r="C134" s="365" t="s">
        <v>228</v>
      </c>
      <c r="D134" s="430" t="s">
        <v>123</v>
      </c>
      <c r="E134" s="430" t="s">
        <v>714</v>
      </c>
      <c r="F134" s="451" t="s">
        <v>713</v>
      </c>
      <c r="G134" s="452" t="s">
        <v>706</v>
      </c>
      <c r="H134" s="455" t="s">
        <v>707</v>
      </c>
      <c r="I134" s="431" t="s">
        <v>720</v>
      </c>
      <c r="J134" s="456" t="s">
        <v>719</v>
      </c>
      <c r="K134" s="430" t="s">
        <v>558</v>
      </c>
      <c r="L134" s="459">
        <v>200</v>
      </c>
      <c r="M134" s="363" t="str">
        <f>IF(L134&lt;=0,"",IF(L134&lt;=2,"Muy Baja",IF(L134&lt;=24,"Baja",IF(L134&lt;=500,"Media",IF(L134&lt;=5000,"Alta","Muy Alta")))))</f>
        <v>Media</v>
      </c>
      <c r="N134" s="344">
        <f>IF(M134="","",IF(M134="Muy Baja",0.2,IF(M134="Baja",0.4,IF(M134="Media",0.6,IF(M134="Alta",0.8,IF(M134="Muy Alta",1,))))))</f>
        <v>0.6</v>
      </c>
      <c r="O134" s="378" t="s">
        <v>142</v>
      </c>
      <c r="P134" s="344" t="str">
        <f>IF(NOT(ISERROR(MATCH(O134,'[4]Tabla Impacto'!$B$221:$B$223,0))),'[4]Tabla Impacto'!$F$223&amp;"Por favor no seleccionar los criterios de impacto(Afectación Económica o presupuestal y Pérdida Reputacional)",O134)</f>
        <v xml:space="preserve">     El riesgo afecta la imagen de la entidad a nivel nacional, con efecto publicitarios sostenible a nivel país</v>
      </c>
      <c r="Q134" s="363" t="str">
        <f>IF(OR(P134='[4]Tabla Impacto'!$C$11,P134='[4]Tabla Impacto'!$D$11),"Leve",IF(OR(P134='[4]Tabla Impacto'!$C$12,P134='[4]Tabla Impacto'!$D$12),"Menor",IF(OR(P134='[4]Tabla Impacto'!$C$13,P134='[4]Tabla Impacto'!$D$13),"Moderado",IF(OR(P134='[4]Tabla Impacto'!$C$14,P134='[4]Tabla Impacto'!$D$14),"Mayor",IF(OR(P134='[4]Tabla Impacto'!$C$15,P134='[4]Tabla Impacto'!$D$15),"Catastrófico","")))))</f>
        <v>Catastrófico</v>
      </c>
      <c r="R134" s="344">
        <f>IF(Q134="","",IF(Q134="Leve",0.2,IF(Q134="Menor",0.4,IF(Q134="Moderado",0.6,IF(Q134="Mayor",0.8,IF(Q134="Catastrófico",1,))))))</f>
        <v>1</v>
      </c>
      <c r="S134" s="373" t="str">
        <f>IF(OR(AND(M134="Muy Baja",Q134="Leve"),AND(M134="Muy Baja",Q134="Menor"),AND(M134="Baja",Q134="Leve")),"Bajo",IF(OR(AND(M134="Muy baja",Q134="Moderado"),AND(M134="Baja",Q134="Menor"),AND(M134="Baja",Q134="Moderado"),AND(M134="Media",Q134="Leve"),AND(M134="Media",Q134="Menor"),AND(M134="Media",Q134="Moderado"),AND(M134="Alta",Q134="Leve"),AND(M134="Alta",Q134="Menor")),"Moderado",IF(OR(AND(M134="Muy Baja",Q134="Mayor"),AND(M134="Baja",Q134="Mayor"),AND(M134="Media",Q134="Mayor"),AND(M134="Alta",Q134="Moderado"),AND(M134="Alta",Q134="Mayor"),AND(M134="Muy Alta",Q134="Leve"),AND(M134="Muy Alta",Q134="Menor"),AND(M134="Muy Alta",Q134="Moderado"),AND(M134="Muy Alta",Q134="Mayor")),"Alto",IF(OR(AND(M134="Muy Baja",Q134="Catastrófico"),AND(M134="Baja",Q134="Catastrófico"),AND(M134="Media",Q134="Catastrófico"),AND(M134="Alta",Q134="Catastrófico"),AND(M134="Muy Alta",Q134="Catastrófico")),"Extremo",""))))</f>
        <v>Extremo</v>
      </c>
      <c r="T134" s="203">
        <v>1</v>
      </c>
      <c r="U134" s="197" t="s">
        <v>708</v>
      </c>
      <c r="V134" s="163" t="str">
        <f t="shared" ref="V134:V139" si="19">IF(OR(W134="Preventivo",W134="Detectivo"),"Probabilidad",IF(W134="Correctivo","Impacto",""))</f>
        <v>Probabilidad</v>
      </c>
      <c r="W134" s="164" t="s">
        <v>14</v>
      </c>
      <c r="X134" s="164" t="s">
        <v>9</v>
      </c>
      <c r="Y134" s="201" t="str">
        <f t="shared" ref="Y134:Y139" si="20">IF(AND(W134="Preventivo",X134="Automático"),"50%",IF(AND(W134="Preventivo",X134="Manual"),"40%",IF(AND(W134="Detectivo",X134="Automático"),"40%",IF(AND(W134="Detectivo",X134="Manual"),"30%",IF(AND(W134="Correctivo",X134="Automático"),"35%",IF(AND(W134="Correctivo",X134="Manual"),"25%",""))))))</f>
        <v>40%</v>
      </c>
      <c r="Z134" s="164" t="s">
        <v>19</v>
      </c>
      <c r="AA134" s="164" t="s">
        <v>22</v>
      </c>
      <c r="AB134" s="164" t="s">
        <v>112</v>
      </c>
      <c r="AC134" s="165">
        <f>IFERROR(IF(V134="Probabilidad",(N134-(+N134*Y134)),IF(V134="Impacto",N134,"")),"")</f>
        <v>0.36</v>
      </c>
      <c r="AD134" s="166" t="str">
        <f t="shared" ref="AD134:AD139" si="21">IFERROR(IF(AC134="","",IF(AC134&lt;=0.2,"Muy Baja",IF(AC134&lt;=0.4,"Baja",IF(AC134&lt;=0.6,"Media",IF(AC134&lt;=0.8,"Alta","Muy Alta"))))),"")</f>
        <v>Baja</v>
      </c>
      <c r="AE134" s="167">
        <f t="shared" ref="AE134:AE139" si="22">+AC134</f>
        <v>0.36</v>
      </c>
      <c r="AF134" s="166" t="str">
        <f t="shared" ref="AF134:AF139" si="23">IFERROR(IF(AG134="","",IF(AG134&lt;=0.2,"Leve",IF(AG134&lt;=0.4,"Menor",IF(AG134&lt;=0.6,"Moderado",IF(AG134&lt;=0.8,"Mayor","Catastrófico"))))),"")</f>
        <v>Catastrófico</v>
      </c>
      <c r="AG134" s="170">
        <f>IFERROR(IF(V134="Impacto",(R134-(+R134*Y134)),IF(V134="Probabilidad",R134,"")),"")</f>
        <v>1</v>
      </c>
      <c r="AH134" s="168" t="str">
        <f t="shared" ref="AH134:AH139" si="24">IFERROR(IF(OR(AND(AD134="Muy Baja",AF134="Leve"),AND(AD134="Muy Baja",AF134="Menor"),AND(AD134="Baja",AF134="Leve")),"Bajo",IF(OR(AND(AD134="Muy baja",AF134="Moderado"),AND(AD134="Baja",AF134="Menor"),AND(AD134="Baja",AF134="Moderado"),AND(AD134="Media",AF134="Leve"),AND(AD134="Media",AF134="Menor"),AND(AD134="Media",AF134="Moderado"),AND(AD134="Alta",AF134="Leve"),AND(AD134="Alta",AF134="Menor")),"Moderado",IF(OR(AND(AD134="Muy Baja",AF134="Mayor"),AND(AD134="Baja",AF134="Mayor"),AND(AD134="Media",AF134="Mayor"),AND(AD134="Alta",AF134="Moderado"),AND(AD134="Alta",AF134="Mayor"),AND(AD134="Muy Alta",AF134="Leve"),AND(AD134="Muy Alta",AF134="Menor"),AND(AD134="Muy Alta",AF134="Moderado"),AND(AD134="Muy Alta",AF134="Mayor")),"Alto",IF(OR(AND(AD134="Muy Baja",AF134="Catastrófico"),AND(AD134="Baja",AF134="Catastrófico"),AND(AD134="Media",AF134="Catastrófico"),AND(AD134="Alta",AF134="Catastrófico"),AND(AD134="Muy Alta",AF134="Catastrófico")),"Extremo","")))),"")</f>
        <v>Extremo</v>
      </c>
      <c r="AI134" s="169" t="s">
        <v>32</v>
      </c>
      <c r="AJ134" s="136"/>
      <c r="AK134" s="136"/>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row>
    <row r="135" spans="1:64" s="154" customFormat="1" ht="70.5" hidden="1" customHeight="1" x14ac:dyDescent="0.2">
      <c r="A135" s="364"/>
      <c r="B135" s="365"/>
      <c r="C135" s="365"/>
      <c r="D135" s="430"/>
      <c r="E135" s="430"/>
      <c r="F135" s="451"/>
      <c r="G135" s="453"/>
      <c r="H135" s="455"/>
      <c r="I135" s="426"/>
      <c r="J135" s="457"/>
      <c r="K135" s="430"/>
      <c r="L135" s="459"/>
      <c r="M135" s="363"/>
      <c r="N135" s="344"/>
      <c r="O135" s="378"/>
      <c r="P135" s="344">
        <f ca="1">IF(NOT(ISERROR(MATCH(O135,_xlfn.ANCHORARRAY(I146),0))),N148&amp;"Por favor no seleccionar los criterios de impacto",O135)</f>
        <v>0</v>
      </c>
      <c r="Q135" s="363"/>
      <c r="R135" s="344"/>
      <c r="S135" s="373"/>
      <c r="T135" s="203">
        <v>2</v>
      </c>
      <c r="U135" s="197" t="s">
        <v>709</v>
      </c>
      <c r="V135" s="163" t="str">
        <f t="shared" si="19"/>
        <v>Probabilidad</v>
      </c>
      <c r="W135" s="164" t="s">
        <v>14</v>
      </c>
      <c r="X135" s="164" t="s">
        <v>9</v>
      </c>
      <c r="Y135" s="201" t="str">
        <f t="shared" si="20"/>
        <v>40%</v>
      </c>
      <c r="Z135" s="164" t="s">
        <v>19</v>
      </c>
      <c r="AA135" s="164" t="s">
        <v>22</v>
      </c>
      <c r="AB135" s="164" t="s">
        <v>112</v>
      </c>
      <c r="AC135" s="165">
        <f>IFERROR(IF(AND(V134="Probabilidad",V135="Probabilidad"),(AE134-(+AE134*Y135)),IF(V135="Probabilidad",(N134-(+N134*Y135)),IF(V135="Impacto",AE134,""))),"")</f>
        <v>0.216</v>
      </c>
      <c r="AD135" s="166" t="str">
        <f t="shared" si="21"/>
        <v>Baja</v>
      </c>
      <c r="AE135" s="167">
        <f t="shared" si="22"/>
        <v>0.216</v>
      </c>
      <c r="AF135" s="166" t="str">
        <f t="shared" si="23"/>
        <v>Catastrófico</v>
      </c>
      <c r="AG135" s="170">
        <f>IFERROR(IF(AND(V134="Impacto",V135="Impacto"),(AG134-(+AG134*Y135)),IF(V135="Impacto",(R134-(+R134*Y135)),IF(V135="Probabilidad",AG134,""))),"")</f>
        <v>1</v>
      </c>
      <c r="AH135" s="168" t="str">
        <f t="shared" si="24"/>
        <v>Extremo</v>
      </c>
      <c r="AI135" s="169" t="s">
        <v>32</v>
      </c>
      <c r="AJ135" s="136"/>
      <c r="AK135" s="136"/>
      <c r="AL135" s="136"/>
      <c r="AM135" s="136"/>
      <c r="AN135" s="136"/>
      <c r="AO135" s="136"/>
      <c r="AP135" s="136"/>
      <c r="AQ135" s="136"/>
      <c r="AR135" s="136"/>
      <c r="AS135" s="136"/>
      <c r="AT135" s="136"/>
      <c r="AU135" s="136"/>
      <c r="AV135" s="136"/>
      <c r="AW135" s="136"/>
      <c r="AX135" s="136"/>
      <c r="AY135" s="136"/>
      <c r="AZ135" s="136"/>
      <c r="BA135" s="136"/>
      <c r="BB135" s="136"/>
      <c r="BC135" s="136"/>
      <c r="BD135" s="136"/>
      <c r="BE135" s="136"/>
      <c r="BF135" s="136"/>
      <c r="BG135" s="136"/>
      <c r="BH135" s="136"/>
      <c r="BI135" s="136"/>
      <c r="BJ135" s="136"/>
      <c r="BK135" s="136"/>
      <c r="BL135" s="136"/>
    </row>
    <row r="136" spans="1:64" s="154" customFormat="1" ht="70.5" hidden="1" customHeight="1" x14ac:dyDescent="0.2">
      <c r="A136" s="364"/>
      <c r="B136" s="365"/>
      <c r="C136" s="365"/>
      <c r="D136" s="430"/>
      <c r="E136" s="430"/>
      <c r="F136" s="451"/>
      <c r="G136" s="453"/>
      <c r="H136" s="455"/>
      <c r="I136" s="426"/>
      <c r="J136" s="457"/>
      <c r="K136" s="430"/>
      <c r="L136" s="459"/>
      <c r="M136" s="363"/>
      <c r="N136" s="344"/>
      <c r="O136" s="378"/>
      <c r="P136" s="344">
        <f ca="1">IF(NOT(ISERROR(MATCH(O136,_xlfn.ANCHORARRAY(I147),0))),N149&amp;"Por favor no seleccionar los criterios de impacto",O136)</f>
        <v>0</v>
      </c>
      <c r="Q136" s="363"/>
      <c r="R136" s="344"/>
      <c r="S136" s="373"/>
      <c r="T136" s="203">
        <v>3</v>
      </c>
      <c r="U136" s="197" t="s">
        <v>710</v>
      </c>
      <c r="V136" s="163" t="str">
        <f t="shared" si="19"/>
        <v>Probabilidad</v>
      </c>
      <c r="W136" s="164" t="s">
        <v>14</v>
      </c>
      <c r="X136" s="164" t="s">
        <v>9</v>
      </c>
      <c r="Y136" s="201" t="str">
        <f t="shared" si="20"/>
        <v>40%</v>
      </c>
      <c r="Z136" s="164" t="s">
        <v>19</v>
      </c>
      <c r="AA136" s="164" t="s">
        <v>22</v>
      </c>
      <c r="AB136" s="164" t="s">
        <v>112</v>
      </c>
      <c r="AC136" s="165">
        <f>IFERROR(IF(AND(V135="Probabilidad",V136="Probabilidad"),(AE135-(+AE135*Y136)),IF(AND(V135="Impacto",V136="Probabilidad"),(AE134-(+AE134*Y136)),IF(V136="Impacto",AE135,""))),"")</f>
        <v>0.12959999999999999</v>
      </c>
      <c r="AD136" s="166" t="str">
        <f t="shared" si="21"/>
        <v>Muy Baja</v>
      </c>
      <c r="AE136" s="167">
        <f t="shared" si="22"/>
        <v>0.12959999999999999</v>
      </c>
      <c r="AF136" s="166" t="str">
        <f t="shared" si="23"/>
        <v>Catastrófico</v>
      </c>
      <c r="AG136" s="170">
        <f>IFERROR(IF(AND(V135="Impacto",V136="Impacto"),(AG135-(+AG135*Y136)),IF(AND(V135="Probabilidad",V136="Impacto"),(AG134-(+AG134*Y136)),IF(V136="Probabilidad",AG135,""))),"")</f>
        <v>1</v>
      </c>
      <c r="AH136" s="168" t="str">
        <f t="shared" si="24"/>
        <v>Extremo</v>
      </c>
      <c r="AI136" s="169" t="s">
        <v>32</v>
      </c>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row>
    <row r="137" spans="1:64" s="154" customFormat="1" ht="128.25" hidden="1" customHeight="1" x14ac:dyDescent="0.2">
      <c r="A137" s="364"/>
      <c r="B137" s="365"/>
      <c r="C137" s="365"/>
      <c r="D137" s="430"/>
      <c r="E137" s="430"/>
      <c r="F137" s="451"/>
      <c r="G137" s="453"/>
      <c r="H137" s="455"/>
      <c r="I137" s="426"/>
      <c r="J137" s="457"/>
      <c r="K137" s="430"/>
      <c r="L137" s="459"/>
      <c r="M137" s="363"/>
      <c r="N137" s="344"/>
      <c r="O137" s="378"/>
      <c r="P137" s="344">
        <f ca="1">IF(NOT(ISERROR(MATCH(O137,_xlfn.ANCHORARRAY(I148),0))),N150&amp;"Por favor no seleccionar los criterios de impacto",O137)</f>
        <v>0</v>
      </c>
      <c r="Q137" s="363"/>
      <c r="R137" s="344"/>
      <c r="S137" s="373"/>
      <c r="T137" s="203">
        <v>4</v>
      </c>
      <c r="U137" s="171" t="s">
        <v>711</v>
      </c>
      <c r="V137" s="163" t="str">
        <f t="shared" si="19"/>
        <v>Probabilidad</v>
      </c>
      <c r="W137" s="164" t="s">
        <v>14</v>
      </c>
      <c r="X137" s="164" t="s">
        <v>9</v>
      </c>
      <c r="Y137" s="201" t="str">
        <f t="shared" si="20"/>
        <v>40%</v>
      </c>
      <c r="Z137" s="164" t="s">
        <v>19</v>
      </c>
      <c r="AA137" s="164" t="s">
        <v>22</v>
      </c>
      <c r="AB137" s="164" t="s">
        <v>112</v>
      </c>
      <c r="AC137" s="165">
        <f>IFERROR(IF(AND(V136="Probabilidad",V137="Probabilidad"),(AE136-(+AE136*Y137)),IF(AND(V136="Impacto",V137="Probabilidad"),(AE135-(+AE135*Y137)),IF(V137="Impacto",AE136,""))),"")</f>
        <v>7.7759999999999996E-2</v>
      </c>
      <c r="AD137" s="166" t="str">
        <f t="shared" si="21"/>
        <v>Muy Baja</v>
      </c>
      <c r="AE137" s="167">
        <f t="shared" si="22"/>
        <v>7.7759999999999996E-2</v>
      </c>
      <c r="AF137" s="166" t="str">
        <f t="shared" si="23"/>
        <v>Catastrófico</v>
      </c>
      <c r="AG137" s="170">
        <f>IFERROR(IF(AND(V136="Impacto",V137="Impacto"),(AG136-(+AG136*Y137)),IF(AND(V136="Probabilidad",V137="Impacto"),(AG135-(+AG135*Y137)),IF(V137="Probabilidad",AG136,""))),"")</f>
        <v>1</v>
      </c>
      <c r="AH137" s="168" t="str">
        <f t="shared" si="24"/>
        <v>Extremo</v>
      </c>
      <c r="AI137" s="169" t="s">
        <v>32</v>
      </c>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row>
    <row r="138" spans="1:64" s="154" customFormat="1" ht="90.75" hidden="1" customHeight="1" x14ac:dyDescent="0.2">
      <c r="A138" s="364"/>
      <c r="B138" s="365"/>
      <c r="C138" s="365"/>
      <c r="D138" s="430"/>
      <c r="E138" s="430"/>
      <c r="F138" s="451"/>
      <c r="G138" s="453"/>
      <c r="H138" s="455"/>
      <c r="I138" s="426"/>
      <c r="J138" s="457"/>
      <c r="K138" s="430"/>
      <c r="L138" s="459"/>
      <c r="M138" s="363"/>
      <c r="N138" s="344"/>
      <c r="O138" s="378"/>
      <c r="P138" s="344">
        <f ca="1">IF(NOT(ISERROR(MATCH(O138,_xlfn.ANCHORARRAY(I149),0))),N151&amp;"Por favor no seleccionar los criterios de impacto",O138)</f>
        <v>0</v>
      </c>
      <c r="Q138" s="363"/>
      <c r="R138" s="344"/>
      <c r="S138" s="373"/>
      <c r="T138" s="203">
        <v>5</v>
      </c>
      <c r="U138" s="171" t="s">
        <v>712</v>
      </c>
      <c r="V138" s="163" t="str">
        <f t="shared" si="19"/>
        <v>Probabilidad</v>
      </c>
      <c r="W138" s="164" t="s">
        <v>14</v>
      </c>
      <c r="X138" s="164" t="s">
        <v>9</v>
      </c>
      <c r="Y138" s="201" t="str">
        <f t="shared" si="20"/>
        <v>40%</v>
      </c>
      <c r="Z138" s="164" t="s">
        <v>19</v>
      </c>
      <c r="AA138" s="164" t="s">
        <v>22</v>
      </c>
      <c r="AB138" s="164" t="s">
        <v>112</v>
      </c>
      <c r="AC138" s="165">
        <f>IFERROR(IF(AND(V137="Probabilidad",V138="Probabilidad"),(AE137-(+AE137*Y138)),IF(AND(V137="Impacto",V138="Probabilidad"),(AE136-(+AE136*Y138)),IF(V138="Impacto",AE137,""))),"")</f>
        <v>4.6655999999999996E-2</v>
      </c>
      <c r="AD138" s="166" t="str">
        <f t="shared" si="21"/>
        <v>Muy Baja</v>
      </c>
      <c r="AE138" s="167">
        <f t="shared" si="22"/>
        <v>4.6655999999999996E-2</v>
      </c>
      <c r="AF138" s="166" t="str">
        <f t="shared" si="23"/>
        <v>Catastrófico</v>
      </c>
      <c r="AG138" s="170">
        <f>IFERROR(IF(AND(V137="Impacto",V138="Impacto"),(AG137-(+AG137*Y138)),IF(AND(V137="Probabilidad",V138="Impacto"),(AG136-(+AG136*Y138)),IF(V138="Probabilidad",AG137,""))),"")</f>
        <v>1</v>
      </c>
      <c r="AH138" s="168" t="str">
        <f t="shared" si="24"/>
        <v>Extremo</v>
      </c>
      <c r="AI138" s="169" t="s">
        <v>32</v>
      </c>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row>
    <row r="139" spans="1:64" s="154" customFormat="1" ht="70.5" hidden="1" customHeight="1" x14ac:dyDescent="0.2">
      <c r="A139" s="364"/>
      <c r="B139" s="365"/>
      <c r="C139" s="365"/>
      <c r="D139" s="430"/>
      <c r="E139" s="430"/>
      <c r="F139" s="451"/>
      <c r="G139" s="454"/>
      <c r="H139" s="455"/>
      <c r="I139" s="426"/>
      <c r="J139" s="458"/>
      <c r="K139" s="430"/>
      <c r="L139" s="459"/>
      <c r="M139" s="363"/>
      <c r="N139" s="344"/>
      <c r="O139" s="378"/>
      <c r="P139" s="344">
        <f ca="1">IF(NOT(ISERROR(MATCH(O139,_xlfn.ANCHORARRAY(I150),0))),N152&amp;"Por favor no seleccionar los criterios de impacto",O139)</f>
        <v>0</v>
      </c>
      <c r="Q139" s="363"/>
      <c r="R139" s="344"/>
      <c r="S139" s="373"/>
      <c r="T139" s="203">
        <v>6</v>
      </c>
      <c r="U139" s="171"/>
      <c r="V139" s="163" t="str">
        <f t="shared" si="19"/>
        <v/>
      </c>
      <c r="W139" s="164"/>
      <c r="X139" s="164"/>
      <c r="Y139" s="201" t="str">
        <f t="shared" si="20"/>
        <v/>
      </c>
      <c r="Z139" s="164"/>
      <c r="AA139" s="164"/>
      <c r="AB139" s="164"/>
      <c r="AC139" s="165" t="str">
        <f>IFERROR(IF(AND(V138="Probabilidad",V139="Probabilidad"),(AE138-(+AE138*Y139)),IF(AND(V138="Impacto",V139="Probabilidad"),(AE137-(+AE137*Y139)),IF(V139="Impacto",AE138,""))),"")</f>
        <v/>
      </c>
      <c r="AD139" s="166" t="str">
        <f t="shared" si="21"/>
        <v/>
      </c>
      <c r="AE139" s="167" t="str">
        <f t="shared" si="22"/>
        <v/>
      </c>
      <c r="AF139" s="166" t="str">
        <f t="shared" si="23"/>
        <v/>
      </c>
      <c r="AG139" s="170" t="str">
        <f>IFERROR(IF(AND(V138="Impacto",V139="Impacto"),(AG138-(+AG138*Y139)),IF(AND(V138="Probabilidad",V139="Impacto"),(AG137-(+AG137*Y139)),IF(V139="Probabilidad",AG138,""))),"")</f>
        <v/>
      </c>
      <c r="AH139" s="168" t="str">
        <f t="shared" si="24"/>
        <v/>
      </c>
      <c r="AI139" s="169"/>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row>
    <row r="140" spans="1:64" s="154" customFormat="1" ht="120.75" hidden="1" customHeight="1" x14ac:dyDescent="0.2">
      <c r="A140" s="364">
        <v>24</v>
      </c>
      <c r="B140" s="365" t="s">
        <v>214</v>
      </c>
      <c r="C140" s="365" t="s">
        <v>228</v>
      </c>
      <c r="D140" s="366" t="s">
        <v>125</v>
      </c>
      <c r="E140" s="367" t="s">
        <v>379</v>
      </c>
      <c r="F140" s="367" t="s">
        <v>363</v>
      </c>
      <c r="G140" s="420" t="s">
        <v>380</v>
      </c>
      <c r="H140" s="368" t="s">
        <v>381</v>
      </c>
      <c r="I140" s="448" t="s">
        <v>382</v>
      </c>
      <c r="J140" s="383" t="s">
        <v>383</v>
      </c>
      <c r="K140" s="366" t="s">
        <v>116</v>
      </c>
      <c r="L140" s="377">
        <v>12000</v>
      </c>
      <c r="M140" s="363" t="s">
        <v>47</v>
      </c>
      <c r="N140" s="344">
        <v>1</v>
      </c>
      <c r="O140" s="378" t="s">
        <v>136</v>
      </c>
      <c r="P140" s="446" t="s">
        <v>136</v>
      </c>
      <c r="Q140" s="335" t="s">
        <v>7</v>
      </c>
      <c r="R140" s="344">
        <v>0.8</v>
      </c>
      <c r="S140" s="373" t="s">
        <v>73</v>
      </c>
      <c r="T140" s="203">
        <v>1</v>
      </c>
      <c r="U140" s="197" t="s">
        <v>384</v>
      </c>
      <c r="V140" s="163" t="s">
        <v>4</v>
      </c>
      <c r="W140" s="164" t="s">
        <v>14</v>
      </c>
      <c r="X140" s="164" t="s">
        <v>9</v>
      </c>
      <c r="Y140" s="201" t="s">
        <v>357</v>
      </c>
      <c r="Z140" s="164" t="s">
        <v>19</v>
      </c>
      <c r="AA140" s="164" t="s">
        <v>22</v>
      </c>
      <c r="AB140" s="164" t="s">
        <v>112</v>
      </c>
      <c r="AC140" s="165">
        <v>0.6</v>
      </c>
      <c r="AD140" s="166" t="s">
        <v>100</v>
      </c>
      <c r="AE140" s="167">
        <v>0.6</v>
      </c>
      <c r="AF140" s="166" t="s">
        <v>7</v>
      </c>
      <c r="AG140" s="170">
        <v>0.8</v>
      </c>
      <c r="AH140" s="168" t="s">
        <v>73</v>
      </c>
      <c r="AI140" s="169" t="s">
        <v>32</v>
      </c>
    </row>
    <row r="141" spans="1:64" s="154" customFormat="1" ht="163.5" hidden="1" customHeight="1" x14ac:dyDescent="0.2">
      <c r="A141" s="364"/>
      <c r="B141" s="365"/>
      <c r="C141" s="365"/>
      <c r="D141" s="366"/>
      <c r="E141" s="367"/>
      <c r="F141" s="367"/>
      <c r="G141" s="421"/>
      <c r="H141" s="368"/>
      <c r="I141" s="448"/>
      <c r="J141" s="384"/>
      <c r="K141" s="366"/>
      <c r="L141" s="377"/>
      <c r="M141" s="363"/>
      <c r="N141" s="344"/>
      <c r="O141" s="378"/>
      <c r="P141" s="446">
        <v>0</v>
      </c>
      <c r="Q141" s="336"/>
      <c r="R141" s="344"/>
      <c r="S141" s="373"/>
      <c r="T141" s="203">
        <v>2</v>
      </c>
      <c r="U141" s="197" t="s">
        <v>385</v>
      </c>
      <c r="V141" s="163" t="s">
        <v>4</v>
      </c>
      <c r="W141" s="164" t="s">
        <v>15</v>
      </c>
      <c r="X141" s="164" t="s">
        <v>10</v>
      </c>
      <c r="Y141" s="201" t="s">
        <v>357</v>
      </c>
      <c r="Z141" s="164" t="s">
        <v>19</v>
      </c>
      <c r="AA141" s="164" t="s">
        <v>22</v>
      </c>
      <c r="AB141" s="164" t="s">
        <v>112</v>
      </c>
      <c r="AC141" s="165">
        <v>0.36</v>
      </c>
      <c r="AD141" s="166" t="s">
        <v>46</v>
      </c>
      <c r="AE141" s="167">
        <v>0.36</v>
      </c>
      <c r="AF141" s="166" t="s">
        <v>7</v>
      </c>
      <c r="AG141" s="170">
        <v>0.8</v>
      </c>
      <c r="AH141" s="168" t="s">
        <v>73</v>
      </c>
      <c r="AI141" s="169" t="s">
        <v>32</v>
      </c>
    </row>
    <row r="142" spans="1:64" s="154" customFormat="1" ht="141.75" hidden="1" customHeight="1" x14ac:dyDescent="0.2">
      <c r="A142" s="364"/>
      <c r="B142" s="365"/>
      <c r="C142" s="365"/>
      <c r="D142" s="366"/>
      <c r="E142" s="367"/>
      <c r="F142" s="367"/>
      <c r="G142" s="421"/>
      <c r="H142" s="368"/>
      <c r="I142" s="448"/>
      <c r="J142" s="384"/>
      <c r="K142" s="366"/>
      <c r="L142" s="377"/>
      <c r="M142" s="363"/>
      <c r="N142" s="344"/>
      <c r="O142" s="378"/>
      <c r="P142" s="446">
        <v>0</v>
      </c>
      <c r="Q142" s="336"/>
      <c r="R142" s="344"/>
      <c r="S142" s="373"/>
      <c r="T142" s="203">
        <v>3</v>
      </c>
      <c r="U142" s="197" t="s">
        <v>386</v>
      </c>
      <c r="V142" s="163" t="s">
        <v>4</v>
      </c>
      <c r="W142" s="164" t="s">
        <v>15</v>
      </c>
      <c r="X142" s="164" t="s">
        <v>9</v>
      </c>
      <c r="Y142" s="201" t="s">
        <v>358</v>
      </c>
      <c r="Z142" s="164" t="s">
        <v>19</v>
      </c>
      <c r="AA142" s="164" t="s">
        <v>22</v>
      </c>
      <c r="AB142" s="164" t="s">
        <v>112</v>
      </c>
      <c r="AC142" s="165">
        <v>0.252</v>
      </c>
      <c r="AD142" s="166" t="s">
        <v>46</v>
      </c>
      <c r="AE142" s="167">
        <v>0.252</v>
      </c>
      <c r="AF142" s="166" t="s">
        <v>7</v>
      </c>
      <c r="AG142" s="170">
        <v>0.8</v>
      </c>
      <c r="AH142" s="168" t="s">
        <v>73</v>
      </c>
      <c r="AI142" s="169" t="s">
        <v>32</v>
      </c>
    </row>
    <row r="143" spans="1:64" s="154" customFormat="1" ht="105" hidden="1" customHeight="1" x14ac:dyDescent="0.2">
      <c r="A143" s="364"/>
      <c r="B143" s="365"/>
      <c r="C143" s="365"/>
      <c r="D143" s="366"/>
      <c r="E143" s="367"/>
      <c r="F143" s="367"/>
      <c r="G143" s="421"/>
      <c r="H143" s="368"/>
      <c r="I143" s="448"/>
      <c r="J143" s="384"/>
      <c r="K143" s="366"/>
      <c r="L143" s="377"/>
      <c r="M143" s="363"/>
      <c r="N143" s="344"/>
      <c r="O143" s="378"/>
      <c r="P143" s="446">
        <v>0</v>
      </c>
      <c r="Q143" s="336"/>
      <c r="R143" s="344"/>
      <c r="S143" s="373"/>
      <c r="T143" s="203">
        <v>4</v>
      </c>
      <c r="U143" s="171" t="s">
        <v>387</v>
      </c>
      <c r="V143" s="163" t="s">
        <v>4</v>
      </c>
      <c r="W143" s="164" t="s">
        <v>14</v>
      </c>
      <c r="X143" s="164" t="s">
        <v>9</v>
      </c>
      <c r="Y143" s="201" t="s">
        <v>357</v>
      </c>
      <c r="Z143" s="164" t="s">
        <v>19</v>
      </c>
      <c r="AA143" s="164" t="s">
        <v>22</v>
      </c>
      <c r="AB143" s="164" t="s">
        <v>112</v>
      </c>
      <c r="AC143" s="165">
        <v>0.1512</v>
      </c>
      <c r="AD143" s="166" t="s">
        <v>44</v>
      </c>
      <c r="AE143" s="167">
        <v>0.1512</v>
      </c>
      <c r="AF143" s="166" t="s">
        <v>7</v>
      </c>
      <c r="AG143" s="170">
        <v>0.8</v>
      </c>
      <c r="AH143" s="168" t="s">
        <v>73</v>
      </c>
      <c r="AI143" s="169" t="s">
        <v>127</v>
      </c>
    </row>
    <row r="144" spans="1:64" s="154" customFormat="1" ht="94.5" hidden="1" customHeight="1" x14ac:dyDescent="0.2">
      <c r="A144" s="364"/>
      <c r="B144" s="365"/>
      <c r="C144" s="365"/>
      <c r="D144" s="366"/>
      <c r="E144" s="367"/>
      <c r="F144" s="367"/>
      <c r="G144" s="421"/>
      <c r="H144" s="368"/>
      <c r="I144" s="448"/>
      <c r="J144" s="384"/>
      <c r="K144" s="366"/>
      <c r="L144" s="377"/>
      <c r="M144" s="363"/>
      <c r="N144" s="344"/>
      <c r="O144" s="378"/>
      <c r="P144" s="446">
        <v>0</v>
      </c>
      <c r="Q144" s="336"/>
      <c r="R144" s="344"/>
      <c r="S144" s="373"/>
      <c r="T144" s="203">
        <v>5</v>
      </c>
      <c r="U144" s="171" t="s">
        <v>388</v>
      </c>
      <c r="V144" s="163" t="s">
        <v>2</v>
      </c>
      <c r="W144" s="164" t="s">
        <v>16</v>
      </c>
      <c r="X144" s="164" t="s">
        <v>9</v>
      </c>
      <c r="Y144" s="201" t="s">
        <v>359</v>
      </c>
      <c r="Z144" s="164" t="s">
        <v>19</v>
      </c>
      <c r="AA144" s="164" t="s">
        <v>22</v>
      </c>
      <c r="AB144" s="164" t="s">
        <v>112</v>
      </c>
      <c r="AC144" s="165">
        <v>0.1512</v>
      </c>
      <c r="AD144" s="166" t="s">
        <v>44</v>
      </c>
      <c r="AE144" s="167">
        <v>0.1512</v>
      </c>
      <c r="AF144" s="166" t="s">
        <v>74</v>
      </c>
      <c r="AG144" s="170">
        <v>0.60000000000000009</v>
      </c>
      <c r="AH144" s="168" t="s">
        <v>74</v>
      </c>
      <c r="AI144" s="169" t="s">
        <v>127</v>
      </c>
    </row>
    <row r="145" spans="1:35" s="154" customFormat="1" ht="70.5" hidden="1" customHeight="1" x14ac:dyDescent="0.2">
      <c r="A145" s="364"/>
      <c r="B145" s="365"/>
      <c r="C145" s="365"/>
      <c r="D145" s="366"/>
      <c r="E145" s="367"/>
      <c r="F145" s="367"/>
      <c r="G145" s="422"/>
      <c r="H145" s="368"/>
      <c r="I145" s="448"/>
      <c r="J145" s="385"/>
      <c r="K145" s="366"/>
      <c r="L145" s="377"/>
      <c r="M145" s="363"/>
      <c r="N145" s="344"/>
      <c r="O145" s="378"/>
      <c r="P145" s="446">
        <v>0</v>
      </c>
      <c r="Q145" s="337"/>
      <c r="R145" s="344"/>
      <c r="S145" s="373"/>
      <c r="T145" s="203">
        <v>6</v>
      </c>
      <c r="U145" s="171"/>
      <c r="V145" s="163" t="s">
        <v>368</v>
      </c>
      <c r="W145" s="164"/>
      <c r="X145" s="164"/>
      <c r="Y145" s="201" t="s">
        <v>368</v>
      </c>
      <c r="Z145" s="164"/>
      <c r="AA145" s="164"/>
      <c r="AB145" s="164"/>
      <c r="AC145" s="165" t="s">
        <v>368</v>
      </c>
      <c r="AD145" s="166" t="s">
        <v>368</v>
      </c>
      <c r="AE145" s="167" t="s">
        <v>368</v>
      </c>
      <c r="AF145" s="166" t="s">
        <v>368</v>
      </c>
      <c r="AG145" s="170" t="s">
        <v>368</v>
      </c>
      <c r="AH145" s="168" t="s">
        <v>368</v>
      </c>
      <c r="AI145" s="169"/>
    </row>
    <row r="146" spans="1:35" s="156" customFormat="1" ht="86.25" hidden="1" customHeight="1" x14ac:dyDescent="0.25">
      <c r="A146" s="460">
        <v>25</v>
      </c>
      <c r="B146" s="365" t="s">
        <v>214</v>
      </c>
      <c r="C146" s="365" t="s">
        <v>394</v>
      </c>
      <c r="D146" s="366" t="s">
        <v>125</v>
      </c>
      <c r="E146" s="366" t="s">
        <v>395</v>
      </c>
      <c r="F146" s="367" t="s">
        <v>396</v>
      </c>
      <c r="G146" s="423" t="s">
        <v>397</v>
      </c>
      <c r="H146" s="368" t="s">
        <v>398</v>
      </c>
      <c r="I146" s="369" t="s">
        <v>399</v>
      </c>
      <c r="J146" s="374" t="s">
        <v>400</v>
      </c>
      <c r="K146" s="366" t="s">
        <v>121</v>
      </c>
      <c r="L146" s="377">
        <v>468</v>
      </c>
      <c r="M146" s="462" t="s">
        <v>100</v>
      </c>
      <c r="N146" s="344">
        <v>0.6</v>
      </c>
      <c r="O146" s="378" t="s">
        <v>136</v>
      </c>
      <c r="P146" s="344" t="s">
        <v>136</v>
      </c>
      <c r="Q146" s="462" t="s">
        <v>7</v>
      </c>
      <c r="R146" s="344">
        <v>0.8</v>
      </c>
      <c r="S146" s="373" t="s">
        <v>73</v>
      </c>
      <c r="T146" s="195">
        <v>1</v>
      </c>
      <c r="U146" s="197" t="s">
        <v>389</v>
      </c>
      <c r="V146" s="163" t="s">
        <v>4</v>
      </c>
      <c r="W146" s="164" t="s">
        <v>14</v>
      </c>
      <c r="X146" s="164" t="s">
        <v>9</v>
      </c>
      <c r="Y146" s="201" t="s">
        <v>357</v>
      </c>
      <c r="Z146" s="164" t="s">
        <v>19</v>
      </c>
      <c r="AA146" s="164" t="s">
        <v>22</v>
      </c>
      <c r="AB146" s="164" t="s">
        <v>112</v>
      </c>
      <c r="AC146" s="165">
        <v>0.36</v>
      </c>
      <c r="AD146" s="174" t="s">
        <v>46</v>
      </c>
      <c r="AE146" s="167">
        <v>0.36</v>
      </c>
      <c r="AF146" s="174" t="s">
        <v>7</v>
      </c>
      <c r="AG146" s="167">
        <v>0.8</v>
      </c>
      <c r="AH146" s="168" t="s">
        <v>73</v>
      </c>
      <c r="AI146" s="169" t="s">
        <v>128</v>
      </c>
    </row>
    <row r="147" spans="1:35" s="154" customFormat="1" ht="95.25" hidden="1" customHeight="1" x14ac:dyDescent="0.2">
      <c r="A147" s="460"/>
      <c r="B147" s="365"/>
      <c r="C147" s="365"/>
      <c r="D147" s="366"/>
      <c r="E147" s="366"/>
      <c r="F147" s="367"/>
      <c r="G147" s="424"/>
      <c r="H147" s="368"/>
      <c r="I147" s="369"/>
      <c r="J147" s="375"/>
      <c r="K147" s="366"/>
      <c r="L147" s="377"/>
      <c r="M147" s="462"/>
      <c r="N147" s="344"/>
      <c r="O147" s="378"/>
      <c r="P147" s="344">
        <v>0</v>
      </c>
      <c r="Q147" s="462"/>
      <c r="R147" s="344"/>
      <c r="S147" s="373"/>
      <c r="T147" s="195">
        <v>2</v>
      </c>
      <c r="U147" s="197" t="s">
        <v>390</v>
      </c>
      <c r="V147" s="163" t="s">
        <v>4</v>
      </c>
      <c r="W147" s="164" t="s">
        <v>14</v>
      </c>
      <c r="X147" s="164" t="s">
        <v>9</v>
      </c>
      <c r="Y147" s="201" t="s">
        <v>357</v>
      </c>
      <c r="Z147" s="164" t="s">
        <v>19</v>
      </c>
      <c r="AA147" s="164" t="s">
        <v>22</v>
      </c>
      <c r="AB147" s="164" t="s">
        <v>112</v>
      </c>
      <c r="AC147" s="165">
        <v>0.216</v>
      </c>
      <c r="AD147" s="174" t="s">
        <v>46</v>
      </c>
      <c r="AE147" s="167">
        <v>0.216</v>
      </c>
      <c r="AF147" s="174" t="s">
        <v>7</v>
      </c>
      <c r="AG147" s="167">
        <v>0.8</v>
      </c>
      <c r="AH147" s="168" t="s">
        <v>73</v>
      </c>
      <c r="AI147" s="169" t="s">
        <v>128</v>
      </c>
    </row>
    <row r="148" spans="1:35" s="154" customFormat="1" ht="101.25" hidden="1" customHeight="1" x14ac:dyDescent="0.2">
      <c r="A148" s="460"/>
      <c r="B148" s="365"/>
      <c r="C148" s="365"/>
      <c r="D148" s="366"/>
      <c r="E148" s="366"/>
      <c r="F148" s="367"/>
      <c r="G148" s="424"/>
      <c r="H148" s="368"/>
      <c r="I148" s="369"/>
      <c r="J148" s="375"/>
      <c r="K148" s="366"/>
      <c r="L148" s="377"/>
      <c r="M148" s="462"/>
      <c r="N148" s="344"/>
      <c r="O148" s="378"/>
      <c r="P148" s="344">
        <v>0</v>
      </c>
      <c r="Q148" s="462"/>
      <c r="R148" s="344"/>
      <c r="S148" s="373"/>
      <c r="T148" s="195">
        <v>3</v>
      </c>
      <c r="U148" s="197" t="s">
        <v>391</v>
      </c>
      <c r="V148" s="163" t="s">
        <v>4</v>
      </c>
      <c r="W148" s="164" t="s">
        <v>14</v>
      </c>
      <c r="X148" s="164" t="s">
        <v>9</v>
      </c>
      <c r="Y148" s="201" t="s">
        <v>357</v>
      </c>
      <c r="Z148" s="164" t="s">
        <v>19</v>
      </c>
      <c r="AA148" s="164" t="s">
        <v>22</v>
      </c>
      <c r="AB148" s="164" t="s">
        <v>112</v>
      </c>
      <c r="AC148" s="165">
        <v>0.12959999999999999</v>
      </c>
      <c r="AD148" s="174" t="s">
        <v>44</v>
      </c>
      <c r="AE148" s="167">
        <v>0.12959999999999999</v>
      </c>
      <c r="AF148" s="174" t="s">
        <v>7</v>
      </c>
      <c r="AG148" s="167">
        <v>0.8</v>
      </c>
      <c r="AH148" s="168" t="s">
        <v>73</v>
      </c>
      <c r="AI148" s="169" t="s">
        <v>128</v>
      </c>
    </row>
    <row r="149" spans="1:35" s="154" customFormat="1" ht="114" hidden="1" customHeight="1" x14ac:dyDescent="0.2">
      <c r="A149" s="460"/>
      <c r="B149" s="365"/>
      <c r="C149" s="365"/>
      <c r="D149" s="366"/>
      <c r="E149" s="366"/>
      <c r="F149" s="367"/>
      <c r="G149" s="424"/>
      <c r="H149" s="368"/>
      <c r="I149" s="369"/>
      <c r="J149" s="375"/>
      <c r="K149" s="366"/>
      <c r="L149" s="377"/>
      <c r="M149" s="462"/>
      <c r="N149" s="344"/>
      <c r="O149" s="378"/>
      <c r="P149" s="344">
        <v>0</v>
      </c>
      <c r="Q149" s="462"/>
      <c r="R149" s="344"/>
      <c r="S149" s="373"/>
      <c r="T149" s="195">
        <v>4</v>
      </c>
      <c r="U149" s="171" t="s">
        <v>392</v>
      </c>
      <c r="V149" s="163" t="s">
        <v>4</v>
      </c>
      <c r="W149" s="164" t="s">
        <v>15</v>
      </c>
      <c r="X149" s="164" t="s">
        <v>9</v>
      </c>
      <c r="Y149" s="201" t="s">
        <v>358</v>
      </c>
      <c r="Z149" s="164" t="s">
        <v>19</v>
      </c>
      <c r="AA149" s="164" t="s">
        <v>22</v>
      </c>
      <c r="AB149" s="164" t="s">
        <v>112</v>
      </c>
      <c r="AC149" s="165">
        <v>9.0719999999999995E-2</v>
      </c>
      <c r="AD149" s="174" t="s">
        <v>44</v>
      </c>
      <c r="AE149" s="167">
        <v>9.0719999999999995E-2</v>
      </c>
      <c r="AF149" s="174" t="s">
        <v>7</v>
      </c>
      <c r="AG149" s="167">
        <v>0.8</v>
      </c>
      <c r="AH149" s="168" t="s">
        <v>73</v>
      </c>
      <c r="AI149" s="169" t="s">
        <v>128</v>
      </c>
    </row>
    <row r="150" spans="1:35" s="154" customFormat="1" ht="119.25" hidden="1" customHeight="1" x14ac:dyDescent="0.2">
      <c r="A150" s="460"/>
      <c r="B150" s="365"/>
      <c r="C150" s="365"/>
      <c r="D150" s="366"/>
      <c r="E150" s="366"/>
      <c r="F150" s="367"/>
      <c r="G150" s="424"/>
      <c r="H150" s="368"/>
      <c r="I150" s="369"/>
      <c r="J150" s="375"/>
      <c r="K150" s="366"/>
      <c r="L150" s="377"/>
      <c r="M150" s="462"/>
      <c r="N150" s="344"/>
      <c r="O150" s="378"/>
      <c r="P150" s="344">
        <v>0</v>
      </c>
      <c r="Q150" s="462"/>
      <c r="R150" s="344"/>
      <c r="S150" s="373"/>
      <c r="T150" s="195">
        <v>5</v>
      </c>
      <c r="U150" s="171" t="s">
        <v>393</v>
      </c>
      <c r="V150" s="163" t="s">
        <v>2</v>
      </c>
      <c r="W150" s="164" t="s">
        <v>16</v>
      </c>
      <c r="X150" s="164" t="s">
        <v>9</v>
      </c>
      <c r="Y150" s="201" t="s">
        <v>359</v>
      </c>
      <c r="Z150" s="164" t="s">
        <v>19</v>
      </c>
      <c r="AA150" s="164" t="s">
        <v>22</v>
      </c>
      <c r="AB150" s="164" t="s">
        <v>112</v>
      </c>
      <c r="AC150" s="165">
        <v>9.0719999999999995E-2</v>
      </c>
      <c r="AD150" s="174" t="s">
        <v>44</v>
      </c>
      <c r="AE150" s="167">
        <v>9.0719999999999995E-2</v>
      </c>
      <c r="AF150" s="174" t="s">
        <v>74</v>
      </c>
      <c r="AG150" s="167">
        <v>0.60000000000000009</v>
      </c>
      <c r="AH150" s="168" t="s">
        <v>74</v>
      </c>
      <c r="AI150" s="169" t="s">
        <v>128</v>
      </c>
    </row>
    <row r="151" spans="1:35" s="154" customFormat="1" ht="70.5" hidden="1" customHeight="1" x14ac:dyDescent="0.2">
      <c r="A151" s="460"/>
      <c r="B151" s="365"/>
      <c r="C151" s="365"/>
      <c r="D151" s="366"/>
      <c r="E151" s="366"/>
      <c r="F151" s="367"/>
      <c r="G151" s="425"/>
      <c r="H151" s="368"/>
      <c r="I151" s="369"/>
      <c r="J151" s="376"/>
      <c r="K151" s="366"/>
      <c r="L151" s="377"/>
      <c r="M151" s="462"/>
      <c r="N151" s="344"/>
      <c r="O151" s="378"/>
      <c r="P151" s="344">
        <v>0</v>
      </c>
      <c r="Q151" s="462"/>
      <c r="R151" s="344"/>
      <c r="S151" s="373"/>
      <c r="T151" s="195">
        <v>6</v>
      </c>
      <c r="U151" s="171"/>
      <c r="V151" s="163" t="s">
        <v>368</v>
      </c>
      <c r="W151" s="164"/>
      <c r="X151" s="164"/>
      <c r="Y151" s="201" t="s">
        <v>368</v>
      </c>
      <c r="Z151" s="164"/>
      <c r="AA151" s="164"/>
      <c r="AB151" s="164"/>
      <c r="AC151" s="165" t="s">
        <v>368</v>
      </c>
      <c r="AD151" s="174" t="s">
        <v>368</v>
      </c>
      <c r="AE151" s="167" t="s">
        <v>368</v>
      </c>
      <c r="AF151" s="174" t="s">
        <v>368</v>
      </c>
      <c r="AG151" s="167" t="s">
        <v>368</v>
      </c>
      <c r="AH151" s="168" t="s">
        <v>368</v>
      </c>
      <c r="AI151" s="169"/>
    </row>
    <row r="152" spans="1:35" s="156" customFormat="1" ht="177.75" hidden="1" customHeight="1" x14ac:dyDescent="0.25">
      <c r="A152" s="460">
        <v>26</v>
      </c>
      <c r="B152" s="365" t="s">
        <v>214</v>
      </c>
      <c r="C152" s="365" t="s">
        <v>230</v>
      </c>
      <c r="D152" s="366" t="s">
        <v>125</v>
      </c>
      <c r="E152" s="369" t="s">
        <v>401</v>
      </c>
      <c r="F152" s="369" t="s">
        <v>402</v>
      </c>
      <c r="G152" s="367" t="s">
        <v>403</v>
      </c>
      <c r="H152" s="368" t="s">
        <v>404</v>
      </c>
      <c r="I152" s="461" t="s">
        <v>405</v>
      </c>
      <c r="J152" s="369" t="s">
        <v>406</v>
      </c>
      <c r="K152" s="461" t="s">
        <v>116</v>
      </c>
      <c r="L152" s="377">
        <v>240</v>
      </c>
      <c r="M152" s="462" t="s">
        <v>100</v>
      </c>
      <c r="N152" s="344">
        <v>0.6</v>
      </c>
      <c r="O152" s="378" t="s">
        <v>137</v>
      </c>
      <c r="P152" s="344" t="s">
        <v>137</v>
      </c>
      <c r="Q152" s="462" t="s">
        <v>78</v>
      </c>
      <c r="R152" s="344">
        <v>1</v>
      </c>
      <c r="S152" s="373" t="s">
        <v>72</v>
      </c>
      <c r="T152" s="195">
        <v>1</v>
      </c>
      <c r="U152" s="198" t="s">
        <v>407</v>
      </c>
      <c r="V152" s="163" t="s">
        <v>4</v>
      </c>
      <c r="W152" s="175" t="s">
        <v>14</v>
      </c>
      <c r="X152" s="164" t="s">
        <v>10</v>
      </c>
      <c r="Y152" s="201" t="s">
        <v>360</v>
      </c>
      <c r="Z152" s="164" t="s">
        <v>19</v>
      </c>
      <c r="AA152" s="164" t="s">
        <v>22</v>
      </c>
      <c r="AB152" s="164" t="s">
        <v>112</v>
      </c>
      <c r="AC152" s="165">
        <v>4.4999999999999998E-2</v>
      </c>
      <c r="AD152" s="174" t="s">
        <v>44</v>
      </c>
      <c r="AE152" s="167">
        <v>4.4999999999999998E-2</v>
      </c>
      <c r="AF152" s="174" t="s">
        <v>78</v>
      </c>
      <c r="AG152" s="167">
        <v>1</v>
      </c>
      <c r="AH152" s="168" t="s">
        <v>72</v>
      </c>
      <c r="AI152" s="169" t="s">
        <v>32</v>
      </c>
    </row>
    <row r="153" spans="1:35" s="156" customFormat="1" ht="153" hidden="1" customHeight="1" x14ac:dyDescent="0.25">
      <c r="A153" s="460"/>
      <c r="B153" s="365"/>
      <c r="C153" s="365"/>
      <c r="D153" s="366"/>
      <c r="E153" s="369"/>
      <c r="F153" s="369"/>
      <c r="G153" s="367"/>
      <c r="H153" s="368"/>
      <c r="I153" s="461"/>
      <c r="J153" s="369"/>
      <c r="K153" s="461"/>
      <c r="L153" s="377"/>
      <c r="M153" s="462"/>
      <c r="N153" s="344"/>
      <c r="O153" s="378"/>
      <c r="P153" s="344"/>
      <c r="Q153" s="462"/>
      <c r="R153" s="344"/>
      <c r="S153" s="373"/>
      <c r="T153" s="195">
        <v>2</v>
      </c>
      <c r="U153" s="198" t="s">
        <v>408</v>
      </c>
      <c r="V153" s="163" t="s">
        <v>4</v>
      </c>
      <c r="W153" s="175" t="s">
        <v>14</v>
      </c>
      <c r="X153" s="164" t="s">
        <v>10</v>
      </c>
      <c r="Y153" s="201" t="s">
        <v>360</v>
      </c>
      <c r="Z153" s="164" t="s">
        <v>19</v>
      </c>
      <c r="AA153" s="164" t="s">
        <v>22</v>
      </c>
      <c r="AB153" s="164" t="s">
        <v>112</v>
      </c>
      <c r="AC153" s="165">
        <v>0.3</v>
      </c>
      <c r="AD153" s="174" t="s">
        <v>46</v>
      </c>
      <c r="AE153" s="167">
        <v>0.3</v>
      </c>
      <c r="AF153" s="174" t="s">
        <v>78</v>
      </c>
      <c r="AG153" s="167">
        <v>1</v>
      </c>
      <c r="AH153" s="168" t="s">
        <v>72</v>
      </c>
      <c r="AI153" s="169" t="s">
        <v>32</v>
      </c>
    </row>
    <row r="154" spans="1:35" s="154" customFormat="1" ht="140.25" hidden="1" customHeight="1" x14ac:dyDescent="0.2">
      <c r="A154" s="460"/>
      <c r="B154" s="365"/>
      <c r="C154" s="365"/>
      <c r="D154" s="366"/>
      <c r="E154" s="369"/>
      <c r="F154" s="369"/>
      <c r="G154" s="367"/>
      <c r="H154" s="368"/>
      <c r="I154" s="461"/>
      <c r="J154" s="369"/>
      <c r="K154" s="461"/>
      <c r="L154" s="377"/>
      <c r="M154" s="462"/>
      <c r="N154" s="344"/>
      <c r="O154" s="378"/>
      <c r="P154" s="344">
        <v>0</v>
      </c>
      <c r="Q154" s="462"/>
      <c r="R154" s="344"/>
      <c r="S154" s="373"/>
      <c r="T154" s="195">
        <v>3</v>
      </c>
      <c r="U154" s="198" t="s">
        <v>409</v>
      </c>
      <c r="V154" s="163" t="s">
        <v>4</v>
      </c>
      <c r="W154" s="175" t="s">
        <v>15</v>
      </c>
      <c r="X154" s="164" t="s">
        <v>10</v>
      </c>
      <c r="Y154" s="201" t="s">
        <v>357</v>
      </c>
      <c r="Z154" s="164" t="s">
        <v>19</v>
      </c>
      <c r="AA154" s="164" t="s">
        <v>22</v>
      </c>
      <c r="AB154" s="164" t="s">
        <v>112</v>
      </c>
      <c r="AC154" s="165">
        <v>0.09</v>
      </c>
      <c r="AD154" s="174" t="s">
        <v>44</v>
      </c>
      <c r="AE154" s="167">
        <v>0.09</v>
      </c>
      <c r="AF154" s="174" t="s">
        <v>78</v>
      </c>
      <c r="AG154" s="167">
        <v>1</v>
      </c>
      <c r="AH154" s="168" t="s">
        <v>72</v>
      </c>
      <c r="AI154" s="169" t="s">
        <v>32</v>
      </c>
    </row>
    <row r="155" spans="1:35" s="154" customFormat="1" ht="108" hidden="1" customHeight="1" x14ac:dyDescent="0.2">
      <c r="A155" s="460"/>
      <c r="B155" s="365"/>
      <c r="C155" s="365"/>
      <c r="D155" s="366"/>
      <c r="E155" s="369"/>
      <c r="F155" s="369"/>
      <c r="G155" s="367"/>
      <c r="H155" s="368"/>
      <c r="I155" s="461"/>
      <c r="J155" s="369"/>
      <c r="K155" s="461"/>
      <c r="L155" s="377"/>
      <c r="M155" s="462"/>
      <c r="N155" s="344"/>
      <c r="O155" s="378"/>
      <c r="P155" s="344">
        <v>0</v>
      </c>
      <c r="Q155" s="462"/>
      <c r="R155" s="344"/>
      <c r="S155" s="373"/>
      <c r="T155" s="195">
        <v>4</v>
      </c>
      <c r="U155" s="198" t="s">
        <v>410</v>
      </c>
      <c r="V155" s="163" t="s">
        <v>4</v>
      </c>
      <c r="W155" s="175" t="s">
        <v>14</v>
      </c>
      <c r="X155" s="164" t="s">
        <v>10</v>
      </c>
      <c r="Y155" s="201" t="s">
        <v>360</v>
      </c>
      <c r="Z155" s="164" t="s">
        <v>19</v>
      </c>
      <c r="AA155" s="164" t="s">
        <v>22</v>
      </c>
      <c r="AB155" s="164" t="s">
        <v>112</v>
      </c>
      <c r="AC155" s="165">
        <v>0.15</v>
      </c>
      <c r="AD155" s="174" t="s">
        <v>44</v>
      </c>
      <c r="AE155" s="167">
        <v>0.15</v>
      </c>
      <c r="AF155" s="174" t="s">
        <v>78</v>
      </c>
      <c r="AG155" s="167">
        <v>1</v>
      </c>
      <c r="AH155" s="168" t="s">
        <v>72</v>
      </c>
      <c r="AI155" s="169" t="s">
        <v>32</v>
      </c>
    </row>
    <row r="156" spans="1:35" s="154" customFormat="1" ht="88.5" hidden="1" customHeight="1" x14ac:dyDescent="0.2">
      <c r="A156" s="460"/>
      <c r="B156" s="365"/>
      <c r="C156" s="365"/>
      <c r="D156" s="366"/>
      <c r="E156" s="369"/>
      <c r="F156" s="369"/>
      <c r="G156" s="367"/>
      <c r="H156" s="368"/>
      <c r="I156" s="461"/>
      <c r="J156" s="369"/>
      <c r="K156" s="461"/>
      <c r="L156" s="377"/>
      <c r="M156" s="462"/>
      <c r="N156" s="344"/>
      <c r="O156" s="378"/>
      <c r="P156" s="344">
        <v>0</v>
      </c>
      <c r="Q156" s="462"/>
      <c r="R156" s="344"/>
      <c r="S156" s="373"/>
      <c r="T156" s="195">
        <v>5</v>
      </c>
      <c r="U156" s="176"/>
      <c r="V156" s="163" t="s">
        <v>368</v>
      </c>
      <c r="W156" s="175"/>
      <c r="X156" s="164"/>
      <c r="Y156" s="201" t="s">
        <v>368</v>
      </c>
      <c r="Z156" s="164"/>
      <c r="AA156" s="164"/>
      <c r="AB156" s="164"/>
      <c r="AC156" s="165" t="s">
        <v>368</v>
      </c>
      <c r="AD156" s="174" t="s">
        <v>368</v>
      </c>
      <c r="AE156" s="167" t="s">
        <v>368</v>
      </c>
      <c r="AF156" s="174" t="s">
        <v>368</v>
      </c>
      <c r="AG156" s="167" t="s">
        <v>368</v>
      </c>
      <c r="AH156" s="168" t="s">
        <v>368</v>
      </c>
      <c r="AI156" s="169"/>
    </row>
    <row r="157" spans="1:35" s="154" customFormat="1" ht="85.5" hidden="1" x14ac:dyDescent="0.2">
      <c r="A157" s="460">
        <v>27</v>
      </c>
      <c r="B157" s="365" t="s">
        <v>214</v>
      </c>
      <c r="C157" s="365" t="s">
        <v>230</v>
      </c>
      <c r="D157" s="366" t="s">
        <v>125</v>
      </c>
      <c r="E157" s="369" t="s">
        <v>411</v>
      </c>
      <c r="F157" s="369" t="s">
        <v>412</v>
      </c>
      <c r="G157" s="366" t="s">
        <v>413</v>
      </c>
      <c r="H157" s="368" t="s">
        <v>414</v>
      </c>
      <c r="I157" s="369" t="s">
        <v>415</v>
      </c>
      <c r="J157" s="369" t="s">
        <v>416</v>
      </c>
      <c r="K157" s="366" t="s">
        <v>118</v>
      </c>
      <c r="L157" s="377">
        <v>120</v>
      </c>
      <c r="M157" s="462" t="s">
        <v>100</v>
      </c>
      <c r="N157" s="344">
        <v>0.6</v>
      </c>
      <c r="O157" s="378" t="s">
        <v>135</v>
      </c>
      <c r="P157" s="344" t="s">
        <v>135</v>
      </c>
      <c r="Q157" s="462" t="s">
        <v>77</v>
      </c>
      <c r="R157" s="344">
        <v>0.4</v>
      </c>
      <c r="S157" s="373" t="s">
        <v>74</v>
      </c>
      <c r="T157" s="195">
        <v>1</v>
      </c>
      <c r="U157" s="197" t="s">
        <v>417</v>
      </c>
      <c r="V157" s="163" t="s">
        <v>4</v>
      </c>
      <c r="W157" s="175" t="s">
        <v>15</v>
      </c>
      <c r="X157" s="164" t="s">
        <v>10</v>
      </c>
      <c r="Y157" s="201" t="s">
        <v>357</v>
      </c>
      <c r="Z157" s="164" t="s">
        <v>19</v>
      </c>
      <c r="AA157" s="164" t="s">
        <v>22</v>
      </c>
      <c r="AB157" s="164" t="s">
        <v>112</v>
      </c>
      <c r="AC157" s="165">
        <v>0.36</v>
      </c>
      <c r="AD157" s="174" t="s">
        <v>46</v>
      </c>
      <c r="AE157" s="167">
        <v>0.36</v>
      </c>
      <c r="AF157" s="174" t="s">
        <v>77</v>
      </c>
      <c r="AG157" s="167">
        <v>0.4</v>
      </c>
      <c r="AH157" s="168" t="s">
        <v>74</v>
      </c>
      <c r="AI157" s="169" t="s">
        <v>32</v>
      </c>
    </row>
    <row r="158" spans="1:35" s="154" customFormat="1" ht="85.5" hidden="1" x14ac:dyDescent="0.2">
      <c r="A158" s="460"/>
      <c r="B158" s="365"/>
      <c r="C158" s="365"/>
      <c r="D158" s="366"/>
      <c r="E158" s="369"/>
      <c r="F158" s="369"/>
      <c r="G158" s="366"/>
      <c r="H158" s="368"/>
      <c r="I158" s="369"/>
      <c r="J158" s="369"/>
      <c r="K158" s="366"/>
      <c r="L158" s="377"/>
      <c r="M158" s="462"/>
      <c r="N158" s="344"/>
      <c r="O158" s="378"/>
      <c r="P158" s="344">
        <v>0</v>
      </c>
      <c r="Q158" s="462"/>
      <c r="R158" s="344"/>
      <c r="S158" s="373"/>
      <c r="T158" s="195">
        <v>2</v>
      </c>
      <c r="U158" s="197" t="s">
        <v>418</v>
      </c>
      <c r="V158" s="163" t="s">
        <v>4</v>
      </c>
      <c r="W158" s="175" t="s">
        <v>14</v>
      </c>
      <c r="X158" s="164" t="s">
        <v>10</v>
      </c>
      <c r="Y158" s="201" t="s">
        <v>360</v>
      </c>
      <c r="Z158" s="164" t="s">
        <v>19</v>
      </c>
      <c r="AA158" s="164" t="s">
        <v>22</v>
      </c>
      <c r="AB158" s="164" t="s">
        <v>112</v>
      </c>
      <c r="AC158" s="165">
        <v>0.18</v>
      </c>
      <c r="AD158" s="174" t="s">
        <v>44</v>
      </c>
      <c r="AE158" s="167">
        <v>0.18</v>
      </c>
      <c r="AF158" s="174" t="s">
        <v>77</v>
      </c>
      <c r="AG158" s="167">
        <v>0.4</v>
      </c>
      <c r="AH158" s="168" t="s">
        <v>75</v>
      </c>
      <c r="AI158" s="169" t="s">
        <v>32</v>
      </c>
    </row>
    <row r="159" spans="1:35" s="154" customFormat="1" ht="85.5" hidden="1" x14ac:dyDescent="0.2">
      <c r="A159" s="460">
        <v>28</v>
      </c>
      <c r="B159" s="365" t="s">
        <v>214</v>
      </c>
      <c r="C159" s="365" t="s">
        <v>230</v>
      </c>
      <c r="D159" s="366" t="s">
        <v>125</v>
      </c>
      <c r="E159" s="369" t="s">
        <v>419</v>
      </c>
      <c r="F159" s="369" t="s">
        <v>420</v>
      </c>
      <c r="G159" s="366" t="s">
        <v>421</v>
      </c>
      <c r="H159" s="423" t="s">
        <v>422</v>
      </c>
      <c r="I159" s="369" t="s">
        <v>423</v>
      </c>
      <c r="J159" s="369" t="s">
        <v>424</v>
      </c>
      <c r="K159" s="366" t="s">
        <v>116</v>
      </c>
      <c r="L159" s="377">
        <v>12</v>
      </c>
      <c r="M159" s="462" t="s">
        <v>46</v>
      </c>
      <c r="N159" s="344">
        <v>0.4</v>
      </c>
      <c r="O159" s="378" t="s">
        <v>135</v>
      </c>
      <c r="P159" s="344" t="s">
        <v>135</v>
      </c>
      <c r="Q159" s="462" t="s">
        <v>77</v>
      </c>
      <c r="R159" s="344">
        <v>0.4</v>
      </c>
      <c r="S159" s="373" t="s">
        <v>74</v>
      </c>
      <c r="T159" s="195">
        <v>1</v>
      </c>
      <c r="U159" s="197" t="s">
        <v>425</v>
      </c>
      <c r="V159" s="163" t="s">
        <v>4</v>
      </c>
      <c r="W159" s="164" t="s">
        <v>14</v>
      </c>
      <c r="X159" s="164" t="s">
        <v>9</v>
      </c>
      <c r="Y159" s="201" t="s">
        <v>357</v>
      </c>
      <c r="Z159" s="164" t="s">
        <v>19</v>
      </c>
      <c r="AA159" s="164" t="s">
        <v>23</v>
      </c>
      <c r="AB159" s="164" t="s">
        <v>112</v>
      </c>
      <c r="AC159" s="172">
        <v>0.24</v>
      </c>
      <c r="AD159" s="174" t="s">
        <v>46</v>
      </c>
      <c r="AE159" s="167">
        <v>0.24</v>
      </c>
      <c r="AF159" s="174" t="s">
        <v>77</v>
      </c>
      <c r="AG159" s="167">
        <v>0.4</v>
      </c>
      <c r="AH159" s="168" t="s">
        <v>74</v>
      </c>
      <c r="AI159" s="169" t="s">
        <v>32</v>
      </c>
    </row>
    <row r="160" spans="1:35" s="154" customFormat="1" ht="85.5" hidden="1" x14ac:dyDescent="0.2">
      <c r="A160" s="460"/>
      <c r="B160" s="365"/>
      <c r="C160" s="365"/>
      <c r="D160" s="366"/>
      <c r="E160" s="369"/>
      <c r="F160" s="369"/>
      <c r="G160" s="366"/>
      <c r="H160" s="424"/>
      <c r="I160" s="369"/>
      <c r="J160" s="369"/>
      <c r="K160" s="366"/>
      <c r="L160" s="377"/>
      <c r="M160" s="462"/>
      <c r="N160" s="344"/>
      <c r="O160" s="378"/>
      <c r="P160" s="344">
        <v>0</v>
      </c>
      <c r="Q160" s="462"/>
      <c r="R160" s="344"/>
      <c r="S160" s="373"/>
      <c r="T160" s="195">
        <v>2</v>
      </c>
      <c r="U160" s="197" t="s">
        <v>426</v>
      </c>
      <c r="V160" s="163" t="s">
        <v>4</v>
      </c>
      <c r="W160" s="164" t="s">
        <v>15</v>
      </c>
      <c r="X160" s="164" t="s">
        <v>9</v>
      </c>
      <c r="Y160" s="201" t="s">
        <v>358</v>
      </c>
      <c r="Z160" s="164" t="s">
        <v>19</v>
      </c>
      <c r="AA160" s="164" t="s">
        <v>23</v>
      </c>
      <c r="AB160" s="164" t="s">
        <v>112</v>
      </c>
      <c r="AC160" s="173">
        <v>0.16799999999999998</v>
      </c>
      <c r="AD160" s="174" t="s">
        <v>44</v>
      </c>
      <c r="AE160" s="167">
        <v>0.16799999999999998</v>
      </c>
      <c r="AF160" s="174" t="s">
        <v>77</v>
      </c>
      <c r="AG160" s="167">
        <v>0.4</v>
      </c>
      <c r="AH160" s="168" t="s">
        <v>75</v>
      </c>
      <c r="AI160" s="169" t="s">
        <v>32</v>
      </c>
    </row>
    <row r="161" spans="1:39" s="154" customFormat="1" ht="246" hidden="1" x14ac:dyDescent="0.2">
      <c r="A161" s="195">
        <v>29</v>
      </c>
      <c r="B161" s="214" t="s">
        <v>214</v>
      </c>
      <c r="C161" s="214" t="s">
        <v>230</v>
      </c>
      <c r="D161" s="196" t="s">
        <v>125</v>
      </c>
      <c r="E161" s="204" t="s">
        <v>427</v>
      </c>
      <c r="F161" s="204" t="s">
        <v>428</v>
      </c>
      <c r="G161" s="196" t="s">
        <v>429</v>
      </c>
      <c r="H161" s="204" t="s">
        <v>430</v>
      </c>
      <c r="I161" s="204" t="s">
        <v>431</v>
      </c>
      <c r="J161" s="204" t="s">
        <v>432</v>
      </c>
      <c r="K161" s="196" t="s">
        <v>116</v>
      </c>
      <c r="L161" s="199">
        <v>2</v>
      </c>
      <c r="M161" s="200" t="s">
        <v>44</v>
      </c>
      <c r="N161" s="201">
        <v>0.2</v>
      </c>
      <c r="O161" s="202" t="s">
        <v>137</v>
      </c>
      <c r="P161" s="205" t="s">
        <v>137</v>
      </c>
      <c r="Q161" s="200" t="s">
        <v>78</v>
      </c>
      <c r="R161" s="201">
        <v>1</v>
      </c>
      <c r="S161" s="194" t="s">
        <v>72</v>
      </c>
      <c r="T161" s="195">
        <v>1</v>
      </c>
      <c r="U161" s="197" t="s">
        <v>433</v>
      </c>
      <c r="V161" s="163" t="s">
        <v>4</v>
      </c>
      <c r="W161" s="175" t="s">
        <v>14</v>
      </c>
      <c r="X161" s="164" t="s">
        <v>9</v>
      </c>
      <c r="Y161" s="201" t="s">
        <v>357</v>
      </c>
      <c r="Z161" s="175" t="s">
        <v>19</v>
      </c>
      <c r="AA161" s="164" t="s">
        <v>22</v>
      </c>
      <c r="AB161" s="175" t="s">
        <v>112</v>
      </c>
      <c r="AC161" s="165">
        <v>0.12</v>
      </c>
      <c r="AD161" s="174" t="s">
        <v>44</v>
      </c>
      <c r="AE161" s="167">
        <v>0.12</v>
      </c>
      <c r="AF161" s="174" t="s">
        <v>78</v>
      </c>
      <c r="AG161" s="167">
        <v>1</v>
      </c>
      <c r="AH161" s="168" t="s">
        <v>72</v>
      </c>
      <c r="AI161" s="169" t="s">
        <v>32</v>
      </c>
    </row>
    <row r="162" spans="1:39" s="156" customFormat="1" ht="97.5" customHeight="1" x14ac:dyDescent="0.25">
      <c r="A162" s="364">
        <v>30</v>
      </c>
      <c r="B162" s="365" t="s">
        <v>216</v>
      </c>
      <c r="C162" s="365" t="s">
        <v>215</v>
      </c>
      <c r="D162" s="366" t="s">
        <v>123</v>
      </c>
      <c r="E162" s="367" t="s">
        <v>586</v>
      </c>
      <c r="F162" s="451" t="s">
        <v>587</v>
      </c>
      <c r="G162" s="420" t="s">
        <v>588</v>
      </c>
      <c r="H162" s="368" t="s">
        <v>589</v>
      </c>
      <c r="I162" s="463" t="s">
        <v>718</v>
      </c>
      <c r="J162" s="383" t="s">
        <v>590</v>
      </c>
      <c r="K162" s="366" t="s">
        <v>558</v>
      </c>
      <c r="L162" s="377">
        <v>720</v>
      </c>
      <c r="M162" s="363" t="str">
        <f>IF(L162&lt;=0,"",IF(L162&lt;=2,"Muy Baja",IF(L162&lt;=24,"Baja",IF(L162&lt;=500,"Media",IF(L162&lt;=5000,"Alta","Muy Alta")))))</f>
        <v>Alta</v>
      </c>
      <c r="N162" s="344">
        <f>IF(M162="","",IF(M162="Muy Baja",0.2,IF(M162="Baja",0.4,IF(M162="Media",0.6,IF(M162="Alta",0.8,IF(M162="Muy Alta",1,))))))</f>
        <v>0.8</v>
      </c>
      <c r="O162" s="378" t="s">
        <v>142</v>
      </c>
      <c r="P162" s="344" t="str">
        <f>IF(NOT(ISERROR(MATCH(O162,'[5]Tabla Impacto'!$B$221:$B$223,0))),'[5]Tabla Impacto'!$F$223&amp;"Por favor no seleccionar los criterios de impacto(Afectación Económica o presupuestal y Pérdida Reputacional)",O162)</f>
        <v xml:space="preserve">     El riesgo afecta la imagen de la entidad a nivel nacional, con efecto publicitarios sostenible a nivel país</v>
      </c>
      <c r="Q162" s="363" t="str">
        <f>IF(OR(P162='[5]Tabla Impacto'!$C$11,P162='[5]Tabla Impacto'!$D$11),"Leve",IF(OR(P162='[5]Tabla Impacto'!$C$12,P162='[5]Tabla Impacto'!$D$12),"Menor",IF(OR(P162='[5]Tabla Impacto'!$C$13,P162='[5]Tabla Impacto'!$D$13),"Moderado",IF(OR(P162='[5]Tabla Impacto'!$C$14,P162='[5]Tabla Impacto'!$D$14),"Mayor",IF(OR(P162='[5]Tabla Impacto'!$C$15,P162='[5]Tabla Impacto'!$D$15),"Catastrófico","")))))</f>
        <v>Catastrófico</v>
      </c>
      <c r="R162" s="344">
        <f>IF(Q162="","",IF(Q162="Leve",0.2,IF(Q162="Menor",0.4,IF(Q162="Moderado",0.6,IF(Q162="Mayor",0.8,IF(Q162="Catastrófico",1,))))))</f>
        <v>1</v>
      </c>
      <c r="S162" s="373" t="str">
        <f>IF(OR(AND(M162="Muy Baja",Q162="Leve"),AND(M162="Muy Baja",Q162="Menor"),AND(M162="Baja",Q162="Leve")),"Bajo",IF(OR(AND(M162="Muy baja",Q162="Moderado"),AND(M162="Baja",Q162="Menor"),AND(M162="Baja",Q162="Moderado"),AND(M162="Media",Q162="Leve"),AND(M162="Media",Q162="Menor"),AND(M162="Media",Q162="Moderado"),AND(M162="Alta",Q162="Leve"),AND(M162="Alta",Q162="Menor")),"Moderado",IF(OR(AND(M162="Muy Baja",Q162="Mayor"),AND(M162="Baja",Q162="Mayor"),AND(M162="Media",Q162="Mayor"),AND(M162="Alta",Q162="Moderado"),AND(M162="Alta",Q162="Mayor"),AND(M162="Muy Alta",Q162="Leve"),AND(M162="Muy Alta",Q162="Menor"),AND(M162="Muy Alta",Q162="Moderado"),AND(M162="Muy Alta",Q162="Mayor")),"Alto",IF(OR(AND(M162="Muy Baja",Q162="Catastrófico"),AND(M162="Baja",Q162="Catastrófico"),AND(M162="Media",Q162="Catastrófico"),AND(M162="Alta",Q162="Catastrófico"),AND(M162="Muy Alta",Q162="Catastrófico")),"Extremo",""))))</f>
        <v>Extremo</v>
      </c>
      <c r="T162" s="203">
        <v>1</v>
      </c>
      <c r="U162" s="197" t="s">
        <v>591</v>
      </c>
      <c r="V162" s="163" t="str">
        <f t="shared" ref="V162:V193" si="25">IF(OR(W162="Preventivo",W162="Detectivo"),"Probabilidad",IF(W162="Correctivo","Impacto",""))</f>
        <v>Probabilidad</v>
      </c>
      <c r="W162" s="164" t="s">
        <v>14</v>
      </c>
      <c r="X162" s="164" t="s">
        <v>9</v>
      </c>
      <c r="Y162" s="201" t="str">
        <f t="shared" ref="Y162:Y193" si="26">IF(AND(W162="Preventivo",X162="Automático"),"50%",IF(AND(W162="Preventivo",X162="Manual"),"40%",IF(AND(W162="Detectivo",X162="Automático"),"40%",IF(AND(W162="Detectivo",X162="Manual"),"30%",IF(AND(W162="Correctivo",X162="Automático"),"35%",IF(AND(W162="Correctivo",X162="Manual"),"25%",""))))))</f>
        <v>40%</v>
      </c>
      <c r="Z162" s="164" t="s">
        <v>19</v>
      </c>
      <c r="AA162" s="164" t="s">
        <v>22</v>
      </c>
      <c r="AB162" s="164" t="s">
        <v>112</v>
      </c>
      <c r="AC162" s="165">
        <f>IFERROR(IF(V162="Probabilidad",(N162-(+N162*Y162)),IF(V162="Impacto",N162,"")),"")</f>
        <v>0.48</v>
      </c>
      <c r="AD162" s="166" t="str">
        <f>IFERROR(IF(AC162="","",IF(AC162&lt;=0.2,"Muy Baja",IF(AC162&lt;=0.4,"Baja",IF(AC162&lt;=0.6,"Media",IF(AC162&lt;=0.8,"Alta","Muy Alta"))))),"")</f>
        <v>Media</v>
      </c>
      <c r="AE162" s="167">
        <f t="shared" ref="AE162:AE193" si="27">+AC162</f>
        <v>0.48</v>
      </c>
      <c r="AF162" s="166" t="str">
        <f>IFERROR(IF(AG162="","",IF(AG162&lt;=0.2,"Leve",IF(AG162&lt;=0.4,"Menor",IF(AG162&lt;=0.6,"Moderado",IF(AG162&lt;=0.8,"Mayor","Catastrófico"))))),"")</f>
        <v>Catastrófico</v>
      </c>
      <c r="AG162" s="167">
        <f>IFERROR(IF(V162="Impacto",(R162-(+R162*Y162)),IF(V162="Probabilidad",R162,"")),"")</f>
        <v>1</v>
      </c>
      <c r="AH162" s="168" t="str">
        <f t="shared" ref="AH162:AH193" si="28">IFERROR(IF(OR(AND(AD162="Muy Baja",AF162="Leve"),AND(AD162="Muy Baja",AF162="Menor"),AND(AD162="Baja",AF162="Leve")),"Bajo",IF(OR(AND(AD162="Muy baja",AF162="Moderado"),AND(AD162="Baja",AF162="Menor"),AND(AD162="Baja",AF162="Moderado"),AND(AD162="Media",AF162="Leve"),AND(AD162="Media",AF162="Menor"),AND(AD162="Media",AF162="Moderado"),AND(AD162="Alta",AF162="Leve"),AND(AD162="Alta",AF162="Menor")),"Moderado",IF(OR(AND(AD162="Muy Baja",AF162="Mayor"),AND(AD162="Baja",AF162="Mayor"),AND(AD162="Media",AF162="Mayor"),AND(AD162="Alta",AF162="Moderado"),AND(AD162="Alta",AF162="Mayor"),AND(AD162="Muy Alta",AF162="Leve"),AND(AD162="Muy Alta",AF162="Menor"),AND(AD162="Muy Alta",AF162="Moderado"),AND(AD162="Muy Alta",AF162="Mayor")),"Alto",IF(OR(AND(AD162="Muy Baja",AF162="Catastrófico"),AND(AD162="Baja",AF162="Catastrófico"),AND(AD162="Media",AF162="Catastrófico"),AND(AD162="Alta",AF162="Catastrófico"),AND(AD162="Muy Alta",AF162="Catastrófico")),"Extremo","")))),"")</f>
        <v>Extremo</v>
      </c>
      <c r="AI162" s="169" t="s">
        <v>127</v>
      </c>
      <c r="AJ162" s="155"/>
      <c r="AK162" s="155"/>
      <c r="AL162" s="155"/>
      <c r="AM162" s="155"/>
    </row>
    <row r="163" spans="1:39" s="154" customFormat="1" ht="95.25" hidden="1" customHeight="1" x14ac:dyDescent="0.2">
      <c r="A163" s="364"/>
      <c r="B163" s="365"/>
      <c r="C163" s="365"/>
      <c r="D163" s="366"/>
      <c r="E163" s="367"/>
      <c r="F163" s="367"/>
      <c r="G163" s="421"/>
      <c r="H163" s="368"/>
      <c r="I163" s="382"/>
      <c r="J163" s="384"/>
      <c r="K163" s="366"/>
      <c r="L163" s="377"/>
      <c r="M163" s="363"/>
      <c r="N163" s="344"/>
      <c r="O163" s="378"/>
      <c r="P163" s="344">
        <f ca="1">IF(NOT(ISERROR(MATCH(O163,_xlfn.ANCHORARRAY(I174),0))),N176&amp;"Por favor no seleccionar los criterios de impacto",O163)</f>
        <v>0</v>
      </c>
      <c r="Q163" s="363"/>
      <c r="R163" s="344"/>
      <c r="S163" s="373"/>
      <c r="T163" s="203">
        <v>2</v>
      </c>
      <c r="U163" s="197" t="s">
        <v>592</v>
      </c>
      <c r="V163" s="163" t="str">
        <f t="shared" si="25"/>
        <v>Probabilidad</v>
      </c>
      <c r="W163" s="164" t="s">
        <v>14</v>
      </c>
      <c r="X163" s="164" t="s">
        <v>9</v>
      </c>
      <c r="Y163" s="201" t="str">
        <f t="shared" si="26"/>
        <v>40%</v>
      </c>
      <c r="Z163" s="164" t="s">
        <v>19</v>
      </c>
      <c r="AA163" s="164" t="s">
        <v>22</v>
      </c>
      <c r="AB163" s="164" t="s">
        <v>112</v>
      </c>
      <c r="AC163" s="165">
        <f>IFERROR(IF(AND(V162="Probabilidad",V163="Probabilidad"),(AE162-(+AE162*Y163)),IF(V163="Probabilidad",(N162-(+N162*Y163)),IF(V163="Impacto",AE162,""))),"")</f>
        <v>0.28799999999999998</v>
      </c>
      <c r="AD163" s="166" t="str">
        <f t="shared" ref="AD163:AD185" si="29">IFERROR(IF(AC163="","",IF(AC163&lt;=0.2,"Muy Baja",IF(AC163&lt;=0.4,"Baja",IF(AC163&lt;=0.6,"Media",IF(AC163&lt;=0.8,"Alta","Muy Alta"))))),"")</f>
        <v>Baja</v>
      </c>
      <c r="AE163" s="167">
        <f t="shared" si="27"/>
        <v>0.28799999999999998</v>
      </c>
      <c r="AF163" s="166" t="str">
        <f t="shared" ref="AF163:AF185" si="30">IFERROR(IF(AG163="","",IF(AG163&lt;=0.2,"Leve",IF(AG163&lt;=0.4,"Menor",IF(AG163&lt;=0.6,"Moderado",IF(AG163&lt;=0.8,"Mayor","Catastrófico"))))),"")</f>
        <v>Catastrófico</v>
      </c>
      <c r="AG163" s="170">
        <f>IFERROR(IF(AND(V162="Impacto",V163="Impacto"),(AG162-(+AG162*Y163)),IF(V163="Impacto",(R162-(+R162*Y163)),IF(V163="Probabilidad",AG162,""))),"")</f>
        <v>1</v>
      </c>
      <c r="AH163" s="168" t="str">
        <f t="shared" si="28"/>
        <v>Extremo</v>
      </c>
      <c r="AI163" s="169" t="s">
        <v>127</v>
      </c>
      <c r="AJ163" s="136"/>
      <c r="AK163" s="136"/>
      <c r="AL163" s="136"/>
      <c r="AM163" s="136"/>
    </row>
    <row r="164" spans="1:39" s="154" customFormat="1" ht="101.25" hidden="1" customHeight="1" x14ac:dyDescent="0.2">
      <c r="A164" s="364"/>
      <c r="B164" s="365"/>
      <c r="C164" s="365"/>
      <c r="D164" s="366"/>
      <c r="E164" s="367"/>
      <c r="F164" s="367"/>
      <c r="G164" s="421"/>
      <c r="H164" s="368"/>
      <c r="I164" s="382"/>
      <c r="J164" s="384"/>
      <c r="K164" s="366"/>
      <c r="L164" s="377"/>
      <c r="M164" s="363"/>
      <c r="N164" s="344"/>
      <c r="O164" s="378"/>
      <c r="P164" s="344">
        <f ca="1">IF(NOT(ISERROR(MATCH(O164,_xlfn.ANCHORARRAY(I175),0))),N177&amp;"Por favor no seleccionar los criterios de impacto",O164)</f>
        <v>0</v>
      </c>
      <c r="Q164" s="363"/>
      <c r="R164" s="344"/>
      <c r="S164" s="373"/>
      <c r="T164" s="203">
        <v>3</v>
      </c>
      <c r="U164" s="197" t="s">
        <v>593</v>
      </c>
      <c r="V164" s="163" t="str">
        <f t="shared" si="25"/>
        <v>Probabilidad</v>
      </c>
      <c r="W164" s="164" t="s">
        <v>15</v>
      </c>
      <c r="X164" s="164" t="s">
        <v>9</v>
      </c>
      <c r="Y164" s="201" t="str">
        <f t="shared" si="26"/>
        <v>30%</v>
      </c>
      <c r="Z164" s="164" t="s">
        <v>19</v>
      </c>
      <c r="AA164" s="164" t="s">
        <v>22</v>
      </c>
      <c r="AB164" s="164" t="s">
        <v>112</v>
      </c>
      <c r="AC164" s="165">
        <f>IFERROR(IF(AND(V163="Probabilidad",V164="Probabilidad"),(AE163-(+AE163*Y164)),IF(AND(V163="Impacto",V164="Probabilidad"),(AE162-(+AE162*Y164)),IF(V164="Impacto",AE163,""))),"")</f>
        <v>0.2016</v>
      </c>
      <c r="AD164" s="166" t="str">
        <f t="shared" si="29"/>
        <v>Baja</v>
      </c>
      <c r="AE164" s="167">
        <f t="shared" si="27"/>
        <v>0.2016</v>
      </c>
      <c r="AF164" s="166" t="str">
        <f t="shared" si="30"/>
        <v>Catastrófico</v>
      </c>
      <c r="AG164" s="170">
        <f>IFERROR(IF(AND(V163="Impacto",V164="Impacto"),(AG163-(+AG163*Y164)),IF(AND(V163="Probabilidad",V164="Impacto"),(AG162-(+AG162*Y164)),IF(V164="Probabilidad",AG163,""))),"")</f>
        <v>1</v>
      </c>
      <c r="AH164" s="168" t="str">
        <f t="shared" si="28"/>
        <v>Extremo</v>
      </c>
      <c r="AI164" s="169" t="s">
        <v>127</v>
      </c>
      <c r="AJ164" s="136"/>
      <c r="AK164" s="136"/>
      <c r="AL164" s="136"/>
      <c r="AM164" s="136"/>
    </row>
    <row r="165" spans="1:39" s="154" customFormat="1" ht="117.75" hidden="1" customHeight="1" x14ac:dyDescent="0.2">
      <c r="A165" s="364"/>
      <c r="B165" s="365"/>
      <c r="C165" s="365"/>
      <c r="D165" s="366"/>
      <c r="E165" s="367"/>
      <c r="F165" s="367"/>
      <c r="G165" s="421"/>
      <c r="H165" s="368"/>
      <c r="I165" s="382"/>
      <c r="J165" s="384"/>
      <c r="K165" s="366"/>
      <c r="L165" s="377"/>
      <c r="M165" s="363"/>
      <c r="N165" s="344"/>
      <c r="O165" s="378"/>
      <c r="P165" s="344">
        <f ca="1">IF(NOT(ISERROR(MATCH(O165,_xlfn.ANCHORARRAY(I176),0))),N178&amp;"Por favor no seleccionar los criterios de impacto",O165)</f>
        <v>0</v>
      </c>
      <c r="Q165" s="363"/>
      <c r="R165" s="344"/>
      <c r="S165" s="373"/>
      <c r="T165" s="203">
        <v>4</v>
      </c>
      <c r="U165" s="171" t="s">
        <v>594</v>
      </c>
      <c r="V165" s="163" t="str">
        <f t="shared" si="25"/>
        <v>Impacto</v>
      </c>
      <c r="W165" s="164" t="s">
        <v>16</v>
      </c>
      <c r="X165" s="164" t="s">
        <v>9</v>
      </c>
      <c r="Y165" s="201" t="str">
        <f t="shared" si="26"/>
        <v>25%</v>
      </c>
      <c r="Z165" s="164" t="s">
        <v>19</v>
      </c>
      <c r="AA165" s="164" t="s">
        <v>22</v>
      </c>
      <c r="AB165" s="164" t="s">
        <v>112</v>
      </c>
      <c r="AC165" s="165">
        <f>IFERROR(IF(AND(V164="Probabilidad",V165="Probabilidad"),(AE164-(+AE164*Y165)),IF(AND(V164="Impacto",V165="Probabilidad"),(AE163-(+AE163*Y165)),IF(V165="Impacto",AE164,""))),"")</f>
        <v>0.2016</v>
      </c>
      <c r="AD165" s="166" t="str">
        <f t="shared" si="29"/>
        <v>Baja</v>
      </c>
      <c r="AE165" s="167">
        <f t="shared" si="27"/>
        <v>0.2016</v>
      </c>
      <c r="AF165" s="166" t="str">
        <f t="shared" si="30"/>
        <v>Mayor</v>
      </c>
      <c r="AG165" s="170">
        <f>IFERROR(IF(AND(V164="Impacto",V165="Impacto"),(AG164-(+AG164*Y165)),IF(AND(V164="Probabilidad",V165="Impacto"),(AG163-(+AG163*Y165)),IF(V165="Probabilidad",AG164,""))),"")</f>
        <v>0.75</v>
      </c>
      <c r="AH165" s="168" t="str">
        <f t="shared" si="28"/>
        <v>Alto</v>
      </c>
      <c r="AI165" s="169" t="s">
        <v>127</v>
      </c>
      <c r="AJ165" s="136"/>
      <c r="AK165" s="136"/>
      <c r="AL165" s="136"/>
      <c r="AM165" s="136"/>
    </row>
    <row r="166" spans="1:39" s="154" customFormat="1" ht="92.25" hidden="1" customHeight="1" x14ac:dyDescent="0.2">
      <c r="A166" s="364"/>
      <c r="B166" s="365"/>
      <c r="C166" s="365"/>
      <c r="D166" s="366"/>
      <c r="E166" s="367"/>
      <c r="F166" s="367"/>
      <c r="G166" s="421"/>
      <c r="H166" s="368"/>
      <c r="I166" s="382"/>
      <c r="J166" s="384"/>
      <c r="K166" s="366"/>
      <c r="L166" s="377"/>
      <c r="M166" s="363"/>
      <c r="N166" s="344"/>
      <c r="O166" s="378"/>
      <c r="P166" s="344">
        <f ca="1">IF(NOT(ISERROR(MATCH(O166,_xlfn.ANCHORARRAY(I177),0))),N179&amp;"Por favor no seleccionar los criterios de impacto",O166)</f>
        <v>0</v>
      </c>
      <c r="Q166" s="363"/>
      <c r="R166" s="344"/>
      <c r="S166" s="373"/>
      <c r="T166" s="203">
        <v>5</v>
      </c>
      <c r="U166" s="171"/>
      <c r="V166" s="163" t="str">
        <f t="shared" si="25"/>
        <v/>
      </c>
      <c r="W166" s="164"/>
      <c r="X166" s="164"/>
      <c r="Y166" s="201" t="str">
        <f t="shared" si="26"/>
        <v/>
      </c>
      <c r="Z166" s="164"/>
      <c r="AA166" s="164"/>
      <c r="AB166" s="164"/>
      <c r="AC166" s="165" t="str">
        <f>IFERROR(IF(AND(V165="Probabilidad",V166="Probabilidad"),(AE165-(+AE165*Y166)),IF(AND(V165="Impacto",V166="Probabilidad"),(AE164-(+AE164*Y166)),IF(V166="Impacto",AE165,""))),"")</f>
        <v/>
      </c>
      <c r="AD166" s="166" t="str">
        <f t="shared" si="29"/>
        <v/>
      </c>
      <c r="AE166" s="167" t="str">
        <f t="shared" si="27"/>
        <v/>
      </c>
      <c r="AF166" s="166" t="str">
        <f t="shared" si="30"/>
        <v/>
      </c>
      <c r="AG166" s="170" t="str">
        <f>IFERROR(IF(AND(V165="Impacto",V166="Impacto"),(AG165-(+AG165*Y166)),IF(AND(V165="Probabilidad",V166="Impacto"),(AG164-(+AG164*Y166)),IF(V166="Probabilidad",AG165,""))),"")</f>
        <v/>
      </c>
      <c r="AH166" s="168" t="str">
        <f t="shared" si="28"/>
        <v/>
      </c>
      <c r="AI166" s="169"/>
      <c r="AJ166" s="136"/>
      <c r="AK166" s="136"/>
      <c r="AL166" s="136"/>
      <c r="AM166" s="136"/>
    </row>
    <row r="167" spans="1:39" s="154" customFormat="1" ht="70.5" hidden="1" customHeight="1" x14ac:dyDescent="0.2">
      <c r="A167" s="364"/>
      <c r="B167" s="365"/>
      <c r="C167" s="365"/>
      <c r="D167" s="366"/>
      <c r="E167" s="367"/>
      <c r="F167" s="367"/>
      <c r="G167" s="422"/>
      <c r="H167" s="368"/>
      <c r="I167" s="382"/>
      <c r="J167" s="385"/>
      <c r="K167" s="366"/>
      <c r="L167" s="377"/>
      <c r="M167" s="363"/>
      <c r="N167" s="344"/>
      <c r="O167" s="378"/>
      <c r="P167" s="344">
        <f ca="1">IF(NOT(ISERROR(MATCH(O167,_xlfn.ANCHORARRAY(I178),0))),N180&amp;"Por favor no seleccionar los criterios de impacto",O167)</f>
        <v>0</v>
      </c>
      <c r="Q167" s="363"/>
      <c r="R167" s="344"/>
      <c r="S167" s="373"/>
      <c r="T167" s="203">
        <v>6</v>
      </c>
      <c r="U167" s="171"/>
      <c r="V167" s="163" t="str">
        <f t="shared" si="25"/>
        <v/>
      </c>
      <c r="W167" s="164"/>
      <c r="X167" s="164"/>
      <c r="Y167" s="201" t="str">
        <f t="shared" si="26"/>
        <v/>
      </c>
      <c r="Z167" s="164"/>
      <c r="AA167" s="164"/>
      <c r="AB167" s="164"/>
      <c r="AC167" s="165" t="str">
        <f>IFERROR(IF(AND(V166="Probabilidad",V167="Probabilidad"),(AE166-(+AE166*Y167)),IF(AND(V166="Impacto",V167="Probabilidad"),(AE165-(+AE165*Y167)),IF(V167="Impacto",AE166,""))),"")</f>
        <v/>
      </c>
      <c r="AD167" s="166" t="str">
        <f t="shared" si="29"/>
        <v/>
      </c>
      <c r="AE167" s="167" t="str">
        <f t="shared" si="27"/>
        <v/>
      </c>
      <c r="AF167" s="166" t="str">
        <f t="shared" si="30"/>
        <v/>
      </c>
      <c r="AG167" s="170" t="str">
        <f>IFERROR(IF(AND(V166="Impacto",V167="Impacto"),(AG166-(+AG166*Y167)),IF(AND(V166="Probabilidad",V167="Impacto"),(AG165-(+AG165*Y167)),IF(V167="Probabilidad",AG166,""))),"")</f>
        <v/>
      </c>
      <c r="AH167" s="168" t="str">
        <f t="shared" si="28"/>
        <v/>
      </c>
      <c r="AI167" s="169"/>
      <c r="AJ167" s="136"/>
      <c r="AK167" s="136"/>
      <c r="AL167" s="136"/>
      <c r="AM167" s="136"/>
    </row>
    <row r="168" spans="1:39" s="154" customFormat="1" ht="95.25" hidden="1" customHeight="1" x14ac:dyDescent="0.2">
      <c r="A168" s="364">
        <v>31</v>
      </c>
      <c r="B168" s="365" t="s">
        <v>216</v>
      </c>
      <c r="C168" s="365" t="s">
        <v>215</v>
      </c>
      <c r="D168" s="366" t="s">
        <v>123</v>
      </c>
      <c r="E168" s="366" t="s">
        <v>595</v>
      </c>
      <c r="F168" s="367" t="s">
        <v>596</v>
      </c>
      <c r="G168" s="423" t="s">
        <v>597</v>
      </c>
      <c r="H168" s="368" t="s">
        <v>598</v>
      </c>
      <c r="I168" s="369" t="s">
        <v>599</v>
      </c>
      <c r="J168" s="374" t="s">
        <v>600</v>
      </c>
      <c r="K168" s="366" t="s">
        <v>116</v>
      </c>
      <c r="L168" s="377">
        <v>50</v>
      </c>
      <c r="M168" s="363" t="str">
        <f>IF(L168&lt;=0,"",IF(L168&lt;=2,"Muy Baja",IF(L168&lt;=24,"Baja",IF(L168&lt;=500,"Media",IF(L168&lt;=5000,"Alta","Muy Alta")))))</f>
        <v>Media</v>
      </c>
      <c r="N168" s="344">
        <f>IF(M168="","",IF(M168="Muy Baja",0.2,IF(M168="Baja",0.4,IF(M168="Media",0.6,IF(M168="Alta",0.8,IF(M168="Muy Alta",1,))))))</f>
        <v>0.6</v>
      </c>
      <c r="O168" s="378" t="s">
        <v>134</v>
      </c>
      <c r="P168" s="344" t="str">
        <f>IF(NOT(ISERROR(MATCH(O168,'[5]Tabla Impacto'!$B$221:$B$223,0))),'[5]Tabla Impacto'!$F$223&amp;"Por favor no seleccionar los criterios de impacto(Afectación Económica o presupuestal y Pérdida Reputacional)",O168)</f>
        <v xml:space="preserve">     Entre 50 y 100 SMLMV </v>
      </c>
      <c r="Q168" s="363" t="str">
        <f>IF(OR(P168='[5]Tabla Impacto'!$C$11,P168='[5]Tabla Impacto'!$D$11),"Leve",IF(OR(P168='[5]Tabla Impacto'!$C$12,P168='[5]Tabla Impacto'!$D$12),"Menor",IF(OR(P168='[5]Tabla Impacto'!$C$13,P168='[5]Tabla Impacto'!$D$13),"Moderado",IF(OR(P168='[5]Tabla Impacto'!$C$14,P168='[5]Tabla Impacto'!$D$14),"Mayor",IF(OR(P168='[5]Tabla Impacto'!$C$15,P168='[5]Tabla Impacto'!$D$15),"Catastrófico","")))))</f>
        <v>Moderado</v>
      </c>
      <c r="R168" s="344">
        <f>IF(Q168="","",IF(Q168="Leve",0.2,IF(Q168="Menor",0.4,IF(Q168="Moderado",0.6,IF(Q168="Mayor",0.8,IF(Q168="Catastrófico",1,))))))</f>
        <v>0.6</v>
      </c>
      <c r="S168" s="373" t="str">
        <f>IF(OR(AND(M168="Muy Baja",Q168="Leve"),AND(M168="Muy Baja",Q168="Menor"),AND(M168="Baja",Q168="Leve")),"Bajo",IF(OR(AND(M168="Muy baja",Q168="Moderado"),AND(M168="Baja",Q168="Menor"),AND(M168="Baja",Q168="Moderado"),AND(M168="Media",Q168="Leve"),AND(M168="Media",Q168="Menor"),AND(M168="Media",Q168="Moderado"),AND(M168="Alta",Q168="Leve"),AND(M168="Alta",Q168="Menor")),"Moderado",IF(OR(AND(M168="Muy Baja",Q168="Mayor"),AND(M168="Baja",Q168="Mayor"),AND(M168="Media",Q168="Mayor"),AND(M168="Alta",Q168="Moderado"),AND(M168="Alta",Q168="Mayor"),AND(M168="Muy Alta",Q168="Leve"),AND(M168="Muy Alta",Q168="Menor"),AND(M168="Muy Alta",Q168="Moderado"),AND(M168="Muy Alta",Q168="Mayor")),"Alto",IF(OR(AND(M168="Muy Baja",Q168="Catastrófico"),AND(M168="Baja",Q168="Catastrófico"),AND(M168="Media",Q168="Catastrófico"),AND(M168="Alta",Q168="Catastrófico"),AND(M168="Muy Alta",Q168="Catastrófico")),"Extremo",""))))</f>
        <v>Moderado</v>
      </c>
      <c r="T168" s="203">
        <v>1</v>
      </c>
      <c r="U168" s="197" t="s">
        <v>601</v>
      </c>
      <c r="V168" s="163" t="str">
        <f t="shared" si="25"/>
        <v>Probabilidad</v>
      </c>
      <c r="W168" s="164" t="s">
        <v>14</v>
      </c>
      <c r="X168" s="164" t="s">
        <v>9</v>
      </c>
      <c r="Y168" s="201" t="str">
        <f t="shared" si="26"/>
        <v>40%</v>
      </c>
      <c r="Z168" s="164" t="s">
        <v>19</v>
      </c>
      <c r="AA168" s="164" t="s">
        <v>22</v>
      </c>
      <c r="AB168" s="164" t="s">
        <v>112</v>
      </c>
      <c r="AC168" s="165">
        <f>IFERROR(IF(V168="Probabilidad",(N168-(+N168*Y168)),IF(V168="Impacto",N168,"")),"")</f>
        <v>0.36</v>
      </c>
      <c r="AD168" s="166" t="str">
        <f>IFERROR(IF(AC168="","",IF(AC168&lt;=0.2,"Muy Baja",IF(AC168&lt;=0.4,"Baja",IF(AC168&lt;=0.6,"Media",IF(AC168&lt;=0.8,"Alta","Muy Alta"))))),"")</f>
        <v>Baja</v>
      </c>
      <c r="AE168" s="167">
        <f t="shared" si="27"/>
        <v>0.36</v>
      </c>
      <c r="AF168" s="166" t="str">
        <f>IFERROR(IF(AG168="","",IF(AG168&lt;=0.2,"Leve",IF(AG168&lt;=0.4,"Menor",IF(AG168&lt;=0.6,"Moderado",IF(AG168&lt;=0.8,"Mayor","Catastrófico"))))),"")</f>
        <v>Moderado</v>
      </c>
      <c r="AG168" s="170">
        <f>IFERROR(IF(V168="Impacto",(R168-(+R168*Y168)),IF(V168="Probabilidad",R168,"")),"")</f>
        <v>0.6</v>
      </c>
      <c r="AH168" s="168" t="str">
        <f t="shared" si="28"/>
        <v>Moderado</v>
      </c>
      <c r="AI168" s="169" t="s">
        <v>32</v>
      </c>
      <c r="AJ168" s="136"/>
      <c r="AK168" s="136"/>
      <c r="AL168" s="136"/>
      <c r="AM168" s="136"/>
    </row>
    <row r="169" spans="1:39" s="154" customFormat="1" ht="70.5" hidden="1" customHeight="1" x14ac:dyDescent="0.2">
      <c r="A169" s="364"/>
      <c r="B169" s="365"/>
      <c r="C169" s="365"/>
      <c r="D169" s="366"/>
      <c r="E169" s="366"/>
      <c r="F169" s="367"/>
      <c r="G169" s="424"/>
      <c r="H169" s="368"/>
      <c r="I169" s="369"/>
      <c r="J169" s="375"/>
      <c r="K169" s="366"/>
      <c r="L169" s="377"/>
      <c r="M169" s="363"/>
      <c r="N169" s="344"/>
      <c r="O169" s="378"/>
      <c r="P169" s="344">
        <f ca="1">IF(NOT(ISERROR(MATCH(O169,_xlfn.ANCHORARRAY(I180),0))),N182&amp;"Por favor no seleccionar los criterios de impacto",O169)</f>
        <v>0</v>
      </c>
      <c r="Q169" s="363"/>
      <c r="R169" s="344"/>
      <c r="S169" s="373"/>
      <c r="T169" s="203">
        <v>2</v>
      </c>
      <c r="U169" s="197" t="s">
        <v>602</v>
      </c>
      <c r="V169" s="163" t="str">
        <f t="shared" si="25"/>
        <v>Probabilidad</v>
      </c>
      <c r="W169" s="164" t="s">
        <v>15</v>
      </c>
      <c r="X169" s="164" t="s">
        <v>9</v>
      </c>
      <c r="Y169" s="201" t="str">
        <f t="shared" si="26"/>
        <v>30%</v>
      </c>
      <c r="Z169" s="164" t="s">
        <v>19</v>
      </c>
      <c r="AA169" s="164" t="s">
        <v>22</v>
      </c>
      <c r="AB169" s="164" t="s">
        <v>112</v>
      </c>
      <c r="AC169" s="165">
        <f>IFERROR(IF(AND(V168="Probabilidad",V169="Probabilidad"),(AE168-(+AE168*Y169)),IF(V169="Probabilidad",(N168-(+N168*Y169)),IF(V169="Impacto",AE168,""))),"")</f>
        <v>0.252</v>
      </c>
      <c r="AD169" s="166" t="str">
        <f t="shared" si="29"/>
        <v>Baja</v>
      </c>
      <c r="AE169" s="167">
        <f t="shared" si="27"/>
        <v>0.252</v>
      </c>
      <c r="AF169" s="166" t="str">
        <f t="shared" si="30"/>
        <v>Moderado</v>
      </c>
      <c r="AG169" s="170">
        <f>IFERROR(IF(AND(V168="Impacto",V169="Impacto"),(AG168-(+AG168*Y169)),IF(V169="Impacto",(R168-(+R168*Y169)),IF(V169="Probabilidad",AG168,""))),"")</f>
        <v>0.6</v>
      </c>
      <c r="AH169" s="168" t="str">
        <f t="shared" si="28"/>
        <v>Moderado</v>
      </c>
      <c r="AI169" s="169" t="s">
        <v>32</v>
      </c>
      <c r="AJ169" s="136"/>
      <c r="AK169" s="136"/>
      <c r="AL169" s="136"/>
      <c r="AM169" s="136"/>
    </row>
    <row r="170" spans="1:39" s="154" customFormat="1" ht="70.5" hidden="1" customHeight="1" x14ac:dyDescent="0.2">
      <c r="A170" s="364"/>
      <c r="B170" s="365"/>
      <c r="C170" s="365"/>
      <c r="D170" s="366"/>
      <c r="E170" s="366"/>
      <c r="F170" s="367"/>
      <c r="G170" s="424"/>
      <c r="H170" s="368"/>
      <c r="I170" s="369"/>
      <c r="J170" s="375"/>
      <c r="K170" s="366"/>
      <c r="L170" s="377"/>
      <c r="M170" s="363"/>
      <c r="N170" s="344"/>
      <c r="O170" s="378"/>
      <c r="P170" s="344">
        <f ca="1">IF(NOT(ISERROR(MATCH(O170,_xlfn.ANCHORARRAY(I181),0))),N183&amp;"Por favor no seleccionar los criterios de impacto",O170)</f>
        <v>0</v>
      </c>
      <c r="Q170" s="363"/>
      <c r="R170" s="344"/>
      <c r="S170" s="373"/>
      <c r="T170" s="203">
        <v>3</v>
      </c>
      <c r="U170" s="197"/>
      <c r="V170" s="163" t="str">
        <f t="shared" si="25"/>
        <v/>
      </c>
      <c r="W170" s="164"/>
      <c r="X170" s="164"/>
      <c r="Y170" s="201" t="str">
        <f t="shared" si="26"/>
        <v/>
      </c>
      <c r="Z170" s="164"/>
      <c r="AA170" s="164"/>
      <c r="AB170" s="164"/>
      <c r="AC170" s="165" t="str">
        <f>IFERROR(IF(AND(V169="Probabilidad",V170="Probabilidad"),(AE169-(+AE169*Y170)),IF(AND(V169="Impacto",V170="Probabilidad"),(AE168-(+AE168*Y170)),IF(V170="Impacto",AE169,""))),"")</f>
        <v/>
      </c>
      <c r="AD170" s="166" t="str">
        <f t="shared" si="29"/>
        <v/>
      </c>
      <c r="AE170" s="167" t="str">
        <f t="shared" si="27"/>
        <v/>
      </c>
      <c r="AF170" s="166" t="str">
        <f t="shared" si="30"/>
        <v/>
      </c>
      <c r="AG170" s="170" t="str">
        <f>IFERROR(IF(AND(V169="Impacto",V170="Impacto"),(AG169-(+AG169*Y170)),IF(AND(V169="Probabilidad",V170="Impacto"),(AG168-(+AG168*Y170)),IF(V170="Probabilidad",AG169,""))),"")</f>
        <v/>
      </c>
      <c r="AH170" s="168" t="str">
        <f t="shared" si="28"/>
        <v/>
      </c>
      <c r="AI170" s="169"/>
      <c r="AJ170" s="136"/>
      <c r="AK170" s="136"/>
      <c r="AL170" s="136"/>
      <c r="AM170" s="136"/>
    </row>
    <row r="171" spans="1:39" s="154" customFormat="1" ht="70.5" hidden="1" customHeight="1" x14ac:dyDescent="0.2">
      <c r="A171" s="364"/>
      <c r="B171" s="365"/>
      <c r="C171" s="365"/>
      <c r="D171" s="366"/>
      <c r="E171" s="366"/>
      <c r="F171" s="367"/>
      <c r="G171" s="424"/>
      <c r="H171" s="368"/>
      <c r="I171" s="369"/>
      <c r="J171" s="375"/>
      <c r="K171" s="366"/>
      <c r="L171" s="377"/>
      <c r="M171" s="363"/>
      <c r="N171" s="344"/>
      <c r="O171" s="378"/>
      <c r="P171" s="344">
        <f ca="1">IF(NOT(ISERROR(MATCH(O171,_xlfn.ANCHORARRAY(I182),0))),N184&amp;"Por favor no seleccionar los criterios de impacto",O171)</f>
        <v>0</v>
      </c>
      <c r="Q171" s="363"/>
      <c r="R171" s="344"/>
      <c r="S171" s="373"/>
      <c r="T171" s="203">
        <v>4</v>
      </c>
      <c r="U171" s="171"/>
      <c r="V171" s="163" t="str">
        <f t="shared" si="25"/>
        <v/>
      </c>
      <c r="W171" s="164"/>
      <c r="X171" s="164"/>
      <c r="Y171" s="201" t="str">
        <f t="shared" si="26"/>
        <v/>
      </c>
      <c r="Z171" s="164"/>
      <c r="AA171" s="164"/>
      <c r="AB171" s="164"/>
      <c r="AC171" s="165" t="str">
        <f>IFERROR(IF(AND(V170="Probabilidad",V171="Probabilidad"),(AE170-(+AE170*Y171)),IF(AND(V170="Impacto",V171="Probabilidad"),(AE169-(+AE169*Y171)),IF(V171="Impacto",AE170,""))),"")</f>
        <v/>
      </c>
      <c r="AD171" s="166" t="str">
        <f t="shared" si="29"/>
        <v/>
      </c>
      <c r="AE171" s="167" t="str">
        <f t="shared" si="27"/>
        <v/>
      </c>
      <c r="AF171" s="166" t="str">
        <f t="shared" si="30"/>
        <v/>
      </c>
      <c r="AG171" s="170" t="str">
        <f>IFERROR(IF(AND(V170="Impacto",V171="Impacto"),(AG170-(+AG170*Y171)),IF(AND(V170="Probabilidad",V171="Impacto"),(AG169-(+AG169*Y171)),IF(V171="Probabilidad",AG170,""))),"")</f>
        <v/>
      </c>
      <c r="AH171" s="168" t="str">
        <f t="shared" si="28"/>
        <v/>
      </c>
      <c r="AI171" s="169"/>
      <c r="AJ171" s="136"/>
      <c r="AK171" s="136"/>
      <c r="AL171" s="136"/>
      <c r="AM171" s="136"/>
    </row>
    <row r="172" spans="1:39" s="154" customFormat="1" ht="70.5" hidden="1" customHeight="1" x14ac:dyDescent="0.2">
      <c r="A172" s="364"/>
      <c r="B172" s="365"/>
      <c r="C172" s="365"/>
      <c r="D172" s="366"/>
      <c r="E172" s="366"/>
      <c r="F172" s="367"/>
      <c r="G172" s="424"/>
      <c r="H172" s="368"/>
      <c r="I172" s="369"/>
      <c r="J172" s="375"/>
      <c r="K172" s="366"/>
      <c r="L172" s="377"/>
      <c r="M172" s="363"/>
      <c r="N172" s="344"/>
      <c r="O172" s="378"/>
      <c r="P172" s="344">
        <f ca="1">IF(NOT(ISERROR(MATCH(O172,_xlfn.ANCHORARRAY(I183),0))),N185&amp;"Por favor no seleccionar los criterios de impacto",O172)</f>
        <v>0</v>
      </c>
      <c r="Q172" s="363"/>
      <c r="R172" s="344"/>
      <c r="S172" s="373"/>
      <c r="T172" s="203">
        <v>5</v>
      </c>
      <c r="U172" s="171"/>
      <c r="V172" s="163" t="str">
        <f t="shared" si="25"/>
        <v/>
      </c>
      <c r="W172" s="164"/>
      <c r="X172" s="164"/>
      <c r="Y172" s="201" t="str">
        <f t="shared" si="26"/>
        <v/>
      </c>
      <c r="Z172" s="164"/>
      <c r="AA172" s="164"/>
      <c r="AB172" s="164"/>
      <c r="AC172" s="165" t="str">
        <f>IFERROR(IF(AND(V171="Probabilidad",V172="Probabilidad"),(AE171-(+AE171*Y172)),IF(AND(V171="Impacto",V172="Probabilidad"),(AE170-(+AE170*Y172)),IF(V172="Impacto",AE171,""))),"")</f>
        <v/>
      </c>
      <c r="AD172" s="166" t="str">
        <f t="shared" si="29"/>
        <v/>
      </c>
      <c r="AE172" s="167" t="str">
        <f t="shared" si="27"/>
        <v/>
      </c>
      <c r="AF172" s="166" t="str">
        <f t="shared" si="30"/>
        <v/>
      </c>
      <c r="AG172" s="170" t="str">
        <f>IFERROR(IF(AND(V171="Impacto",V172="Impacto"),(AG171-(+AG171*Y172)),IF(AND(V171="Probabilidad",V172="Impacto"),(AG170-(+AG170*Y172)),IF(V172="Probabilidad",AG171,""))),"")</f>
        <v/>
      </c>
      <c r="AH172" s="168" t="str">
        <f t="shared" si="28"/>
        <v/>
      </c>
      <c r="AI172" s="169"/>
      <c r="AJ172" s="136"/>
      <c r="AK172" s="136"/>
      <c r="AL172" s="136"/>
      <c r="AM172" s="136"/>
    </row>
    <row r="173" spans="1:39" s="154" customFormat="1" ht="70.5" hidden="1" customHeight="1" x14ac:dyDescent="0.2">
      <c r="A173" s="364"/>
      <c r="B173" s="365"/>
      <c r="C173" s="365"/>
      <c r="D173" s="366"/>
      <c r="E173" s="366"/>
      <c r="F173" s="367"/>
      <c r="G173" s="425"/>
      <c r="H173" s="368"/>
      <c r="I173" s="369"/>
      <c r="J173" s="376"/>
      <c r="K173" s="366"/>
      <c r="L173" s="377"/>
      <c r="M173" s="363"/>
      <c r="N173" s="344"/>
      <c r="O173" s="378"/>
      <c r="P173" s="344">
        <f ca="1">IF(NOT(ISERROR(MATCH(O173,_xlfn.ANCHORARRAY(I184),0))),N186&amp;"Por favor no seleccionar los criterios de impacto",O173)</f>
        <v>0</v>
      </c>
      <c r="Q173" s="363"/>
      <c r="R173" s="344"/>
      <c r="S173" s="373"/>
      <c r="T173" s="203">
        <v>6</v>
      </c>
      <c r="U173" s="171"/>
      <c r="V173" s="163" t="str">
        <f t="shared" si="25"/>
        <v/>
      </c>
      <c r="W173" s="164"/>
      <c r="X173" s="164"/>
      <c r="Y173" s="201" t="str">
        <f t="shared" si="26"/>
        <v/>
      </c>
      <c r="Z173" s="164"/>
      <c r="AA173" s="164"/>
      <c r="AB173" s="164"/>
      <c r="AC173" s="165" t="str">
        <f>IFERROR(IF(AND(V172="Probabilidad",V173="Probabilidad"),(AE172-(+AE172*Y173)),IF(AND(V172="Impacto",V173="Probabilidad"),(AE171-(+AE171*Y173)),IF(V173="Impacto",AE172,""))),"")</f>
        <v/>
      </c>
      <c r="AD173" s="166" t="str">
        <f t="shared" si="29"/>
        <v/>
      </c>
      <c r="AE173" s="167" t="str">
        <f t="shared" si="27"/>
        <v/>
      </c>
      <c r="AF173" s="166" t="str">
        <f t="shared" si="30"/>
        <v/>
      </c>
      <c r="AG173" s="170" t="str">
        <f>IFERROR(IF(AND(V172="Impacto",V173="Impacto"),(AG172-(+AG172*Y173)),IF(AND(V172="Probabilidad",V173="Impacto"),(AG171-(+AG171*Y173)),IF(V173="Probabilidad",AG172,""))),"")</f>
        <v/>
      </c>
      <c r="AH173" s="168" t="str">
        <f t="shared" si="28"/>
        <v/>
      </c>
      <c r="AI173" s="169"/>
      <c r="AJ173" s="136"/>
      <c r="AK173" s="136"/>
      <c r="AL173" s="136"/>
      <c r="AM173" s="136"/>
    </row>
    <row r="174" spans="1:39" s="154" customFormat="1" ht="99" hidden="1" customHeight="1" x14ac:dyDescent="0.2">
      <c r="A174" s="364">
        <v>32</v>
      </c>
      <c r="B174" s="365" t="s">
        <v>216</v>
      </c>
      <c r="C174" s="365" t="s">
        <v>215</v>
      </c>
      <c r="D174" s="366" t="s">
        <v>123</v>
      </c>
      <c r="E174" s="366" t="s">
        <v>603</v>
      </c>
      <c r="F174" s="366" t="s">
        <v>604</v>
      </c>
      <c r="G174" s="423" t="s">
        <v>605</v>
      </c>
      <c r="H174" s="423" t="s">
        <v>606</v>
      </c>
      <c r="I174" s="426" t="s">
        <v>607</v>
      </c>
      <c r="J174" s="427" t="s">
        <v>608</v>
      </c>
      <c r="K174" s="366" t="s">
        <v>116</v>
      </c>
      <c r="L174" s="377">
        <v>8000</v>
      </c>
      <c r="M174" s="363" t="str">
        <f>IF(L174&lt;=0,"",IF(L174&lt;=2,"Muy Baja",IF(L174&lt;=24,"Baja",IF(L174&lt;=500,"Media",IF(L174&lt;=5000,"Alta","Muy Alta")))))</f>
        <v>Muy Alta</v>
      </c>
      <c r="N174" s="344">
        <f>IF(M174="","",IF(M174="Muy Baja",0.2,IF(M174="Baja",0.4,IF(M174="Media",0.6,IF(M174="Alta",0.8,IF(M174="Muy Alta",1,))))))</f>
        <v>1</v>
      </c>
      <c r="O174" s="378" t="s">
        <v>140</v>
      </c>
      <c r="P174" s="344" t="str">
        <f>IF(NOT(ISERROR(MATCH(O174,'[5]Tabla Impacto'!$B$221:$B$223,0))),'[5]Tabla Impacto'!$F$223&amp;"Por favor no seleccionar los criterios de impacto(Afectación Económica o presupuestal y Pérdida Reputacional)",O174)</f>
        <v xml:space="preserve">     El riesgo afecta la imagen de la entidad con algunos usuarios de relevancia frente al logro de los objetivos</v>
      </c>
      <c r="Q174" s="363" t="str">
        <f>IF(OR(P174='[5]Tabla Impacto'!$C$11,P174='[5]Tabla Impacto'!$D$11),"Leve",IF(OR(P174='[5]Tabla Impacto'!$C$12,P174='[5]Tabla Impacto'!$D$12),"Menor",IF(OR(P174='[5]Tabla Impacto'!$C$13,P174='[5]Tabla Impacto'!$D$13),"Moderado",IF(OR(P174='[5]Tabla Impacto'!$C$14,P174='[5]Tabla Impacto'!$D$14),"Mayor",IF(OR(P174='[5]Tabla Impacto'!$C$15,P174='[5]Tabla Impacto'!$D$15),"Catastrófico","")))))</f>
        <v>Moderado</v>
      </c>
      <c r="R174" s="344">
        <f>IF(Q174="","",IF(Q174="Leve",0.2,IF(Q174="Menor",0.4,IF(Q174="Moderado",0.6,IF(Q174="Mayor",0.8,IF(Q174="Catastrófico",1,))))))</f>
        <v>0.6</v>
      </c>
      <c r="S174" s="373" t="str">
        <f>IF(OR(AND(M174="Muy Baja",Q174="Leve"),AND(M174="Muy Baja",Q174="Menor"),AND(M174="Baja",Q174="Leve")),"Bajo",IF(OR(AND(M174="Muy baja",Q174="Moderado"),AND(M174="Baja",Q174="Menor"),AND(M174="Baja",Q174="Moderado"),AND(M174="Media",Q174="Leve"),AND(M174="Media",Q174="Menor"),AND(M174="Media",Q174="Moderado"),AND(M174="Alta",Q174="Leve"),AND(M174="Alta",Q174="Menor")),"Moderado",IF(OR(AND(M174="Muy Baja",Q174="Mayor"),AND(M174="Baja",Q174="Mayor"),AND(M174="Media",Q174="Mayor"),AND(M174="Alta",Q174="Moderado"),AND(M174="Alta",Q174="Mayor"),AND(M174="Muy Alta",Q174="Leve"),AND(M174="Muy Alta",Q174="Menor"),AND(M174="Muy Alta",Q174="Moderado"),AND(M174="Muy Alta",Q174="Mayor")),"Alto",IF(OR(AND(M174="Muy Baja",Q174="Catastrófico"),AND(M174="Baja",Q174="Catastrófico"),AND(M174="Media",Q174="Catastrófico"),AND(M174="Alta",Q174="Catastrófico"),AND(M174="Muy Alta",Q174="Catastrófico")),"Extremo",""))))</f>
        <v>Alto</v>
      </c>
      <c r="T174" s="203">
        <v>1</v>
      </c>
      <c r="U174" s="197" t="s">
        <v>609</v>
      </c>
      <c r="V174" s="163" t="str">
        <f t="shared" si="25"/>
        <v>Probabilidad</v>
      </c>
      <c r="W174" s="164" t="s">
        <v>14</v>
      </c>
      <c r="X174" s="164" t="s">
        <v>9</v>
      </c>
      <c r="Y174" s="201" t="str">
        <f t="shared" si="26"/>
        <v>40%</v>
      </c>
      <c r="Z174" s="164" t="s">
        <v>19</v>
      </c>
      <c r="AA174" s="164" t="s">
        <v>22</v>
      </c>
      <c r="AB174" s="164" t="s">
        <v>112</v>
      </c>
      <c r="AC174" s="172">
        <f>IFERROR(IF(V174="Probabilidad",(N174-(+N174*Y174)),IF(V174="Impacto",N174,"")),"")</f>
        <v>0.6</v>
      </c>
      <c r="AD174" s="166" t="str">
        <f>IFERROR(IF(AC174="","",IF(AC174&lt;=0.2,"Muy Baja",IF(AC174&lt;=0.4,"Baja",IF(AC174&lt;=0.6,"Media",IF(AC174&lt;=0.8,"Alta","Muy Alta"))))),"")</f>
        <v>Media</v>
      </c>
      <c r="AE174" s="167">
        <f t="shared" si="27"/>
        <v>0.6</v>
      </c>
      <c r="AF174" s="166" t="str">
        <f>IFERROR(IF(AG174="","",IF(AG174&lt;=0.2,"Leve",IF(AG174&lt;=0.4,"Menor",IF(AG174&lt;=0.6,"Moderado",IF(AG174&lt;=0.8,"Mayor","Catastrófico"))))),"")</f>
        <v>Moderado</v>
      </c>
      <c r="AG174" s="170">
        <f>IFERROR(IF(V174="Impacto",(R174-(+R174*Y174)),IF(V174="Probabilidad",R174,"")),"")</f>
        <v>0.6</v>
      </c>
      <c r="AH174" s="168" t="str">
        <f t="shared" si="28"/>
        <v>Moderado</v>
      </c>
      <c r="AI174" s="169" t="s">
        <v>32</v>
      </c>
      <c r="AJ174" s="136"/>
      <c r="AK174" s="136"/>
      <c r="AL174" s="136"/>
      <c r="AM174" s="136"/>
    </row>
    <row r="175" spans="1:39" s="154" customFormat="1" ht="97.5" hidden="1" customHeight="1" x14ac:dyDescent="0.2">
      <c r="A175" s="364"/>
      <c r="B175" s="365"/>
      <c r="C175" s="365"/>
      <c r="D175" s="366"/>
      <c r="E175" s="366"/>
      <c r="F175" s="366"/>
      <c r="G175" s="424"/>
      <c r="H175" s="424"/>
      <c r="I175" s="426"/>
      <c r="J175" s="428"/>
      <c r="K175" s="366"/>
      <c r="L175" s="377"/>
      <c r="M175" s="363"/>
      <c r="N175" s="344"/>
      <c r="O175" s="378"/>
      <c r="P175" s="344">
        <f ca="1">IF(NOT(ISERROR(MATCH(O175,_xlfn.ANCHORARRAY(I186),0))),N188&amp;"Por favor no seleccionar los criterios de impacto",O175)</f>
        <v>0</v>
      </c>
      <c r="Q175" s="363"/>
      <c r="R175" s="344"/>
      <c r="S175" s="373"/>
      <c r="T175" s="203">
        <v>2</v>
      </c>
      <c r="U175" s="197" t="s">
        <v>610</v>
      </c>
      <c r="V175" s="163" t="str">
        <f t="shared" si="25"/>
        <v>Probabilidad</v>
      </c>
      <c r="W175" s="164" t="s">
        <v>14</v>
      </c>
      <c r="X175" s="164" t="s">
        <v>9</v>
      </c>
      <c r="Y175" s="201" t="str">
        <f t="shared" si="26"/>
        <v>40%</v>
      </c>
      <c r="Z175" s="164" t="s">
        <v>19</v>
      </c>
      <c r="AA175" s="164" t="s">
        <v>22</v>
      </c>
      <c r="AB175" s="164" t="s">
        <v>112</v>
      </c>
      <c r="AC175" s="173">
        <f>IFERROR(IF(AND(V174="Probabilidad",V175="Probabilidad"),(AE174-(+AE174*Y175)),IF(V175="Probabilidad",(N174-(+N174*Y175)),IF(V175="Impacto",AE174,""))),"")</f>
        <v>0.36</v>
      </c>
      <c r="AD175" s="166" t="str">
        <f t="shared" si="29"/>
        <v>Baja</v>
      </c>
      <c r="AE175" s="167">
        <f t="shared" si="27"/>
        <v>0.36</v>
      </c>
      <c r="AF175" s="166" t="str">
        <f t="shared" si="30"/>
        <v>Moderado</v>
      </c>
      <c r="AG175" s="170">
        <f>IFERROR(IF(AND(V174="Impacto",V175="Impacto"),(AG174-(+AG174*Y175)),IF(V175="Impacto",(R174-(+R174*Y175)),IF(V175="Probabilidad",AG174,""))),"")</f>
        <v>0.6</v>
      </c>
      <c r="AH175" s="168" t="str">
        <f t="shared" si="28"/>
        <v>Moderado</v>
      </c>
      <c r="AI175" s="169" t="s">
        <v>32</v>
      </c>
      <c r="AJ175" s="136"/>
      <c r="AK175" s="136"/>
      <c r="AL175" s="136"/>
      <c r="AM175" s="136"/>
    </row>
    <row r="176" spans="1:39" s="154" customFormat="1" ht="89.25" hidden="1" customHeight="1" x14ac:dyDescent="0.2">
      <c r="A176" s="364"/>
      <c r="B176" s="365"/>
      <c r="C176" s="365"/>
      <c r="D176" s="366"/>
      <c r="E176" s="366"/>
      <c r="F176" s="366"/>
      <c r="G176" s="424"/>
      <c r="H176" s="424"/>
      <c r="I176" s="426"/>
      <c r="J176" s="428"/>
      <c r="K176" s="366"/>
      <c r="L176" s="377"/>
      <c r="M176" s="363"/>
      <c r="N176" s="344"/>
      <c r="O176" s="378"/>
      <c r="P176" s="344">
        <f ca="1">IF(NOT(ISERROR(MATCH(O176,_xlfn.ANCHORARRAY(I187),0))),N189&amp;"Por favor no seleccionar los criterios de impacto",O176)</f>
        <v>0</v>
      </c>
      <c r="Q176" s="363"/>
      <c r="R176" s="344"/>
      <c r="S176" s="373"/>
      <c r="T176" s="203">
        <v>3</v>
      </c>
      <c r="U176" s="191" t="s">
        <v>611</v>
      </c>
      <c r="V176" s="163" t="str">
        <f t="shared" si="25"/>
        <v>Probabilidad</v>
      </c>
      <c r="W176" s="164" t="s">
        <v>14</v>
      </c>
      <c r="X176" s="164" t="s">
        <v>9</v>
      </c>
      <c r="Y176" s="201" t="str">
        <f t="shared" si="26"/>
        <v>40%</v>
      </c>
      <c r="Z176" s="164" t="s">
        <v>19</v>
      </c>
      <c r="AA176" s="164" t="s">
        <v>22</v>
      </c>
      <c r="AB176" s="164" t="s">
        <v>112</v>
      </c>
      <c r="AC176" s="165">
        <f>IFERROR(IF(AND(V175="Probabilidad",V176="Probabilidad"),(AE175-(+AE175*Y176)),IF(AND(V175="Impacto",V176="Probabilidad"),(AE174-(+AE174*Y176)),IF(V176="Impacto",AE175,""))),"")</f>
        <v>0.216</v>
      </c>
      <c r="AD176" s="166" t="str">
        <f t="shared" si="29"/>
        <v>Baja</v>
      </c>
      <c r="AE176" s="167">
        <f t="shared" si="27"/>
        <v>0.216</v>
      </c>
      <c r="AF176" s="166" t="str">
        <f t="shared" si="30"/>
        <v>Moderado</v>
      </c>
      <c r="AG176" s="170">
        <f>IFERROR(IF(AND(V175="Impacto",V176="Impacto"),(AG175-(+AG175*Y176)),IF(AND(V175="Probabilidad",V176="Impacto"),(AG174-(+AG174*Y176)),IF(V176="Probabilidad",AG175,""))),"")</f>
        <v>0.6</v>
      </c>
      <c r="AH176" s="168" t="str">
        <f t="shared" si="28"/>
        <v>Moderado</v>
      </c>
      <c r="AI176" s="169" t="s">
        <v>32</v>
      </c>
      <c r="AJ176" s="136"/>
      <c r="AK176" s="136"/>
      <c r="AL176" s="136"/>
      <c r="AM176" s="136"/>
    </row>
    <row r="177" spans="1:45" s="154" customFormat="1" ht="70.5" hidden="1" customHeight="1" x14ac:dyDescent="0.2">
      <c r="A177" s="364"/>
      <c r="B177" s="365"/>
      <c r="C177" s="365"/>
      <c r="D177" s="366"/>
      <c r="E177" s="366"/>
      <c r="F177" s="366"/>
      <c r="G177" s="424"/>
      <c r="H177" s="424"/>
      <c r="I177" s="426"/>
      <c r="J177" s="428"/>
      <c r="K177" s="366"/>
      <c r="L177" s="377"/>
      <c r="M177" s="363"/>
      <c r="N177" s="344"/>
      <c r="O177" s="378"/>
      <c r="P177" s="344">
        <f ca="1">IF(NOT(ISERROR(MATCH(O177,_xlfn.ANCHORARRAY(I188),0))),N190&amp;"Por favor no seleccionar los criterios de impacto",O177)</f>
        <v>0</v>
      </c>
      <c r="Q177" s="363"/>
      <c r="R177" s="344"/>
      <c r="S177" s="373"/>
      <c r="T177" s="203">
        <v>4</v>
      </c>
      <c r="U177" s="171"/>
      <c r="V177" s="163" t="str">
        <f t="shared" si="25"/>
        <v/>
      </c>
      <c r="W177" s="164"/>
      <c r="X177" s="164"/>
      <c r="Y177" s="201" t="str">
        <f t="shared" si="26"/>
        <v/>
      </c>
      <c r="Z177" s="164"/>
      <c r="AA177" s="164"/>
      <c r="AB177" s="164"/>
      <c r="AC177" s="165" t="str">
        <f>IFERROR(IF(AND(V176="Probabilidad",V177="Probabilidad"),(AE176-(+AE176*Y177)),IF(AND(V176="Impacto",V177="Probabilidad"),(AE175-(+AE175*Y177)),IF(V177="Impacto",AE176,""))),"")</f>
        <v/>
      </c>
      <c r="AD177" s="166" t="str">
        <f t="shared" si="29"/>
        <v/>
      </c>
      <c r="AE177" s="167" t="str">
        <f t="shared" si="27"/>
        <v/>
      </c>
      <c r="AF177" s="166" t="str">
        <f t="shared" si="30"/>
        <v/>
      </c>
      <c r="AG177" s="170" t="str">
        <f>IFERROR(IF(AND(V176="Impacto",V177="Impacto"),(AG176-(+AG176*Y177)),IF(AND(V176="Probabilidad",V177="Impacto"),(AG175-(+AG175*Y177)),IF(V177="Probabilidad",AG176,""))),"")</f>
        <v/>
      </c>
      <c r="AH177" s="168" t="str">
        <f t="shared" si="28"/>
        <v/>
      </c>
      <c r="AI177" s="169"/>
      <c r="AJ177" s="136"/>
      <c r="AK177" s="136"/>
      <c r="AL177" s="136"/>
      <c r="AM177" s="136"/>
    </row>
    <row r="178" spans="1:45" s="154" customFormat="1" ht="70.5" hidden="1" customHeight="1" x14ac:dyDescent="0.2">
      <c r="A178" s="364"/>
      <c r="B178" s="365"/>
      <c r="C178" s="365"/>
      <c r="D178" s="366"/>
      <c r="E178" s="366"/>
      <c r="F178" s="366"/>
      <c r="G178" s="424"/>
      <c r="H178" s="424"/>
      <c r="I178" s="426"/>
      <c r="J178" s="428"/>
      <c r="K178" s="366"/>
      <c r="L178" s="377"/>
      <c r="M178" s="363"/>
      <c r="N178" s="344"/>
      <c r="O178" s="378"/>
      <c r="P178" s="344">
        <f ca="1">IF(NOT(ISERROR(MATCH(O178,_xlfn.ANCHORARRAY(I189),0))),N191&amp;"Por favor no seleccionar los criterios de impacto",O178)</f>
        <v>0</v>
      </c>
      <c r="Q178" s="363"/>
      <c r="R178" s="344"/>
      <c r="S178" s="373"/>
      <c r="T178" s="203">
        <v>5</v>
      </c>
      <c r="U178" s="171"/>
      <c r="V178" s="163" t="str">
        <f t="shared" si="25"/>
        <v/>
      </c>
      <c r="W178" s="164"/>
      <c r="X178" s="164"/>
      <c r="Y178" s="201" t="str">
        <f t="shared" si="26"/>
        <v/>
      </c>
      <c r="Z178" s="164"/>
      <c r="AA178" s="164"/>
      <c r="AB178" s="164"/>
      <c r="AC178" s="165" t="str">
        <f>IFERROR(IF(AND(V177="Probabilidad",V178="Probabilidad"),(AE177-(+AE177*Y178)),IF(AND(V177="Impacto",V178="Probabilidad"),(AE176-(+AE176*Y178)),IF(V178="Impacto",AE177,""))),"")</f>
        <v/>
      </c>
      <c r="AD178" s="166" t="str">
        <f t="shared" si="29"/>
        <v/>
      </c>
      <c r="AE178" s="167" t="str">
        <f t="shared" si="27"/>
        <v/>
      </c>
      <c r="AF178" s="166" t="str">
        <f t="shared" si="30"/>
        <v/>
      </c>
      <c r="AG178" s="170" t="str">
        <f>IFERROR(IF(AND(V177="Impacto",V178="Impacto"),(AG177-(+AG177*Y178)),IF(AND(V177="Probabilidad",V178="Impacto"),(AG176-(+AG176*Y178)),IF(V178="Probabilidad",AG177,""))),"")</f>
        <v/>
      </c>
      <c r="AH178" s="168" t="str">
        <f t="shared" si="28"/>
        <v/>
      </c>
      <c r="AI178" s="169"/>
      <c r="AJ178" s="136"/>
      <c r="AK178" s="136"/>
      <c r="AL178" s="136"/>
      <c r="AM178" s="136"/>
    </row>
    <row r="179" spans="1:45" s="154" customFormat="1" ht="70.5" hidden="1" customHeight="1" x14ac:dyDescent="0.2">
      <c r="A179" s="364"/>
      <c r="B179" s="365"/>
      <c r="C179" s="365"/>
      <c r="D179" s="366"/>
      <c r="E179" s="366"/>
      <c r="F179" s="366"/>
      <c r="G179" s="425"/>
      <c r="H179" s="425"/>
      <c r="I179" s="426"/>
      <c r="J179" s="429"/>
      <c r="K179" s="366"/>
      <c r="L179" s="377"/>
      <c r="M179" s="363"/>
      <c r="N179" s="344"/>
      <c r="O179" s="378"/>
      <c r="P179" s="344">
        <f ca="1">IF(NOT(ISERROR(MATCH(O179,_xlfn.ANCHORARRAY(I190),0))),N192&amp;"Por favor no seleccionar los criterios de impacto",O179)</f>
        <v>0</v>
      </c>
      <c r="Q179" s="363"/>
      <c r="R179" s="344"/>
      <c r="S179" s="373"/>
      <c r="T179" s="203">
        <v>6</v>
      </c>
      <c r="U179" s="171"/>
      <c r="V179" s="163" t="str">
        <f t="shared" si="25"/>
        <v/>
      </c>
      <c r="W179" s="164"/>
      <c r="X179" s="164"/>
      <c r="Y179" s="201" t="str">
        <f t="shared" si="26"/>
        <v/>
      </c>
      <c r="Z179" s="164"/>
      <c r="AA179" s="164"/>
      <c r="AB179" s="164"/>
      <c r="AC179" s="165" t="str">
        <f>IFERROR(IF(AND(V178="Probabilidad",V179="Probabilidad"),(AE178-(+AE178*Y179)),IF(AND(V178="Impacto",V179="Probabilidad"),(AE177-(+AE177*Y179)),IF(V179="Impacto",AE178,""))),"")</f>
        <v/>
      </c>
      <c r="AD179" s="166" t="str">
        <f t="shared" si="29"/>
        <v/>
      </c>
      <c r="AE179" s="167" t="str">
        <f t="shared" si="27"/>
        <v/>
      </c>
      <c r="AF179" s="166" t="str">
        <f t="shared" si="30"/>
        <v/>
      </c>
      <c r="AG179" s="170" t="str">
        <f>IFERROR(IF(AND(V178="Impacto",V179="Impacto"),(AG178-(+AG178*Y179)),IF(AND(V178="Probabilidad",V179="Impacto"),(AG177-(+AG177*Y179)),IF(V179="Probabilidad",AG178,""))),"")</f>
        <v/>
      </c>
      <c r="AH179" s="168" t="str">
        <f t="shared" si="28"/>
        <v/>
      </c>
      <c r="AI179" s="169"/>
      <c r="AJ179" s="136"/>
      <c r="AK179" s="136"/>
      <c r="AL179" s="136"/>
      <c r="AM179" s="136"/>
    </row>
    <row r="180" spans="1:45" s="154" customFormat="1" ht="86.25" hidden="1" customHeight="1" x14ac:dyDescent="0.2">
      <c r="A180" s="364">
        <v>33</v>
      </c>
      <c r="B180" s="365" t="s">
        <v>216</v>
      </c>
      <c r="C180" s="365" t="s">
        <v>215</v>
      </c>
      <c r="D180" s="366" t="s">
        <v>125</v>
      </c>
      <c r="E180" s="366" t="s">
        <v>612</v>
      </c>
      <c r="F180" s="366" t="s">
        <v>613</v>
      </c>
      <c r="G180" s="351" t="s">
        <v>614</v>
      </c>
      <c r="H180" s="351" t="s">
        <v>615</v>
      </c>
      <c r="I180" s="461" t="s">
        <v>616</v>
      </c>
      <c r="J180" s="374" t="s">
        <v>617</v>
      </c>
      <c r="K180" s="366" t="s">
        <v>116</v>
      </c>
      <c r="L180" s="377">
        <v>9000</v>
      </c>
      <c r="M180" s="363" t="str">
        <f>IF(L180&lt;=0,"",IF(L180&lt;=2,"Muy Baja",IF(L180&lt;=24,"Baja",IF(L180&lt;=500,"Media",IF(L180&lt;=5000,"Alta","Muy Alta")))))</f>
        <v>Muy Alta</v>
      </c>
      <c r="N180" s="344">
        <f>IF(M180="","",IF(M180="Muy Baja",0.2,IF(M180="Baja",0.4,IF(M180="Media",0.6,IF(M180="Alta",0.8,IF(M180="Muy Alta",1,))))))</f>
        <v>1</v>
      </c>
      <c r="O180" s="378" t="s">
        <v>134</v>
      </c>
      <c r="P180" s="344" t="str">
        <f>IF(NOT(ISERROR(MATCH(O180,'[5]Tabla Impacto'!$B$221:$B$223,0))),'[5]Tabla Impacto'!$F$223&amp;"Por favor no seleccionar los criterios de impacto(Afectación Económica o presupuestal y Pérdida Reputacional)",O180)</f>
        <v xml:space="preserve">     Entre 50 y 100 SMLMV </v>
      </c>
      <c r="Q180" s="363" t="str">
        <f>IF(OR(P180='[5]Tabla Impacto'!$C$11,P180='[5]Tabla Impacto'!$D$11),"Leve",IF(OR(P180='[5]Tabla Impacto'!$C$12,P180='[5]Tabla Impacto'!$D$12),"Menor",IF(OR(P180='[5]Tabla Impacto'!$C$13,P180='[5]Tabla Impacto'!$D$13),"Moderado",IF(OR(P180='[5]Tabla Impacto'!$C$14,P180='[5]Tabla Impacto'!$D$14),"Mayor",IF(OR(P180='[5]Tabla Impacto'!$C$15,P180='[5]Tabla Impacto'!$D$15),"Catastrófico","")))))</f>
        <v>Moderado</v>
      </c>
      <c r="R180" s="344">
        <f>IF(Q180="","",IF(Q180="Leve",0.2,IF(Q180="Menor",0.4,IF(Q180="Moderado",0.6,IF(Q180="Mayor",0.8,IF(Q180="Catastrófico",1,))))))</f>
        <v>0.6</v>
      </c>
      <c r="S180" s="373" t="str">
        <f>IF(OR(AND(M180="Muy Baja",Q180="Leve"),AND(M180="Muy Baja",Q180="Menor"),AND(M180="Baja",Q180="Leve")),"Bajo",IF(OR(AND(M180="Muy baja",Q180="Moderado"),AND(M180="Baja",Q180="Menor"),AND(M180="Baja",Q180="Moderado"),AND(M180="Media",Q180="Leve"),AND(M180="Media",Q180="Menor"),AND(M180="Media",Q180="Moderado"),AND(M180="Alta",Q180="Leve"),AND(M180="Alta",Q180="Menor")),"Moderado",IF(OR(AND(M180="Muy Baja",Q180="Mayor"),AND(M180="Baja",Q180="Mayor"),AND(M180="Media",Q180="Mayor"),AND(M180="Alta",Q180="Moderado"),AND(M180="Alta",Q180="Mayor"),AND(M180="Muy Alta",Q180="Leve"),AND(M180="Muy Alta",Q180="Menor"),AND(M180="Muy Alta",Q180="Moderado"),AND(M180="Muy Alta",Q180="Mayor")),"Alto",IF(OR(AND(M180="Muy Baja",Q180="Catastrófico"),AND(M180="Baja",Q180="Catastrófico"),AND(M180="Media",Q180="Catastrófico"),AND(M180="Alta",Q180="Catastrófico"),AND(M180="Muy Alta",Q180="Catastrófico")),"Extremo",""))))</f>
        <v>Alto</v>
      </c>
      <c r="T180" s="203">
        <v>1</v>
      </c>
      <c r="U180" s="171" t="s">
        <v>618</v>
      </c>
      <c r="V180" s="163" t="str">
        <f t="shared" si="25"/>
        <v>Probabilidad</v>
      </c>
      <c r="W180" s="164" t="s">
        <v>14</v>
      </c>
      <c r="X180" s="164" t="s">
        <v>10</v>
      </c>
      <c r="Y180" s="201" t="str">
        <f t="shared" si="26"/>
        <v>50%</v>
      </c>
      <c r="Z180" s="164" t="s">
        <v>19</v>
      </c>
      <c r="AA180" s="164" t="s">
        <v>22</v>
      </c>
      <c r="AB180" s="164" t="s">
        <v>112</v>
      </c>
      <c r="AC180" s="165">
        <f>IFERROR(IF(V180="Probabilidad",(N180-(+N180*Y180)),IF(V180="Impacto",N180,"")),"")</f>
        <v>0.5</v>
      </c>
      <c r="AD180" s="166" t="str">
        <f>IFERROR(IF(AC180="","",IF(AC180&lt;=0.2,"Muy Baja",IF(AC180&lt;=0.4,"Baja",IF(AC180&lt;=0.6,"Media",IF(AC180&lt;=0.8,"Alta","Muy Alta"))))),"")</f>
        <v>Media</v>
      </c>
      <c r="AE180" s="167">
        <f t="shared" si="27"/>
        <v>0.5</v>
      </c>
      <c r="AF180" s="166" t="str">
        <f>IFERROR(IF(AG180="","",IF(AG180&lt;=0.2,"Leve",IF(AG180&lt;=0.4,"Menor",IF(AG180&lt;=0.6,"Moderado",IF(AG180&lt;=0.8,"Mayor","Catastrófico"))))),"")</f>
        <v>Moderado</v>
      </c>
      <c r="AG180" s="170">
        <f>IFERROR(IF(V180="Impacto",(R180-(+R180*Y180)),IF(V180="Probabilidad",R180,"")),"")</f>
        <v>0.6</v>
      </c>
      <c r="AH180" s="168" t="str">
        <f t="shared" si="28"/>
        <v>Moderado</v>
      </c>
      <c r="AI180" s="169" t="s">
        <v>32</v>
      </c>
      <c r="AJ180" s="136"/>
      <c r="AK180" s="136"/>
      <c r="AL180" s="136"/>
      <c r="AM180" s="136"/>
    </row>
    <row r="181" spans="1:45" s="154" customFormat="1" ht="102" hidden="1" customHeight="1" x14ac:dyDescent="0.2">
      <c r="A181" s="364"/>
      <c r="B181" s="365"/>
      <c r="C181" s="365"/>
      <c r="D181" s="366"/>
      <c r="E181" s="366"/>
      <c r="F181" s="366"/>
      <c r="G181" s="352"/>
      <c r="H181" s="352"/>
      <c r="I181" s="461"/>
      <c r="J181" s="375"/>
      <c r="K181" s="366"/>
      <c r="L181" s="377"/>
      <c r="M181" s="363"/>
      <c r="N181" s="344"/>
      <c r="O181" s="378"/>
      <c r="P181" s="344">
        <f ca="1">IF(NOT(ISERROR(MATCH(O181,_xlfn.ANCHORARRAY(I192),0))),N194&amp;"Por favor no seleccionar los criterios de impacto",O181)</f>
        <v>0</v>
      </c>
      <c r="Q181" s="363"/>
      <c r="R181" s="344"/>
      <c r="S181" s="373"/>
      <c r="T181" s="203">
        <v>2</v>
      </c>
      <c r="U181" s="171" t="s">
        <v>619</v>
      </c>
      <c r="V181" s="163" t="str">
        <f t="shared" si="25"/>
        <v>Probabilidad</v>
      </c>
      <c r="W181" s="164" t="s">
        <v>14</v>
      </c>
      <c r="X181" s="164" t="s">
        <v>9</v>
      </c>
      <c r="Y181" s="201" t="str">
        <f t="shared" si="26"/>
        <v>40%</v>
      </c>
      <c r="Z181" s="164" t="s">
        <v>19</v>
      </c>
      <c r="AA181" s="164" t="s">
        <v>22</v>
      </c>
      <c r="AB181" s="164" t="s">
        <v>112</v>
      </c>
      <c r="AC181" s="165">
        <f>IFERROR(IF(AND(V180="Probabilidad",V181="Probabilidad"),(AE180-(+AE180*Y181)),IF(V181="Probabilidad",(N180-(+N180*Y181)),IF(V181="Impacto",AE180,""))),"")</f>
        <v>0.3</v>
      </c>
      <c r="AD181" s="166" t="str">
        <f t="shared" si="29"/>
        <v>Baja</v>
      </c>
      <c r="AE181" s="167">
        <f t="shared" si="27"/>
        <v>0.3</v>
      </c>
      <c r="AF181" s="166" t="str">
        <f t="shared" si="30"/>
        <v>Moderado</v>
      </c>
      <c r="AG181" s="170">
        <f>IFERROR(IF(AND(V180="Impacto",V181="Impacto"),(AG180-(+AG180*Y181)),IF(V181="Impacto",(R180-(+R180*Y181)),IF(V181="Probabilidad",AG180,""))),"")</f>
        <v>0.6</v>
      </c>
      <c r="AH181" s="168" t="str">
        <f t="shared" si="28"/>
        <v>Moderado</v>
      </c>
      <c r="AI181" s="169" t="s">
        <v>32</v>
      </c>
      <c r="AJ181" s="136"/>
      <c r="AK181" s="136"/>
      <c r="AL181" s="136"/>
      <c r="AM181" s="136"/>
    </row>
    <row r="182" spans="1:45" s="154" customFormat="1" ht="108.75" hidden="1" customHeight="1" x14ac:dyDescent="0.2">
      <c r="A182" s="364"/>
      <c r="B182" s="365"/>
      <c r="C182" s="365"/>
      <c r="D182" s="366"/>
      <c r="E182" s="366"/>
      <c r="F182" s="366"/>
      <c r="G182" s="352"/>
      <c r="H182" s="352"/>
      <c r="I182" s="461"/>
      <c r="J182" s="375"/>
      <c r="K182" s="366"/>
      <c r="L182" s="377"/>
      <c r="M182" s="363"/>
      <c r="N182" s="344"/>
      <c r="O182" s="378"/>
      <c r="P182" s="344">
        <f ca="1">IF(NOT(ISERROR(MATCH(O182,_xlfn.ANCHORARRAY(I193),0))),N195&amp;"Por favor no seleccionar los criterios de impacto",O182)</f>
        <v>0</v>
      </c>
      <c r="Q182" s="363"/>
      <c r="R182" s="344"/>
      <c r="S182" s="373"/>
      <c r="T182" s="203">
        <v>3</v>
      </c>
      <c r="U182" s="191" t="s">
        <v>620</v>
      </c>
      <c r="V182" s="163" t="str">
        <f t="shared" si="25"/>
        <v>Probabilidad</v>
      </c>
      <c r="W182" s="164" t="s">
        <v>14</v>
      </c>
      <c r="X182" s="164" t="s">
        <v>9</v>
      </c>
      <c r="Y182" s="201" t="str">
        <f t="shared" si="26"/>
        <v>40%</v>
      </c>
      <c r="Z182" s="164" t="s">
        <v>19</v>
      </c>
      <c r="AA182" s="164" t="s">
        <v>22</v>
      </c>
      <c r="AB182" s="164" t="s">
        <v>112</v>
      </c>
      <c r="AC182" s="165">
        <f>IFERROR(IF(AND(V181="Probabilidad",V182="Probabilidad"),(AE181-(+AE181*Y182)),IF(AND(V181="Impacto",V182="Probabilidad"),(AE180-(+AE180*Y182)),IF(V182="Impacto",AE181,""))),"")</f>
        <v>0.18</v>
      </c>
      <c r="AD182" s="166" t="str">
        <f t="shared" si="29"/>
        <v>Muy Baja</v>
      </c>
      <c r="AE182" s="167">
        <f t="shared" si="27"/>
        <v>0.18</v>
      </c>
      <c r="AF182" s="166" t="str">
        <f t="shared" si="30"/>
        <v>Moderado</v>
      </c>
      <c r="AG182" s="170">
        <f>IFERROR(IF(AND(V181="Impacto",V182="Impacto"),(AG181-(+AG181*Y182)),IF(AND(V181="Probabilidad",V182="Impacto"),(AG180-(+AG180*Y182)),IF(V182="Probabilidad",AG181,""))),"")</f>
        <v>0.6</v>
      </c>
      <c r="AH182" s="168" t="str">
        <f t="shared" si="28"/>
        <v>Moderado</v>
      </c>
      <c r="AI182" s="169" t="s">
        <v>32</v>
      </c>
      <c r="AJ182" s="136"/>
      <c r="AK182" s="136"/>
      <c r="AL182" s="136"/>
      <c r="AM182" s="136"/>
    </row>
    <row r="183" spans="1:45" s="154" customFormat="1" ht="70.5" hidden="1" customHeight="1" x14ac:dyDescent="0.2">
      <c r="A183" s="364"/>
      <c r="B183" s="365"/>
      <c r="C183" s="365"/>
      <c r="D183" s="366"/>
      <c r="E183" s="366"/>
      <c r="F183" s="366"/>
      <c r="G183" s="352"/>
      <c r="H183" s="352"/>
      <c r="I183" s="461"/>
      <c r="J183" s="375"/>
      <c r="K183" s="366"/>
      <c r="L183" s="377"/>
      <c r="M183" s="363"/>
      <c r="N183" s="344"/>
      <c r="O183" s="378"/>
      <c r="P183" s="344">
        <f ca="1">IF(NOT(ISERROR(MATCH(O183,_xlfn.ANCHORARRAY(I194),0))),N196&amp;"Por favor no seleccionar los criterios de impacto",O183)</f>
        <v>0</v>
      </c>
      <c r="Q183" s="363"/>
      <c r="R183" s="344"/>
      <c r="S183" s="373"/>
      <c r="T183" s="203">
        <v>4</v>
      </c>
      <c r="U183" s="171"/>
      <c r="V183" s="163" t="str">
        <f t="shared" si="25"/>
        <v/>
      </c>
      <c r="W183" s="164"/>
      <c r="X183" s="164"/>
      <c r="Y183" s="201" t="str">
        <f t="shared" si="26"/>
        <v/>
      </c>
      <c r="Z183" s="164"/>
      <c r="AA183" s="164"/>
      <c r="AB183" s="164"/>
      <c r="AC183" s="165" t="str">
        <f>IFERROR(IF(AND(V182="Probabilidad",V183="Probabilidad"),(AE182-(+AE182*Y183)),IF(AND(V182="Impacto",V183="Probabilidad"),(AE181-(+AE181*Y183)),IF(V183="Impacto",AE182,""))),"")</f>
        <v/>
      </c>
      <c r="AD183" s="166" t="str">
        <f t="shared" si="29"/>
        <v/>
      </c>
      <c r="AE183" s="167" t="str">
        <f t="shared" si="27"/>
        <v/>
      </c>
      <c r="AF183" s="166" t="str">
        <f t="shared" si="30"/>
        <v/>
      </c>
      <c r="AG183" s="170" t="str">
        <f>IFERROR(IF(AND(V182="Impacto",V183="Impacto"),(AG182-(+AG182*Y183)),IF(AND(V182="Probabilidad",V183="Impacto"),(AG181-(+AG181*Y183)),IF(V183="Probabilidad",AG182,""))),"")</f>
        <v/>
      </c>
      <c r="AH183" s="168" t="str">
        <f t="shared" si="28"/>
        <v/>
      </c>
      <c r="AI183" s="169"/>
      <c r="AJ183" s="136"/>
      <c r="AK183" s="136"/>
      <c r="AL183" s="136"/>
      <c r="AM183" s="136"/>
    </row>
    <row r="184" spans="1:45" s="154" customFormat="1" ht="70.5" hidden="1" customHeight="1" x14ac:dyDescent="0.2">
      <c r="A184" s="364"/>
      <c r="B184" s="365"/>
      <c r="C184" s="365"/>
      <c r="D184" s="366"/>
      <c r="E184" s="366"/>
      <c r="F184" s="366"/>
      <c r="G184" s="352"/>
      <c r="H184" s="352"/>
      <c r="I184" s="461"/>
      <c r="J184" s="375"/>
      <c r="K184" s="366"/>
      <c r="L184" s="377"/>
      <c r="M184" s="363"/>
      <c r="N184" s="344"/>
      <c r="O184" s="378"/>
      <c r="P184" s="344">
        <f ca="1">IF(NOT(ISERROR(MATCH(O184,_xlfn.ANCHORARRAY(I195),0))),N197&amp;"Por favor no seleccionar los criterios de impacto",O184)</f>
        <v>0</v>
      </c>
      <c r="Q184" s="363"/>
      <c r="R184" s="344"/>
      <c r="S184" s="373"/>
      <c r="T184" s="203">
        <v>5</v>
      </c>
      <c r="U184" s="171"/>
      <c r="V184" s="163" t="str">
        <f t="shared" si="25"/>
        <v/>
      </c>
      <c r="W184" s="164"/>
      <c r="X184" s="164"/>
      <c r="Y184" s="201" t="str">
        <f t="shared" si="26"/>
        <v/>
      </c>
      <c r="Z184" s="164"/>
      <c r="AA184" s="164"/>
      <c r="AB184" s="164"/>
      <c r="AC184" s="192" t="str">
        <f>IFERROR(IF(AND(V183="Probabilidad",V184="Probabilidad"),(AE183-(+AE183*Y184)),IF(AND(V183="Impacto",V184="Probabilidad"),(AE182-(+AE182*Y184)),IF(V184="Impacto",AE183,""))),"")</f>
        <v/>
      </c>
      <c r="AD184" s="166" t="str">
        <f>IFERROR(IF(AC184="","",IF(AC184&lt;=0.2,"Muy Baja",IF(AC184&lt;=0.4,"Baja",IF(AC184&lt;=0.6,"Media",IF(AC184&lt;=0.8,"Alta","Muy Alta"))))),"")</f>
        <v/>
      </c>
      <c r="AE184" s="167" t="str">
        <f t="shared" si="27"/>
        <v/>
      </c>
      <c r="AF184" s="166" t="str">
        <f t="shared" si="30"/>
        <v/>
      </c>
      <c r="AG184" s="170" t="str">
        <f>IFERROR(IF(AND(V183="Impacto",V184="Impacto"),(AG183-(+AG183*Y184)),IF(AND(V183="Probabilidad",V184="Impacto"),(AG182-(+AG182*Y184)),IF(V184="Probabilidad",AG183,""))),"")</f>
        <v/>
      </c>
      <c r="AH184" s="168" t="str">
        <f t="shared" si="28"/>
        <v/>
      </c>
      <c r="AI184" s="169"/>
      <c r="AJ184" s="136"/>
      <c r="AK184" s="136"/>
      <c r="AL184" s="136"/>
      <c r="AM184" s="136"/>
    </row>
    <row r="185" spans="1:45" s="154" customFormat="1" ht="70.5" hidden="1" customHeight="1" x14ac:dyDescent="0.2">
      <c r="A185" s="364"/>
      <c r="B185" s="365"/>
      <c r="C185" s="365"/>
      <c r="D185" s="366"/>
      <c r="E185" s="366"/>
      <c r="F185" s="366"/>
      <c r="G185" s="353"/>
      <c r="H185" s="353"/>
      <c r="I185" s="461"/>
      <c r="J185" s="376"/>
      <c r="K185" s="366"/>
      <c r="L185" s="377"/>
      <c r="M185" s="363"/>
      <c r="N185" s="344"/>
      <c r="O185" s="378"/>
      <c r="P185" s="344">
        <f ca="1">IF(NOT(ISERROR(MATCH(O185,_xlfn.ANCHORARRAY(I196),0))),N198&amp;"Por favor no seleccionar los criterios de impacto",O185)</f>
        <v>0</v>
      </c>
      <c r="Q185" s="363"/>
      <c r="R185" s="344"/>
      <c r="S185" s="373"/>
      <c r="T185" s="203">
        <v>6</v>
      </c>
      <c r="U185" s="171"/>
      <c r="V185" s="163" t="str">
        <f t="shared" si="25"/>
        <v/>
      </c>
      <c r="W185" s="164"/>
      <c r="X185" s="164"/>
      <c r="Y185" s="201" t="str">
        <f t="shared" si="26"/>
        <v/>
      </c>
      <c r="Z185" s="164"/>
      <c r="AA185" s="164"/>
      <c r="AB185" s="164"/>
      <c r="AC185" s="165" t="str">
        <f>IFERROR(IF(AND(V184="Probabilidad",V185="Probabilidad"),(AE184-(+AE184*Y185)),IF(AND(V184="Impacto",V185="Probabilidad"),(AE183-(+AE183*Y185)),IF(V185="Impacto",AE184,""))),"")</f>
        <v/>
      </c>
      <c r="AD185" s="166" t="str">
        <f t="shared" si="29"/>
        <v/>
      </c>
      <c r="AE185" s="167" t="str">
        <f t="shared" si="27"/>
        <v/>
      </c>
      <c r="AF185" s="166" t="str">
        <f t="shared" si="30"/>
        <v/>
      </c>
      <c r="AG185" s="170" t="str">
        <f>IFERROR(IF(AND(V184="Impacto",V185="Impacto"),(AG184-(+AG184*Y185)),IF(AND(V184="Probabilidad",V185="Impacto"),(AG183-(+AG183*Y185)),IF(V185="Probabilidad",AG184,""))),"")</f>
        <v/>
      </c>
      <c r="AH185" s="168" t="str">
        <f t="shared" si="28"/>
        <v/>
      </c>
      <c r="AI185" s="169"/>
      <c r="AJ185" s="136"/>
      <c r="AK185" s="136"/>
      <c r="AL185" s="136"/>
      <c r="AM185" s="136"/>
    </row>
    <row r="186" spans="1:45" s="156" customFormat="1" ht="130.5" hidden="1" customHeight="1" x14ac:dyDescent="0.25">
      <c r="A186" s="460">
        <v>34</v>
      </c>
      <c r="B186" s="365" t="s">
        <v>214</v>
      </c>
      <c r="C186" s="365" t="s">
        <v>218</v>
      </c>
      <c r="D186" s="366" t="s">
        <v>125</v>
      </c>
      <c r="E186" s="367" t="s">
        <v>621</v>
      </c>
      <c r="F186" s="367" t="s">
        <v>622</v>
      </c>
      <c r="G186" s="420" t="s">
        <v>623</v>
      </c>
      <c r="H186" s="368" t="s">
        <v>624</v>
      </c>
      <c r="I186" s="382" t="s">
        <v>625</v>
      </c>
      <c r="J186" s="383" t="s">
        <v>626</v>
      </c>
      <c r="K186" s="366" t="s">
        <v>116</v>
      </c>
      <c r="L186" s="377">
        <v>792</v>
      </c>
      <c r="M186" s="462" t="str">
        <f>IF(L186&lt;=0,"",IF(L186&lt;=2,"Muy Baja",IF(L186&lt;=24,"Baja",IF(L186&lt;=500,"Media",IF(L186&lt;=5000,"Alta","Muy Alta")))))</f>
        <v>Alta</v>
      </c>
      <c r="N186" s="344">
        <f>IF(M186="","",IF(M186="Muy Baja",0.2,IF(M186="Baja",0.4,IF(M186="Media",0.6,IF(M186="Alta",0.8,IF(M186="Muy Alta",1,))))))</f>
        <v>0.8</v>
      </c>
      <c r="O186" s="378" t="s">
        <v>140</v>
      </c>
      <c r="P186" s="344" t="str">
        <f>IF(NOT(ISERROR(MATCH(O186,'[6]Tabla Impacto'!$B$221:$B$223,0))),'[6]Tabla Impacto'!$F$223&amp;"Por favor no seleccionar los criterios de impacto(Afectación Económica o presupuestal y Pérdida Reputacional)",O186)</f>
        <v xml:space="preserve">     El riesgo afecta la imagen de la entidad con algunos usuarios de relevancia frente al logro de los objetivos</v>
      </c>
      <c r="Q186" s="462" t="str">
        <f>IF(OR(P186='[6]Tabla Impacto'!$C$11,P186='[6]Tabla Impacto'!$D$11),"Leve",IF(OR(P186='[6]Tabla Impacto'!$C$12,P186='[6]Tabla Impacto'!$D$12),"Menor",IF(OR(P186='[6]Tabla Impacto'!$C$13,P186='[6]Tabla Impacto'!$D$13),"Moderado",IF(OR(P186='[6]Tabla Impacto'!$C$14,P186='[6]Tabla Impacto'!$D$14),"Mayor",IF(OR(P186='[6]Tabla Impacto'!$C$15,P186='[6]Tabla Impacto'!$D$15),"Catastrófico","")))))</f>
        <v>Moderado</v>
      </c>
      <c r="R186" s="344">
        <f>IF(Q186="","",IF(Q186="Leve",0.2,IF(Q186="Menor",0.4,IF(Q186="Moderado",0.6,IF(Q186="Mayor",0.8,IF(Q186="Catastrófico",1,))))))</f>
        <v>0.6</v>
      </c>
      <c r="S186" s="373" t="str">
        <f>IF(OR(AND(M186="Muy Baja",Q186="Leve"),AND(M186="Muy Baja",Q186="Menor"),AND(M186="Baja",Q186="Leve")),"Bajo",IF(OR(AND(M186="Muy baja",Q186="Moderado"),AND(M186="Baja",Q186="Menor"),AND(M186="Baja",Q186="Moderado"),AND(M186="Media",Q186="Leve"),AND(M186="Media",Q186="Menor"),AND(M186="Media",Q186="Moderado"),AND(M186="Alta",Q186="Leve"),AND(M186="Alta",Q186="Menor")),"Moderado",IF(OR(AND(M186="Muy Baja",Q186="Mayor"),AND(M186="Baja",Q186="Mayor"),AND(M186="Media",Q186="Mayor"),AND(M186="Alta",Q186="Moderado"),AND(M186="Alta",Q186="Mayor"),AND(M186="Muy Alta",Q186="Leve"),AND(M186="Muy Alta",Q186="Menor"),AND(M186="Muy Alta",Q186="Moderado"),AND(M186="Muy Alta",Q186="Mayor")),"Alto",IF(OR(AND(M186="Muy Baja",Q186="Catastrófico"),AND(M186="Baja",Q186="Catastrófico"),AND(M186="Media",Q186="Catastrófico"),AND(M186="Alta",Q186="Catastrófico"),AND(M186="Muy Alta",Q186="Catastrófico")),"Extremo",""))))</f>
        <v>Alto</v>
      </c>
      <c r="T186" s="195">
        <v>1</v>
      </c>
      <c r="U186" s="197" t="s">
        <v>627</v>
      </c>
      <c r="V186" s="163" t="str">
        <f t="shared" si="25"/>
        <v>Probabilidad</v>
      </c>
      <c r="W186" s="164" t="s">
        <v>14</v>
      </c>
      <c r="X186" s="164" t="s">
        <v>9</v>
      </c>
      <c r="Y186" s="201" t="str">
        <f t="shared" si="26"/>
        <v>40%</v>
      </c>
      <c r="Z186" s="164" t="s">
        <v>19</v>
      </c>
      <c r="AA186" s="164" t="s">
        <v>23</v>
      </c>
      <c r="AB186" s="164" t="s">
        <v>112</v>
      </c>
      <c r="AC186" s="165">
        <f>IFERROR(IF(V186="Probabilidad",(N186-(+N186*Y186)),IF(V186="Impacto",N186,"")),"")</f>
        <v>0.48</v>
      </c>
      <c r="AD186" s="174" t="str">
        <f>IFERROR(IF(AC186="","",IF(AC186&lt;=0.2,"Muy Baja",IF(AC186&lt;=0.4,"Baja",IF(AC186&lt;=0.6,"Media",IF(AC186&lt;=0.8,"Alta","Muy Alta"))))),"")</f>
        <v>Media</v>
      </c>
      <c r="AE186" s="167">
        <f t="shared" si="27"/>
        <v>0.48</v>
      </c>
      <c r="AF186" s="174" t="str">
        <f>IFERROR(IF(AG186="","",IF(AG186&lt;=0.2,"Leve",IF(AG186&lt;=0.4,"Menor",IF(AG186&lt;=0.6,"Moderado",IF(AG186&lt;=0.8,"Mayor","Catastrófico"))))),"")</f>
        <v>Moderado</v>
      </c>
      <c r="AG186" s="167">
        <f>IFERROR(IF(V186="Impacto",(R186-(+R186*Y186)),IF(V186="Probabilidad",R186,"")),"")</f>
        <v>0.6</v>
      </c>
      <c r="AH186" s="168" t="str">
        <f t="shared" si="28"/>
        <v>Moderado</v>
      </c>
      <c r="AI186" s="169" t="s">
        <v>32</v>
      </c>
      <c r="AJ186" s="155"/>
      <c r="AK186" s="155"/>
      <c r="AL186" s="155"/>
      <c r="AM186" s="155"/>
      <c r="AN186" s="155"/>
      <c r="AO186" s="155"/>
      <c r="AP186" s="155"/>
      <c r="AQ186" s="155"/>
      <c r="AR186" s="155"/>
      <c r="AS186" s="155"/>
    </row>
    <row r="187" spans="1:45" s="154" customFormat="1" ht="95.25" hidden="1" customHeight="1" x14ac:dyDescent="0.2">
      <c r="A187" s="460"/>
      <c r="B187" s="365"/>
      <c r="C187" s="365"/>
      <c r="D187" s="366"/>
      <c r="E187" s="367"/>
      <c r="F187" s="367"/>
      <c r="G187" s="421"/>
      <c r="H187" s="368"/>
      <c r="I187" s="382"/>
      <c r="J187" s="384"/>
      <c r="K187" s="366"/>
      <c r="L187" s="377"/>
      <c r="M187" s="462"/>
      <c r="N187" s="344"/>
      <c r="O187" s="378"/>
      <c r="P187" s="344">
        <f ca="1">IF(NOT(ISERROR(MATCH(O187,_xlfn.ANCHORARRAY(I198),0))),N200&amp;"Por favor no seleccionar los criterios de impacto",O187)</f>
        <v>0</v>
      </c>
      <c r="Q187" s="462"/>
      <c r="R187" s="344"/>
      <c r="S187" s="373"/>
      <c r="T187" s="195">
        <v>2</v>
      </c>
      <c r="U187" s="197" t="s">
        <v>628</v>
      </c>
      <c r="V187" s="163" t="str">
        <f t="shared" si="25"/>
        <v>Probabilidad</v>
      </c>
      <c r="W187" s="164" t="s">
        <v>14</v>
      </c>
      <c r="X187" s="164" t="s">
        <v>9</v>
      </c>
      <c r="Y187" s="201" t="str">
        <f t="shared" si="26"/>
        <v>40%</v>
      </c>
      <c r="Z187" s="164" t="s">
        <v>19</v>
      </c>
      <c r="AA187" s="164" t="s">
        <v>22</v>
      </c>
      <c r="AB187" s="164" t="s">
        <v>112</v>
      </c>
      <c r="AC187" s="165">
        <f>IFERROR(IF(AND(V186="Probabilidad",V187="Probabilidad"),(AE186-(+AE186*Y187)),IF(V187="Probabilidad",(N186-(+N186*Y187)),IF(V187="Impacto",AE186,""))),"")</f>
        <v>0.28799999999999998</v>
      </c>
      <c r="AD187" s="174" t="str">
        <f t="shared" ref="AD187:AD197" si="31">IFERROR(IF(AC187="","",IF(AC187&lt;=0.2,"Muy Baja",IF(AC187&lt;=0.4,"Baja",IF(AC187&lt;=0.6,"Media",IF(AC187&lt;=0.8,"Alta","Muy Alta"))))),"")</f>
        <v>Baja</v>
      </c>
      <c r="AE187" s="167">
        <f t="shared" si="27"/>
        <v>0.28799999999999998</v>
      </c>
      <c r="AF187" s="174" t="str">
        <f t="shared" ref="AF187:AF197" si="32">IFERROR(IF(AG187="","",IF(AG187&lt;=0.2,"Leve",IF(AG187&lt;=0.4,"Menor",IF(AG187&lt;=0.6,"Moderado",IF(AG187&lt;=0.8,"Mayor","Catastrófico"))))),"")</f>
        <v>Moderado</v>
      </c>
      <c r="AG187" s="167">
        <f>IFERROR(IF(AND(V186="Impacto",V187="Impacto"),(AG186-(+AG186*Y187)),IF(V187="Impacto",(R186-(+R186*Y187)),IF(V187="Probabilidad",AG186,""))),"")</f>
        <v>0.6</v>
      </c>
      <c r="AH187" s="168" t="str">
        <f t="shared" si="28"/>
        <v>Moderado</v>
      </c>
      <c r="AI187" s="169" t="s">
        <v>32</v>
      </c>
      <c r="AJ187" s="136"/>
      <c r="AK187" s="136"/>
      <c r="AL187" s="136"/>
      <c r="AM187" s="136"/>
      <c r="AN187" s="136"/>
      <c r="AO187" s="136"/>
      <c r="AP187" s="136"/>
      <c r="AQ187" s="136"/>
      <c r="AR187" s="136"/>
      <c r="AS187" s="136"/>
    </row>
    <row r="188" spans="1:45" s="154" customFormat="1" ht="101.25" hidden="1" customHeight="1" x14ac:dyDescent="0.2">
      <c r="A188" s="460"/>
      <c r="B188" s="365"/>
      <c r="C188" s="365"/>
      <c r="D188" s="366"/>
      <c r="E188" s="367"/>
      <c r="F188" s="367"/>
      <c r="G188" s="421"/>
      <c r="H188" s="368"/>
      <c r="I188" s="382"/>
      <c r="J188" s="384"/>
      <c r="K188" s="366"/>
      <c r="L188" s="377"/>
      <c r="M188" s="462"/>
      <c r="N188" s="344"/>
      <c r="O188" s="378"/>
      <c r="P188" s="344">
        <f ca="1">IF(NOT(ISERROR(MATCH(O188,_xlfn.ANCHORARRAY(I199),0))),N201&amp;"Por favor no seleccionar los criterios de impacto",O188)</f>
        <v>0</v>
      </c>
      <c r="Q188" s="462"/>
      <c r="R188" s="344"/>
      <c r="S188" s="373"/>
      <c r="T188" s="195">
        <v>3</v>
      </c>
      <c r="U188" s="197" t="s">
        <v>629</v>
      </c>
      <c r="V188" s="163" t="str">
        <f t="shared" si="25"/>
        <v>Probabilidad</v>
      </c>
      <c r="W188" s="164" t="s">
        <v>14</v>
      </c>
      <c r="X188" s="164" t="s">
        <v>9</v>
      </c>
      <c r="Y188" s="201" t="str">
        <f t="shared" si="26"/>
        <v>40%</v>
      </c>
      <c r="Z188" s="164" t="s">
        <v>19</v>
      </c>
      <c r="AA188" s="164" t="s">
        <v>22</v>
      </c>
      <c r="AB188" s="164" t="s">
        <v>112</v>
      </c>
      <c r="AC188" s="165">
        <f>IFERROR(IF(AND(V187="Probabilidad",V188="Probabilidad"),(AE187-(+AE187*Y188)),IF(AND(V187="Impacto",V188="Probabilidad"),(AE186-(+AE186*Y188)),IF(V188="Impacto",AE187,""))),"")</f>
        <v>0.17279999999999998</v>
      </c>
      <c r="AD188" s="174" t="str">
        <f t="shared" si="31"/>
        <v>Muy Baja</v>
      </c>
      <c r="AE188" s="167">
        <f t="shared" si="27"/>
        <v>0.17279999999999998</v>
      </c>
      <c r="AF188" s="174" t="str">
        <f t="shared" si="32"/>
        <v>Moderado</v>
      </c>
      <c r="AG188" s="167">
        <f>IFERROR(IF(AND(V187="Impacto",V188="Impacto"),(AG187-(+AG187*Y188)),IF(AND(V187="Probabilidad",V188="Impacto"),(AG186-(+AG186*Y188)),IF(V188="Probabilidad",AG187,""))),"")</f>
        <v>0.6</v>
      </c>
      <c r="AH188" s="168" t="str">
        <f t="shared" si="28"/>
        <v>Moderado</v>
      </c>
      <c r="AI188" s="169" t="s">
        <v>32</v>
      </c>
      <c r="AJ188" s="136"/>
      <c r="AK188" s="136"/>
      <c r="AL188" s="136"/>
      <c r="AM188" s="136"/>
      <c r="AN188" s="136"/>
      <c r="AO188" s="136"/>
      <c r="AP188" s="136"/>
      <c r="AQ188" s="136"/>
      <c r="AR188" s="136"/>
      <c r="AS188" s="136"/>
    </row>
    <row r="189" spans="1:45" s="154" customFormat="1" ht="71.25" hidden="1" x14ac:dyDescent="0.2">
      <c r="A189" s="460"/>
      <c r="B189" s="365"/>
      <c r="C189" s="365"/>
      <c r="D189" s="366"/>
      <c r="E189" s="367"/>
      <c r="F189" s="367"/>
      <c r="G189" s="421"/>
      <c r="H189" s="368"/>
      <c r="I189" s="382"/>
      <c r="J189" s="384"/>
      <c r="K189" s="366"/>
      <c r="L189" s="377"/>
      <c r="M189" s="462"/>
      <c r="N189" s="344"/>
      <c r="O189" s="378"/>
      <c r="P189" s="344">
        <f ca="1">IF(NOT(ISERROR(MATCH(O189,_xlfn.ANCHORARRAY(I200),0))),N202&amp;"Por favor no seleccionar los criterios de impacto",O189)</f>
        <v>0</v>
      </c>
      <c r="Q189" s="462"/>
      <c r="R189" s="344"/>
      <c r="S189" s="373"/>
      <c r="T189" s="195">
        <v>4</v>
      </c>
      <c r="U189" s="171" t="s">
        <v>630</v>
      </c>
      <c r="V189" s="163" t="str">
        <f t="shared" si="25"/>
        <v>Probabilidad</v>
      </c>
      <c r="W189" s="164" t="s">
        <v>15</v>
      </c>
      <c r="X189" s="164" t="s">
        <v>9</v>
      </c>
      <c r="Y189" s="201" t="str">
        <f t="shared" si="26"/>
        <v>30%</v>
      </c>
      <c r="Z189" s="164" t="s">
        <v>19</v>
      </c>
      <c r="AA189" s="164" t="s">
        <v>22</v>
      </c>
      <c r="AB189" s="164" t="s">
        <v>112</v>
      </c>
      <c r="AC189" s="165">
        <f>IFERROR(IF(AND(V188="Probabilidad",V189="Probabilidad"),(AE188-(+AE188*Y189)),IF(AND(V188="Impacto",V189="Probabilidad"),(AE187-(+AE187*Y189)),IF(V189="Impacto",AE188,""))),"")</f>
        <v>0.12095999999999998</v>
      </c>
      <c r="AD189" s="174" t="str">
        <f t="shared" si="31"/>
        <v>Muy Baja</v>
      </c>
      <c r="AE189" s="167">
        <f t="shared" si="27"/>
        <v>0.12095999999999998</v>
      </c>
      <c r="AF189" s="174" t="str">
        <f t="shared" si="32"/>
        <v>Moderado</v>
      </c>
      <c r="AG189" s="167">
        <f>IFERROR(IF(AND(V188="Impacto",V189="Impacto"),(AG188-(+AG188*Y189)),IF(AND(V188="Probabilidad",V189="Impacto"),(AG187-(+AG187*Y189)),IF(V189="Probabilidad",AG188,""))),"")</f>
        <v>0.6</v>
      </c>
      <c r="AH189" s="168" t="str">
        <f t="shared" si="28"/>
        <v>Moderado</v>
      </c>
      <c r="AI189" s="169" t="s">
        <v>32</v>
      </c>
      <c r="AJ189" s="136"/>
      <c r="AK189" s="136"/>
      <c r="AL189" s="136"/>
      <c r="AM189" s="136"/>
      <c r="AN189" s="136"/>
      <c r="AO189" s="136"/>
      <c r="AP189" s="136"/>
      <c r="AQ189" s="136"/>
      <c r="AR189" s="136"/>
      <c r="AS189" s="136"/>
    </row>
    <row r="190" spans="1:45" s="154" customFormat="1" ht="80.25" hidden="1" x14ac:dyDescent="0.2">
      <c r="A190" s="460"/>
      <c r="B190" s="365"/>
      <c r="C190" s="365"/>
      <c r="D190" s="366"/>
      <c r="E190" s="367"/>
      <c r="F190" s="367"/>
      <c r="G190" s="421"/>
      <c r="H190" s="368"/>
      <c r="I190" s="382"/>
      <c r="J190" s="384"/>
      <c r="K190" s="366"/>
      <c r="L190" s="377"/>
      <c r="M190" s="462"/>
      <c r="N190" s="344"/>
      <c r="O190" s="378"/>
      <c r="P190" s="344">
        <f ca="1">IF(NOT(ISERROR(MATCH(O190,_xlfn.ANCHORARRAY(I201),0))),N203&amp;"Por favor no seleccionar los criterios de impacto",O190)</f>
        <v>0</v>
      </c>
      <c r="Q190" s="462"/>
      <c r="R190" s="344"/>
      <c r="S190" s="373"/>
      <c r="T190" s="195">
        <v>5</v>
      </c>
      <c r="U190" s="171" t="s">
        <v>631</v>
      </c>
      <c r="V190" s="163" t="str">
        <f t="shared" si="25"/>
        <v>Probabilidad</v>
      </c>
      <c r="W190" s="164" t="s">
        <v>15</v>
      </c>
      <c r="X190" s="164" t="s">
        <v>9</v>
      </c>
      <c r="Y190" s="201" t="str">
        <f t="shared" si="26"/>
        <v>30%</v>
      </c>
      <c r="Z190" s="164" t="s">
        <v>19</v>
      </c>
      <c r="AA190" s="164" t="s">
        <v>22</v>
      </c>
      <c r="AB190" s="164" t="s">
        <v>112</v>
      </c>
      <c r="AC190" s="165">
        <f>IFERROR(IF(AND(V189="Probabilidad",V190="Probabilidad"),(AE189-(+AE189*Y190)),IF(AND(V189="Impacto",V190="Probabilidad"),(AE188-(+AE188*Y190)),IF(V190="Impacto",AE189,""))),"")</f>
        <v>8.4671999999999997E-2</v>
      </c>
      <c r="AD190" s="174" t="str">
        <f t="shared" si="31"/>
        <v>Muy Baja</v>
      </c>
      <c r="AE190" s="167">
        <f t="shared" si="27"/>
        <v>8.4671999999999997E-2</v>
      </c>
      <c r="AF190" s="174" t="str">
        <f t="shared" si="32"/>
        <v>Moderado</v>
      </c>
      <c r="AG190" s="167">
        <f>IFERROR(IF(AND(V189="Impacto",V190="Impacto"),(AG189-(+AG189*Y190)),IF(AND(V189="Probabilidad",V190="Impacto"),(AG188-(+AG188*Y190)),IF(V190="Probabilidad",AG189,""))),"")</f>
        <v>0.6</v>
      </c>
      <c r="AH190" s="168" t="str">
        <f t="shared" si="28"/>
        <v>Moderado</v>
      </c>
      <c r="AI190" s="169" t="s">
        <v>32</v>
      </c>
      <c r="AJ190" s="136"/>
      <c r="AK190" s="136"/>
      <c r="AL190" s="136"/>
      <c r="AM190" s="136"/>
      <c r="AN190" s="136"/>
      <c r="AO190" s="136"/>
      <c r="AP190" s="136"/>
      <c r="AQ190" s="136"/>
      <c r="AR190" s="136"/>
      <c r="AS190" s="136"/>
    </row>
    <row r="191" spans="1:45" s="154" customFormat="1" ht="105" hidden="1" customHeight="1" x14ac:dyDescent="0.2">
      <c r="A191" s="460"/>
      <c r="B191" s="365"/>
      <c r="C191" s="365"/>
      <c r="D191" s="366"/>
      <c r="E191" s="367"/>
      <c r="F191" s="367"/>
      <c r="G191" s="422"/>
      <c r="H191" s="368"/>
      <c r="I191" s="382"/>
      <c r="J191" s="385"/>
      <c r="K191" s="366"/>
      <c r="L191" s="377"/>
      <c r="M191" s="462"/>
      <c r="N191" s="344"/>
      <c r="O191" s="378"/>
      <c r="P191" s="344">
        <f ca="1">IF(NOT(ISERROR(MATCH(O191,_xlfn.ANCHORARRAY(I202),0))),N204&amp;"Por favor no seleccionar los criterios de impacto",O191)</f>
        <v>0</v>
      </c>
      <c r="Q191" s="462"/>
      <c r="R191" s="344"/>
      <c r="S191" s="373"/>
      <c r="T191" s="195">
        <v>6</v>
      </c>
      <c r="U191" s="171"/>
      <c r="V191" s="163" t="str">
        <f t="shared" si="25"/>
        <v/>
      </c>
      <c r="W191" s="164"/>
      <c r="X191" s="164"/>
      <c r="Y191" s="201" t="str">
        <f t="shared" si="26"/>
        <v/>
      </c>
      <c r="Z191" s="164"/>
      <c r="AA191" s="164"/>
      <c r="AB191" s="164"/>
      <c r="AC191" s="165" t="str">
        <f>IFERROR(IF(AND(V190="Probabilidad",V191="Probabilidad"),(AE190-(+AE190*Y191)),IF(AND(V190="Impacto",V191="Probabilidad"),(AE189-(+AE189*Y191)),IF(V191="Impacto",AE190,""))),"")</f>
        <v/>
      </c>
      <c r="AD191" s="174" t="str">
        <f t="shared" si="31"/>
        <v/>
      </c>
      <c r="AE191" s="167" t="str">
        <f t="shared" si="27"/>
        <v/>
      </c>
      <c r="AF191" s="174" t="str">
        <f t="shared" si="32"/>
        <v/>
      </c>
      <c r="AG191" s="167" t="str">
        <f>IFERROR(IF(AND(V190="Impacto",V191="Impacto"),(AG190-(+AG190*Y191)),IF(AND(V190="Probabilidad",V191="Impacto"),(AG189-(+AG189*Y191)),IF(V191="Probabilidad",AG190,""))),"")</f>
        <v/>
      </c>
      <c r="AH191" s="168" t="str">
        <f t="shared" si="28"/>
        <v/>
      </c>
      <c r="AI191" s="169"/>
      <c r="AJ191" s="136"/>
      <c r="AK191" s="136"/>
      <c r="AL191" s="136"/>
      <c r="AM191" s="136"/>
      <c r="AN191" s="136"/>
      <c r="AO191" s="136"/>
      <c r="AP191" s="136"/>
      <c r="AQ191" s="136"/>
      <c r="AR191" s="136"/>
      <c r="AS191" s="136"/>
    </row>
    <row r="192" spans="1:45" s="154" customFormat="1" ht="97.5" x14ac:dyDescent="0.2">
      <c r="A192" s="460">
        <v>35</v>
      </c>
      <c r="B192" s="365" t="s">
        <v>214</v>
      </c>
      <c r="C192" s="365" t="s">
        <v>218</v>
      </c>
      <c r="D192" s="366" t="s">
        <v>125</v>
      </c>
      <c r="E192" s="366" t="s">
        <v>632</v>
      </c>
      <c r="F192" s="451" t="s">
        <v>633</v>
      </c>
      <c r="G192" s="464" t="s">
        <v>634</v>
      </c>
      <c r="H192" s="368" t="s">
        <v>635</v>
      </c>
      <c r="I192" s="431" t="s">
        <v>717</v>
      </c>
      <c r="J192" s="374" t="s">
        <v>636</v>
      </c>
      <c r="K192" s="366" t="s">
        <v>558</v>
      </c>
      <c r="L192" s="377">
        <v>500</v>
      </c>
      <c r="M192" s="462" t="str">
        <f>IF(L192&lt;=0,"",IF(L192&lt;=2,"Muy Baja",IF(L192&lt;=24,"Baja",IF(L192&lt;=500,"Media",IF(L192&lt;=5000,"Alta","Muy Alta")))))</f>
        <v>Media</v>
      </c>
      <c r="N192" s="344">
        <f>IF(M192="","",IF(M192="Muy Baja",0.2,IF(M192="Baja",0.4,IF(M192="Media",0.6,IF(M192="Alta",0.8,IF(M192="Muy Alta",1,))))))</f>
        <v>0.6</v>
      </c>
      <c r="O192" s="378" t="s">
        <v>136</v>
      </c>
      <c r="P192" s="344" t="str">
        <f>IF(NOT(ISERROR(MATCH(O192,'[6]Tabla Impacto'!$B$221:$B$223,0))),'[6]Tabla Impacto'!$F$223&amp;"Por favor no seleccionar los criterios de impacto(Afectación Económica o presupuestal y Pérdida Reputacional)",O192)</f>
        <v xml:space="preserve">     Entre 100 y 500 SMLMV </v>
      </c>
      <c r="Q192" s="462" t="str">
        <f>IF(OR(P192='[6]Tabla Impacto'!$C$11,P192='[6]Tabla Impacto'!$D$11),"Leve",IF(OR(P192='[6]Tabla Impacto'!$C$12,P192='[6]Tabla Impacto'!$D$12),"Menor",IF(OR(P192='[6]Tabla Impacto'!$C$13,P192='[6]Tabla Impacto'!$D$13),"Moderado",IF(OR(P192='[6]Tabla Impacto'!$C$14,P192='[6]Tabla Impacto'!$D$14),"Mayor",IF(OR(P192='[6]Tabla Impacto'!$C$15,P192='[6]Tabla Impacto'!$D$15),"Catastrófico","")))))</f>
        <v>Mayor</v>
      </c>
      <c r="R192" s="344">
        <f>IF(Q192="","",IF(Q192="Leve",0.2,IF(Q192="Menor",0.4,IF(Q192="Moderado",0.6,IF(Q192="Mayor",0.8,IF(Q192="Catastrófico",1,))))))</f>
        <v>0.8</v>
      </c>
      <c r="S192" s="373" t="str">
        <f>IF(OR(AND(M192="Muy Baja",Q192="Leve"),AND(M192="Muy Baja",Q192="Menor"),AND(M192="Baja",Q192="Leve")),"Bajo",IF(OR(AND(M192="Muy baja",Q192="Moderado"),AND(M192="Baja",Q192="Menor"),AND(M192="Baja",Q192="Moderado"),AND(M192="Media",Q192="Leve"),AND(M192="Media",Q192="Menor"),AND(M192="Media",Q192="Moderado"),AND(M192="Alta",Q192="Leve"),AND(M192="Alta",Q192="Menor")),"Moderado",IF(OR(AND(M192="Muy Baja",Q192="Mayor"),AND(M192="Baja",Q192="Mayor"),AND(M192="Media",Q192="Mayor"),AND(M192="Alta",Q192="Moderado"),AND(M192="Alta",Q192="Mayor"),AND(M192="Muy Alta",Q192="Leve"),AND(M192="Muy Alta",Q192="Menor"),AND(M192="Muy Alta",Q192="Moderado"),AND(M192="Muy Alta",Q192="Mayor")),"Alto",IF(OR(AND(M192="Muy Baja",Q192="Catastrófico"),AND(M192="Baja",Q192="Catastrófico"),AND(M192="Media",Q192="Catastrófico"),AND(M192="Alta",Q192="Catastrófico"),AND(M192="Muy Alta",Q192="Catastrófico")),"Extremo",""))))</f>
        <v>Alto</v>
      </c>
      <c r="T192" s="195">
        <v>1</v>
      </c>
      <c r="U192" s="197" t="s">
        <v>637</v>
      </c>
      <c r="V192" s="163" t="str">
        <f t="shared" si="25"/>
        <v>Probabilidad</v>
      </c>
      <c r="W192" s="164" t="s">
        <v>14</v>
      </c>
      <c r="X192" s="164" t="s">
        <v>10</v>
      </c>
      <c r="Y192" s="201" t="str">
        <f t="shared" si="26"/>
        <v>50%</v>
      </c>
      <c r="Z192" s="164" t="s">
        <v>19</v>
      </c>
      <c r="AA192" s="164" t="s">
        <v>22</v>
      </c>
      <c r="AB192" s="164" t="s">
        <v>112</v>
      </c>
      <c r="AC192" s="165">
        <f>IFERROR(IF(V192="Probabilidad",(N192-(+N192*Y192)),IF(V192="Impacto",N192,"")),"")</f>
        <v>0.3</v>
      </c>
      <c r="AD192" s="174" t="str">
        <f>IFERROR(IF(AC192="","",IF(AC192&lt;=0.2,"Muy Baja",IF(AC192&lt;=0.4,"Baja",IF(AC192&lt;=0.6,"Media",IF(AC192&lt;=0.8,"Alta","Muy Alta"))))),"")</f>
        <v>Baja</v>
      </c>
      <c r="AE192" s="167">
        <f t="shared" si="27"/>
        <v>0.3</v>
      </c>
      <c r="AF192" s="174" t="str">
        <f>IFERROR(IF(AG192="","",IF(AG192&lt;=0.2,"Leve",IF(AG192&lt;=0.4,"Menor",IF(AG192&lt;=0.6,"Moderado",IF(AG192&lt;=0.8,"Mayor","Catastrófico"))))),"")</f>
        <v>Mayor</v>
      </c>
      <c r="AG192" s="167">
        <f>IFERROR(IF(V192="Impacto",(R192-(+R192*Y192)),IF(V192="Probabilidad",R192,"")),"")</f>
        <v>0.8</v>
      </c>
      <c r="AH192" s="168" t="str">
        <f t="shared" si="28"/>
        <v>Alto</v>
      </c>
      <c r="AI192" s="169" t="s">
        <v>127</v>
      </c>
      <c r="AJ192" s="136"/>
      <c r="AK192" s="136"/>
      <c r="AL192" s="136"/>
      <c r="AM192" s="136"/>
      <c r="AN192" s="136"/>
      <c r="AO192" s="136"/>
      <c r="AP192" s="136"/>
      <c r="AQ192" s="136"/>
      <c r="AR192" s="136"/>
      <c r="AS192" s="136"/>
    </row>
    <row r="193" spans="1:45" s="154" customFormat="1" ht="95.25" hidden="1" customHeight="1" x14ac:dyDescent="0.2">
      <c r="A193" s="460"/>
      <c r="B193" s="365"/>
      <c r="C193" s="365"/>
      <c r="D193" s="366"/>
      <c r="E193" s="366"/>
      <c r="F193" s="367"/>
      <c r="G193" s="424"/>
      <c r="H193" s="368"/>
      <c r="I193" s="369"/>
      <c r="J193" s="375"/>
      <c r="K193" s="366"/>
      <c r="L193" s="377"/>
      <c r="M193" s="462"/>
      <c r="N193" s="344"/>
      <c r="O193" s="378"/>
      <c r="P193" s="344">
        <f ca="1">IF(NOT(ISERROR(MATCH(O193,_xlfn.ANCHORARRAY(I204),0))),N206&amp;"Por favor no seleccionar los criterios de impacto",O193)</f>
        <v>0</v>
      </c>
      <c r="Q193" s="462"/>
      <c r="R193" s="344"/>
      <c r="S193" s="373"/>
      <c r="T193" s="195">
        <v>2</v>
      </c>
      <c r="U193" s="197" t="s">
        <v>638</v>
      </c>
      <c r="V193" s="163" t="str">
        <f t="shared" si="25"/>
        <v>Probabilidad</v>
      </c>
      <c r="W193" s="164" t="s">
        <v>15</v>
      </c>
      <c r="X193" s="164" t="s">
        <v>9</v>
      </c>
      <c r="Y193" s="201" t="str">
        <f t="shared" si="26"/>
        <v>30%</v>
      </c>
      <c r="Z193" s="164" t="s">
        <v>19</v>
      </c>
      <c r="AA193" s="164" t="s">
        <v>22</v>
      </c>
      <c r="AB193" s="164" t="s">
        <v>112</v>
      </c>
      <c r="AC193" s="165">
        <f>IFERROR(IF(AND(V192="Probabilidad",V193="Probabilidad"),(AE192-(+AE192*Y193)),IF(V193="Probabilidad",(N192-(+N192*Y193)),IF(V193="Impacto",AE192,""))),"")</f>
        <v>0.21</v>
      </c>
      <c r="AD193" s="174" t="str">
        <f t="shared" si="31"/>
        <v>Baja</v>
      </c>
      <c r="AE193" s="167">
        <f t="shared" si="27"/>
        <v>0.21</v>
      </c>
      <c r="AF193" s="174" t="str">
        <f t="shared" si="32"/>
        <v>Mayor</v>
      </c>
      <c r="AG193" s="167">
        <f>IFERROR(IF(AND(V192="Impacto",V193="Impacto"),(AG192-(+AG192*Y193)),IF(V193="Impacto",(R192-(+R192*Y193)),IF(V193="Probabilidad",AG192,""))),"")</f>
        <v>0.8</v>
      </c>
      <c r="AH193" s="168" t="str">
        <f t="shared" si="28"/>
        <v>Alto</v>
      </c>
      <c r="AI193" s="169" t="s">
        <v>127</v>
      </c>
      <c r="AJ193" s="136"/>
      <c r="AK193" s="136"/>
      <c r="AL193" s="136"/>
      <c r="AM193" s="136"/>
      <c r="AN193" s="136"/>
      <c r="AO193" s="136"/>
      <c r="AP193" s="136"/>
      <c r="AQ193" s="136"/>
      <c r="AR193" s="136"/>
      <c r="AS193" s="136"/>
    </row>
    <row r="194" spans="1:45" s="154" customFormat="1" ht="85.5" hidden="1" customHeight="1" x14ac:dyDescent="0.2">
      <c r="A194" s="460"/>
      <c r="B194" s="365"/>
      <c r="C194" s="365"/>
      <c r="D194" s="366"/>
      <c r="E194" s="366"/>
      <c r="F194" s="367"/>
      <c r="G194" s="424"/>
      <c r="H194" s="368"/>
      <c r="I194" s="369"/>
      <c r="J194" s="375"/>
      <c r="K194" s="366"/>
      <c r="L194" s="377"/>
      <c r="M194" s="462"/>
      <c r="N194" s="344"/>
      <c r="O194" s="378"/>
      <c r="P194" s="344">
        <f ca="1">IF(NOT(ISERROR(MATCH(O194,_xlfn.ANCHORARRAY(I205),0))),N207&amp;"Por favor no seleccionar los criterios de impacto",O194)</f>
        <v>0</v>
      </c>
      <c r="Q194" s="462"/>
      <c r="R194" s="344"/>
      <c r="S194" s="373"/>
      <c r="T194" s="195">
        <v>3</v>
      </c>
      <c r="U194" s="197" t="s">
        <v>639</v>
      </c>
      <c r="V194" s="163" t="str">
        <f t="shared" ref="V194:V225" si="33">IF(OR(W194="Preventivo",W194="Detectivo"),"Probabilidad",IF(W194="Correctivo","Impacto",""))</f>
        <v>Probabilidad</v>
      </c>
      <c r="W194" s="164" t="s">
        <v>15</v>
      </c>
      <c r="X194" s="164" t="s">
        <v>9</v>
      </c>
      <c r="Y194" s="201" t="str">
        <f t="shared" ref="Y194:Y225" si="34">IF(AND(W194="Preventivo",X194="Automático"),"50%",IF(AND(W194="Preventivo",X194="Manual"),"40%",IF(AND(W194="Detectivo",X194="Automático"),"40%",IF(AND(W194="Detectivo",X194="Manual"),"30%",IF(AND(W194="Correctivo",X194="Automático"),"35%",IF(AND(W194="Correctivo",X194="Manual"),"25%",""))))))</f>
        <v>30%</v>
      </c>
      <c r="Z194" s="164" t="s">
        <v>19</v>
      </c>
      <c r="AA194" s="164" t="s">
        <v>22</v>
      </c>
      <c r="AB194" s="164" t="s">
        <v>112</v>
      </c>
      <c r="AC194" s="165">
        <f>IFERROR(IF(AND(V193="Probabilidad",V194="Probabilidad"),(AE193-(+AE193*Y194)),IF(AND(V193="Impacto",V194="Probabilidad"),(AE192-(+AE192*Y194)),IF(V194="Impacto",AE193,""))),"")</f>
        <v>0.14699999999999999</v>
      </c>
      <c r="AD194" s="174" t="str">
        <f t="shared" si="31"/>
        <v>Muy Baja</v>
      </c>
      <c r="AE194" s="167">
        <f t="shared" ref="AE194:AE227" si="35">+AC194</f>
        <v>0.14699999999999999</v>
      </c>
      <c r="AF194" s="174" t="str">
        <f t="shared" si="32"/>
        <v>Mayor</v>
      </c>
      <c r="AG194" s="167">
        <f>IFERROR(IF(AND(V193="Impacto",V194="Impacto"),(AG193-(+AG193*Y194)),IF(AND(V193="Probabilidad",V194="Impacto"),(AG192-(+AG192*Y194)),IF(V194="Probabilidad",AG193,""))),"")</f>
        <v>0.8</v>
      </c>
      <c r="AH194" s="168" t="str">
        <f t="shared" ref="AH194:AH227" si="36">IFERROR(IF(OR(AND(AD194="Muy Baja",AF194="Leve"),AND(AD194="Muy Baja",AF194="Menor"),AND(AD194="Baja",AF194="Leve")),"Bajo",IF(OR(AND(AD194="Muy baja",AF194="Moderado"),AND(AD194="Baja",AF194="Menor"),AND(AD194="Baja",AF194="Moderado"),AND(AD194="Media",AF194="Leve"),AND(AD194="Media",AF194="Menor"),AND(AD194="Media",AF194="Moderado"),AND(AD194="Alta",AF194="Leve"),AND(AD194="Alta",AF194="Menor")),"Moderado",IF(OR(AND(AD194="Muy Baja",AF194="Mayor"),AND(AD194="Baja",AF194="Mayor"),AND(AD194="Media",AF194="Mayor"),AND(AD194="Alta",AF194="Moderado"),AND(AD194="Alta",AF194="Mayor"),AND(AD194="Muy Alta",AF194="Leve"),AND(AD194="Muy Alta",AF194="Menor"),AND(AD194="Muy Alta",AF194="Moderado"),AND(AD194="Muy Alta",AF194="Mayor")),"Alto",IF(OR(AND(AD194="Muy Baja",AF194="Catastrófico"),AND(AD194="Baja",AF194="Catastrófico"),AND(AD194="Media",AF194="Catastrófico"),AND(AD194="Alta",AF194="Catastrófico"),AND(AD194="Muy Alta",AF194="Catastrófico")),"Extremo","")))),"")</f>
        <v>Alto</v>
      </c>
      <c r="AI194" s="169" t="s">
        <v>127</v>
      </c>
      <c r="AJ194" s="136"/>
      <c r="AK194" s="136"/>
      <c r="AL194" s="136"/>
      <c r="AM194" s="136"/>
      <c r="AN194" s="136"/>
      <c r="AO194" s="136"/>
      <c r="AP194" s="136"/>
      <c r="AQ194" s="136"/>
      <c r="AR194" s="136"/>
      <c r="AS194" s="136"/>
    </row>
    <row r="195" spans="1:45" s="154" customFormat="1" ht="70.5" hidden="1" customHeight="1" x14ac:dyDescent="0.2">
      <c r="A195" s="460"/>
      <c r="B195" s="365"/>
      <c r="C195" s="365"/>
      <c r="D195" s="366"/>
      <c r="E195" s="366"/>
      <c r="F195" s="367"/>
      <c r="G195" s="424"/>
      <c r="H195" s="368"/>
      <c r="I195" s="369"/>
      <c r="J195" s="375"/>
      <c r="K195" s="366"/>
      <c r="L195" s="377"/>
      <c r="M195" s="462"/>
      <c r="N195" s="344"/>
      <c r="O195" s="378"/>
      <c r="P195" s="344">
        <f ca="1">IF(NOT(ISERROR(MATCH(O195,_xlfn.ANCHORARRAY(I206),0))),N208&amp;"Por favor no seleccionar los criterios de impacto",O195)</f>
        <v>0</v>
      </c>
      <c r="Q195" s="462"/>
      <c r="R195" s="344"/>
      <c r="S195" s="373"/>
      <c r="T195" s="195">
        <v>4</v>
      </c>
      <c r="U195" s="197" t="s">
        <v>640</v>
      </c>
      <c r="V195" s="163" t="str">
        <f t="shared" si="33"/>
        <v>Probabilidad</v>
      </c>
      <c r="W195" s="164" t="s">
        <v>14</v>
      </c>
      <c r="X195" s="164" t="s">
        <v>9</v>
      </c>
      <c r="Y195" s="201" t="str">
        <f t="shared" si="34"/>
        <v>40%</v>
      </c>
      <c r="Z195" s="164" t="s">
        <v>20</v>
      </c>
      <c r="AA195" s="164" t="s">
        <v>22</v>
      </c>
      <c r="AB195" s="164" t="s">
        <v>112</v>
      </c>
      <c r="AC195" s="165">
        <f>IFERROR(IF(AND(V194="Probabilidad",V195="Probabilidad"),(AE194-(+AE194*Y195)),IF(AND(V194="Impacto",V195="Probabilidad"),(AE193-(+AE193*Y195)),IF(V195="Impacto",AE194,""))),"")</f>
        <v>8.8200000000000001E-2</v>
      </c>
      <c r="AD195" s="174" t="str">
        <f t="shared" si="31"/>
        <v>Muy Baja</v>
      </c>
      <c r="AE195" s="167">
        <f t="shared" si="35"/>
        <v>8.8200000000000001E-2</v>
      </c>
      <c r="AF195" s="174" t="str">
        <f t="shared" si="32"/>
        <v>Mayor</v>
      </c>
      <c r="AG195" s="167">
        <f>IFERROR(IF(AND(V194="Impacto",V195="Impacto"),(AG194-(+AG194*Y195)),IF(AND(V194="Probabilidad",V195="Impacto"),(AG193-(+AG193*Y195)),IF(V195="Probabilidad",AG194,""))),"")</f>
        <v>0.8</v>
      </c>
      <c r="AH195" s="168" t="str">
        <f t="shared" si="36"/>
        <v>Alto</v>
      </c>
      <c r="AI195" s="169" t="s">
        <v>127</v>
      </c>
      <c r="AJ195" s="136"/>
      <c r="AK195" s="136"/>
      <c r="AL195" s="136"/>
      <c r="AM195" s="136"/>
      <c r="AN195" s="136"/>
      <c r="AO195" s="136"/>
      <c r="AP195" s="136"/>
      <c r="AQ195" s="136"/>
      <c r="AR195" s="136"/>
      <c r="AS195" s="136"/>
    </row>
    <row r="196" spans="1:45" s="154" customFormat="1" ht="97.5" hidden="1" x14ac:dyDescent="0.2">
      <c r="A196" s="460"/>
      <c r="B196" s="365"/>
      <c r="C196" s="365"/>
      <c r="D196" s="366"/>
      <c r="E196" s="366"/>
      <c r="F196" s="367"/>
      <c r="G196" s="424"/>
      <c r="H196" s="368"/>
      <c r="I196" s="369"/>
      <c r="J196" s="375"/>
      <c r="K196" s="366"/>
      <c r="L196" s="377"/>
      <c r="M196" s="462"/>
      <c r="N196" s="344"/>
      <c r="O196" s="378"/>
      <c r="P196" s="344">
        <f ca="1">IF(NOT(ISERROR(MATCH(O196,_xlfn.ANCHORARRAY(I207),0))),N209&amp;"Por favor no seleccionar los criterios de impacto",O196)</f>
        <v>0</v>
      </c>
      <c r="Q196" s="462"/>
      <c r="R196" s="344"/>
      <c r="S196" s="373"/>
      <c r="T196" s="195">
        <v>5</v>
      </c>
      <c r="U196" s="197" t="s">
        <v>641</v>
      </c>
      <c r="V196" s="163" t="str">
        <f t="shared" si="33"/>
        <v>Impacto</v>
      </c>
      <c r="W196" s="164" t="s">
        <v>16</v>
      </c>
      <c r="X196" s="164" t="s">
        <v>10</v>
      </c>
      <c r="Y196" s="201" t="str">
        <f t="shared" si="34"/>
        <v>35%</v>
      </c>
      <c r="Z196" s="164" t="s">
        <v>19</v>
      </c>
      <c r="AA196" s="164" t="s">
        <v>22</v>
      </c>
      <c r="AB196" s="164" t="s">
        <v>112</v>
      </c>
      <c r="AC196" s="165">
        <f>IFERROR(IF(AND(V195="Probabilidad",V196="Probabilidad"),(AE195-(+AE195*Y196)),IF(AND(V195="Impacto",V196="Probabilidad"),(AE194-(+AE194*Y196)),IF(V196="Impacto",AE195,""))),"")</f>
        <v>8.8200000000000001E-2</v>
      </c>
      <c r="AD196" s="174" t="str">
        <f t="shared" si="31"/>
        <v>Muy Baja</v>
      </c>
      <c r="AE196" s="167">
        <f t="shared" si="35"/>
        <v>8.8200000000000001E-2</v>
      </c>
      <c r="AF196" s="174" t="str">
        <f t="shared" si="32"/>
        <v>Moderado</v>
      </c>
      <c r="AG196" s="167">
        <f>IFERROR(IF(AND(V195="Impacto",V196="Impacto"),(AG195-(+AG195*Y196)),IF(AND(V195="Probabilidad",V196="Impacto"),(AG194-(+AG194*Y196)),IF(V196="Probabilidad",AG195,""))),"")</f>
        <v>0.52</v>
      </c>
      <c r="AH196" s="168" t="str">
        <f t="shared" si="36"/>
        <v>Moderado</v>
      </c>
      <c r="AI196" s="169" t="s">
        <v>127</v>
      </c>
      <c r="AJ196" s="136"/>
      <c r="AK196" s="136"/>
      <c r="AL196" s="136"/>
      <c r="AM196" s="136"/>
      <c r="AN196" s="136"/>
      <c r="AO196" s="136"/>
      <c r="AP196" s="136"/>
      <c r="AQ196" s="136"/>
      <c r="AR196" s="136"/>
      <c r="AS196" s="136"/>
    </row>
    <row r="197" spans="1:45" s="154" customFormat="1" ht="52.5" hidden="1" customHeight="1" x14ac:dyDescent="0.2">
      <c r="A197" s="460"/>
      <c r="B197" s="365"/>
      <c r="C197" s="365"/>
      <c r="D197" s="366"/>
      <c r="E197" s="366"/>
      <c r="F197" s="367"/>
      <c r="G197" s="425"/>
      <c r="H197" s="368"/>
      <c r="I197" s="369"/>
      <c r="J197" s="376"/>
      <c r="K197" s="366"/>
      <c r="L197" s="377"/>
      <c r="M197" s="462"/>
      <c r="N197" s="344"/>
      <c r="O197" s="378"/>
      <c r="P197" s="344">
        <f ca="1">IF(NOT(ISERROR(MATCH(O197,_xlfn.ANCHORARRAY(I208),0))),N210&amp;"Por favor no seleccionar los criterios de impacto",O197)</f>
        <v>0</v>
      </c>
      <c r="Q197" s="462"/>
      <c r="R197" s="344"/>
      <c r="S197" s="373"/>
      <c r="T197" s="195">
        <v>6</v>
      </c>
      <c r="U197" s="171"/>
      <c r="V197" s="163" t="str">
        <f t="shared" si="33"/>
        <v/>
      </c>
      <c r="W197" s="164"/>
      <c r="X197" s="164"/>
      <c r="Y197" s="201" t="str">
        <f t="shared" si="34"/>
        <v/>
      </c>
      <c r="Z197" s="164"/>
      <c r="AA197" s="164"/>
      <c r="AB197" s="164"/>
      <c r="AC197" s="165" t="str">
        <f>IFERROR(IF(AND(V196="Probabilidad",V197="Probabilidad"),(AE196-(+AE196*Y197)),IF(AND(V196="Impacto",V197="Probabilidad"),(AE195-(+AE195*Y197)),IF(V197="Impacto",AE196,""))),"")</f>
        <v/>
      </c>
      <c r="AD197" s="174" t="str">
        <f t="shared" si="31"/>
        <v/>
      </c>
      <c r="AE197" s="167" t="str">
        <f t="shared" si="35"/>
        <v/>
      </c>
      <c r="AF197" s="174" t="str">
        <f t="shared" si="32"/>
        <v/>
      </c>
      <c r="AG197" s="167" t="str">
        <f>IFERROR(IF(AND(V196="Impacto",V197="Impacto"),(AG196-(+AG196*Y197)),IF(AND(V196="Probabilidad",V197="Impacto"),(AG195-(+AG195*Y197)),IF(V197="Probabilidad",AG196,""))),"")</f>
        <v/>
      </c>
      <c r="AH197" s="168" t="str">
        <f t="shared" si="36"/>
        <v/>
      </c>
      <c r="AI197" s="169"/>
      <c r="AJ197" s="136"/>
      <c r="AK197" s="136"/>
      <c r="AL197" s="136"/>
      <c r="AM197" s="136"/>
      <c r="AN197" s="136"/>
      <c r="AO197" s="136"/>
      <c r="AP197" s="136"/>
      <c r="AQ197" s="136"/>
      <c r="AR197" s="136"/>
      <c r="AS197" s="136"/>
    </row>
    <row r="198" spans="1:45" s="156" customFormat="1" ht="86.25" hidden="1" customHeight="1" x14ac:dyDescent="0.25">
      <c r="A198" s="364">
        <v>36</v>
      </c>
      <c r="B198" s="365" t="s">
        <v>214</v>
      </c>
      <c r="C198" s="365" t="s">
        <v>642</v>
      </c>
      <c r="D198" s="366" t="s">
        <v>123</v>
      </c>
      <c r="E198" s="367" t="s">
        <v>643</v>
      </c>
      <c r="F198" s="367" t="s">
        <v>644</v>
      </c>
      <c r="G198" s="420" t="s">
        <v>645</v>
      </c>
      <c r="H198" s="368" t="s">
        <v>646</v>
      </c>
      <c r="I198" s="382" t="s">
        <v>647</v>
      </c>
      <c r="J198" s="383" t="s">
        <v>648</v>
      </c>
      <c r="K198" s="366" t="s">
        <v>116</v>
      </c>
      <c r="L198" s="377">
        <v>2000</v>
      </c>
      <c r="M198" s="363" t="str">
        <f>IF(L198&lt;=0,"",IF(L198&lt;=2,"Muy Baja",IF(L198&lt;=24,"Baja",IF(L198&lt;=500,"Media",IF(L198&lt;=5000,"Alta","Muy Alta")))))</f>
        <v>Alta</v>
      </c>
      <c r="N198" s="344">
        <f>IF(M198="","",IF(M198="Muy Baja",0.2,IF(M198="Baja",0.4,IF(M198="Media",0.6,IF(M198="Alta",0.8,IF(M198="Muy Alta",1,))))))</f>
        <v>0.8</v>
      </c>
      <c r="O198" s="378" t="s">
        <v>134</v>
      </c>
      <c r="P198" s="344" t="str">
        <f>IF(NOT(ISERROR(MATCH(O198,'[7]Tabla Impacto'!$B$221:$B$223,0))),'[7]Tabla Impacto'!$F$223&amp;"Por favor no seleccionar los criterios de impacto(Afectación Económica o presupuestal y Pérdida Reputacional)",O198)</f>
        <v xml:space="preserve">     Entre 50 y 100 SMLMV </v>
      </c>
      <c r="Q198" s="363" t="str">
        <f>IF(OR(P198='[7]Tabla Impacto'!$C$11,P198='[7]Tabla Impacto'!$D$11),"Leve",IF(OR(P198='[7]Tabla Impacto'!$C$12,P198='[7]Tabla Impacto'!$D$12),"Menor",IF(OR(P198='[7]Tabla Impacto'!$C$13,P198='[7]Tabla Impacto'!$D$13),"Moderado",IF(OR(P198='[7]Tabla Impacto'!$C$14,P198='[7]Tabla Impacto'!$D$14),"Mayor",IF(OR(P198='[7]Tabla Impacto'!$C$15,P198='[7]Tabla Impacto'!$D$15),"Catastrófico","")))))</f>
        <v>Moderado</v>
      </c>
      <c r="R198" s="344">
        <f>IF(Q198="","",IF(Q198="Leve",0.2,IF(Q198="Menor",0.4,IF(Q198="Moderado",0.6,IF(Q198="Mayor",0.8,IF(Q198="Catastrófico",1,))))))</f>
        <v>0.6</v>
      </c>
      <c r="S198" s="373" t="str">
        <f>IF(OR(AND(M198="Muy Baja",Q198="Leve"),AND(M198="Muy Baja",Q198="Menor"),AND(M198="Baja",Q198="Leve")),"Bajo",IF(OR(AND(M198="Muy baja",Q198="Moderado"),AND(M198="Baja",Q198="Menor"),AND(M198="Baja",Q198="Moderado"),AND(M198="Media",Q198="Leve"),AND(M198="Media",Q198="Menor"),AND(M198="Media",Q198="Moderado"),AND(M198="Alta",Q198="Leve"),AND(M198="Alta",Q198="Menor")),"Moderado",IF(OR(AND(M198="Muy Baja",Q198="Mayor"),AND(M198="Baja",Q198="Mayor"),AND(M198="Media",Q198="Mayor"),AND(M198="Alta",Q198="Moderado"),AND(M198="Alta",Q198="Mayor"),AND(M198="Muy Alta",Q198="Leve"),AND(M198="Muy Alta",Q198="Menor"),AND(M198="Muy Alta",Q198="Moderado"),AND(M198="Muy Alta",Q198="Mayor")),"Alto",IF(OR(AND(M198="Muy Baja",Q198="Catastrófico"),AND(M198="Baja",Q198="Catastrófico"),AND(M198="Media",Q198="Catastrófico"),AND(M198="Alta",Q198="Catastrófico"),AND(M198="Muy Alta",Q198="Catastrófico")),"Extremo",""))))</f>
        <v>Alto</v>
      </c>
      <c r="T198" s="203">
        <v>1</v>
      </c>
      <c r="U198" s="197" t="s">
        <v>649</v>
      </c>
      <c r="V198" s="163" t="str">
        <f t="shared" si="33"/>
        <v>Probabilidad</v>
      </c>
      <c r="W198" s="164" t="s">
        <v>14</v>
      </c>
      <c r="X198" s="164" t="s">
        <v>9</v>
      </c>
      <c r="Y198" s="201" t="str">
        <f t="shared" si="34"/>
        <v>40%</v>
      </c>
      <c r="Z198" s="164" t="s">
        <v>19</v>
      </c>
      <c r="AA198" s="164" t="s">
        <v>22</v>
      </c>
      <c r="AB198" s="164" t="s">
        <v>112</v>
      </c>
      <c r="AC198" s="165">
        <f>IFERROR(IF(V198="Probabilidad",(N198-(+N198*Y198)),IF(V198="Impacto",N198,"")),"")</f>
        <v>0.48</v>
      </c>
      <c r="AD198" s="166" t="str">
        <f>IFERROR(IF(AC198="","",IF(AC198&lt;=0.2,"Muy Baja",IF(AC198&lt;=0.4,"Baja",IF(AC198&lt;=0.6,"Media",IF(AC198&lt;=0.8,"Alta","Muy Alta"))))),"")</f>
        <v>Media</v>
      </c>
      <c r="AE198" s="167">
        <f t="shared" si="35"/>
        <v>0.48</v>
      </c>
      <c r="AF198" s="166" t="str">
        <f>IFERROR(IF(AG198="","",IF(AG198&lt;=0.2,"Leve",IF(AG198&lt;=0.4,"Menor",IF(AG198&lt;=0.6,"Moderado",IF(AG198&lt;=0.8,"Mayor","Catastrófico"))))),"")</f>
        <v>Moderado</v>
      </c>
      <c r="AG198" s="167">
        <f>IFERROR(IF(V198="Impacto",(R198-(+R198*Y198)),IF(V198="Probabilidad",R198,"")),"")</f>
        <v>0.6</v>
      </c>
      <c r="AH198" s="168" t="str">
        <f t="shared" si="36"/>
        <v>Moderado</v>
      </c>
      <c r="AI198" s="169" t="s">
        <v>32</v>
      </c>
      <c r="AJ198" s="155"/>
      <c r="AK198" s="155"/>
      <c r="AL198" s="155"/>
      <c r="AM198" s="155"/>
      <c r="AN198" s="155"/>
      <c r="AO198" s="155"/>
      <c r="AP198" s="155"/>
      <c r="AQ198" s="155"/>
      <c r="AR198" s="155"/>
      <c r="AS198" s="155"/>
    </row>
    <row r="199" spans="1:45" s="154" customFormat="1" ht="95.25" hidden="1" customHeight="1" x14ac:dyDescent="0.2">
      <c r="A199" s="364"/>
      <c r="B199" s="365"/>
      <c r="C199" s="365"/>
      <c r="D199" s="366"/>
      <c r="E199" s="367"/>
      <c r="F199" s="367"/>
      <c r="G199" s="421"/>
      <c r="H199" s="368"/>
      <c r="I199" s="382"/>
      <c r="J199" s="384"/>
      <c r="K199" s="366"/>
      <c r="L199" s="377"/>
      <c r="M199" s="363"/>
      <c r="N199" s="344"/>
      <c r="O199" s="378"/>
      <c r="P199" s="344">
        <f ca="1">IF(NOT(ISERROR(MATCH(O199,_xlfn.ANCHORARRAY(I210),0))),N212&amp;"Por favor no seleccionar los criterios de impacto",O199)</f>
        <v>0</v>
      </c>
      <c r="Q199" s="363"/>
      <c r="R199" s="344"/>
      <c r="S199" s="373"/>
      <c r="T199" s="203">
        <v>2</v>
      </c>
      <c r="U199" s="197" t="s">
        <v>650</v>
      </c>
      <c r="V199" s="163" t="str">
        <f t="shared" si="33"/>
        <v>Probabilidad</v>
      </c>
      <c r="W199" s="164" t="s">
        <v>14</v>
      </c>
      <c r="X199" s="164" t="s">
        <v>9</v>
      </c>
      <c r="Y199" s="201" t="str">
        <f t="shared" si="34"/>
        <v>40%</v>
      </c>
      <c r="Z199" s="164" t="s">
        <v>19</v>
      </c>
      <c r="AA199" s="164" t="s">
        <v>22</v>
      </c>
      <c r="AB199" s="164" t="s">
        <v>112</v>
      </c>
      <c r="AC199" s="165">
        <f>IFERROR(IF(AND(V198="Probabilidad",V199="Probabilidad"),(AE198-(+AE198*Y199)),IF(V199="Probabilidad",(N198-(+N198*Y199)),IF(V199="Impacto",AE198,""))),"")</f>
        <v>0.28799999999999998</v>
      </c>
      <c r="AD199" s="166" t="str">
        <f t="shared" ref="AD199:AD227" si="37">IFERROR(IF(AC199="","",IF(AC199&lt;=0.2,"Muy Baja",IF(AC199&lt;=0.4,"Baja",IF(AC199&lt;=0.6,"Media",IF(AC199&lt;=0.8,"Alta","Muy Alta"))))),"")</f>
        <v>Baja</v>
      </c>
      <c r="AE199" s="167">
        <f t="shared" si="35"/>
        <v>0.28799999999999998</v>
      </c>
      <c r="AF199" s="166" t="str">
        <f t="shared" ref="AF199:AF227" si="38">IFERROR(IF(AG199="","",IF(AG199&lt;=0.2,"Leve",IF(AG199&lt;=0.4,"Menor",IF(AG199&lt;=0.6,"Moderado",IF(AG199&lt;=0.8,"Mayor","Catastrófico"))))),"")</f>
        <v>Moderado</v>
      </c>
      <c r="AG199" s="170">
        <f>IFERROR(IF(AND(V198="Impacto",V199="Impacto"),(AG198-(+AG198*Y199)),IF(V199="Impacto",(R198-(+R198*Y199)),IF(V199="Probabilidad",AG198,""))),"")</f>
        <v>0.6</v>
      </c>
      <c r="AH199" s="168" t="str">
        <f t="shared" si="36"/>
        <v>Moderado</v>
      </c>
      <c r="AI199" s="169" t="s">
        <v>32</v>
      </c>
      <c r="AJ199" s="136"/>
      <c r="AK199" s="136"/>
      <c r="AL199" s="136"/>
      <c r="AM199" s="136"/>
      <c r="AN199" s="136"/>
      <c r="AO199" s="136"/>
      <c r="AP199" s="136"/>
      <c r="AQ199" s="136"/>
      <c r="AR199" s="136"/>
      <c r="AS199" s="136"/>
    </row>
    <row r="200" spans="1:45" s="154" customFormat="1" ht="101.25" hidden="1" customHeight="1" x14ac:dyDescent="0.2">
      <c r="A200" s="364"/>
      <c r="B200" s="365"/>
      <c r="C200" s="365"/>
      <c r="D200" s="366"/>
      <c r="E200" s="367"/>
      <c r="F200" s="367"/>
      <c r="G200" s="421"/>
      <c r="H200" s="368"/>
      <c r="I200" s="382"/>
      <c r="J200" s="384"/>
      <c r="K200" s="366"/>
      <c r="L200" s="377"/>
      <c r="M200" s="363"/>
      <c r="N200" s="344"/>
      <c r="O200" s="378"/>
      <c r="P200" s="344">
        <f ca="1">IF(NOT(ISERROR(MATCH(O200,_xlfn.ANCHORARRAY(I211),0))),N213&amp;"Por favor no seleccionar los criterios de impacto",O200)</f>
        <v>0</v>
      </c>
      <c r="Q200" s="363"/>
      <c r="R200" s="344"/>
      <c r="S200" s="373"/>
      <c r="T200" s="203">
        <v>3</v>
      </c>
      <c r="U200" s="197"/>
      <c r="V200" s="163" t="str">
        <f t="shared" si="33"/>
        <v/>
      </c>
      <c r="W200" s="164"/>
      <c r="X200" s="164"/>
      <c r="Y200" s="201" t="str">
        <f t="shared" si="34"/>
        <v/>
      </c>
      <c r="Z200" s="164"/>
      <c r="AA200" s="164"/>
      <c r="AB200" s="164"/>
      <c r="AC200" s="165" t="str">
        <f>IFERROR(IF(AND(V199="Probabilidad",V200="Probabilidad"),(AE199-(+AE199*Y200)),IF(AND(V199="Impacto",V200="Probabilidad"),(AE198-(+AE198*Y200)),IF(V200="Impacto",AE199,""))),"")</f>
        <v/>
      </c>
      <c r="AD200" s="166" t="str">
        <f t="shared" si="37"/>
        <v/>
      </c>
      <c r="AE200" s="167" t="str">
        <f t="shared" si="35"/>
        <v/>
      </c>
      <c r="AF200" s="166" t="str">
        <f t="shared" si="38"/>
        <v/>
      </c>
      <c r="AG200" s="170" t="str">
        <f>IFERROR(IF(AND(V199="Impacto",V200="Impacto"),(AG199-(+AG199*Y200)),IF(AND(V199="Probabilidad",V200="Impacto"),(AG198-(+AG198*Y200)),IF(V200="Probabilidad",AG199,""))),"")</f>
        <v/>
      </c>
      <c r="AH200" s="168" t="str">
        <f t="shared" si="36"/>
        <v/>
      </c>
      <c r="AI200" s="169"/>
      <c r="AJ200" s="136"/>
      <c r="AK200" s="136"/>
      <c r="AL200" s="136"/>
      <c r="AM200" s="136"/>
      <c r="AN200" s="136"/>
      <c r="AO200" s="136"/>
      <c r="AP200" s="136"/>
      <c r="AQ200" s="136"/>
      <c r="AR200" s="136"/>
      <c r="AS200" s="136"/>
    </row>
    <row r="201" spans="1:45" s="154" customFormat="1" ht="82.5" hidden="1" customHeight="1" x14ac:dyDescent="0.2">
      <c r="A201" s="364"/>
      <c r="B201" s="365"/>
      <c r="C201" s="365"/>
      <c r="D201" s="366"/>
      <c r="E201" s="367"/>
      <c r="F201" s="367"/>
      <c r="G201" s="421"/>
      <c r="H201" s="368"/>
      <c r="I201" s="382"/>
      <c r="J201" s="384"/>
      <c r="K201" s="366"/>
      <c r="L201" s="377"/>
      <c r="M201" s="363"/>
      <c r="N201" s="344"/>
      <c r="O201" s="378"/>
      <c r="P201" s="344">
        <f ca="1">IF(NOT(ISERROR(MATCH(O201,_xlfn.ANCHORARRAY(I212),0))),N214&amp;"Por favor no seleccionar los criterios de impacto",O201)</f>
        <v>0</v>
      </c>
      <c r="Q201" s="363"/>
      <c r="R201" s="344"/>
      <c r="S201" s="373"/>
      <c r="T201" s="203">
        <v>4</v>
      </c>
      <c r="U201" s="171"/>
      <c r="V201" s="163" t="str">
        <f t="shared" si="33"/>
        <v/>
      </c>
      <c r="W201" s="164"/>
      <c r="X201" s="164"/>
      <c r="Y201" s="201" t="str">
        <f t="shared" si="34"/>
        <v/>
      </c>
      <c r="Z201" s="164"/>
      <c r="AA201" s="164"/>
      <c r="AB201" s="164"/>
      <c r="AC201" s="165" t="str">
        <f>IFERROR(IF(AND(V200="Probabilidad",V201="Probabilidad"),(AE200-(+AE200*Y201)),IF(AND(V200="Impacto",V201="Probabilidad"),(AE199-(+AE199*Y201)),IF(V201="Impacto",AE200,""))),"")</f>
        <v/>
      </c>
      <c r="AD201" s="166" t="str">
        <f t="shared" si="37"/>
        <v/>
      </c>
      <c r="AE201" s="167" t="str">
        <f t="shared" si="35"/>
        <v/>
      </c>
      <c r="AF201" s="166" t="str">
        <f t="shared" si="38"/>
        <v/>
      </c>
      <c r="AG201" s="170" t="str">
        <f>IFERROR(IF(AND(V200="Impacto",V201="Impacto"),(AG200-(+AG200*Y201)),IF(AND(V200="Probabilidad",V201="Impacto"),(AG199-(+AG199*Y201)),IF(V201="Probabilidad",AG200,""))),"")</f>
        <v/>
      </c>
      <c r="AH201" s="168" t="str">
        <f t="shared" si="36"/>
        <v/>
      </c>
      <c r="AI201" s="169"/>
      <c r="AJ201" s="136"/>
      <c r="AK201" s="136"/>
      <c r="AL201" s="136"/>
      <c r="AM201" s="136"/>
      <c r="AN201" s="136"/>
      <c r="AO201" s="136"/>
      <c r="AP201" s="136"/>
      <c r="AQ201" s="136"/>
      <c r="AR201" s="136"/>
      <c r="AS201" s="136"/>
    </row>
    <row r="202" spans="1:45" s="154" customFormat="1" ht="92.25" hidden="1" customHeight="1" x14ac:dyDescent="0.2">
      <c r="A202" s="364"/>
      <c r="B202" s="365"/>
      <c r="C202" s="365"/>
      <c r="D202" s="366"/>
      <c r="E202" s="367"/>
      <c r="F202" s="367"/>
      <c r="G202" s="421"/>
      <c r="H202" s="368"/>
      <c r="I202" s="382"/>
      <c r="J202" s="384"/>
      <c r="K202" s="366"/>
      <c r="L202" s="377"/>
      <c r="M202" s="363"/>
      <c r="N202" s="344"/>
      <c r="O202" s="378"/>
      <c r="P202" s="344">
        <f ca="1">IF(NOT(ISERROR(MATCH(O202,_xlfn.ANCHORARRAY(I213),0))),N215&amp;"Por favor no seleccionar los criterios de impacto",O202)</f>
        <v>0</v>
      </c>
      <c r="Q202" s="363"/>
      <c r="R202" s="344"/>
      <c r="S202" s="373"/>
      <c r="T202" s="203">
        <v>5</v>
      </c>
      <c r="U202" s="171"/>
      <c r="V202" s="163" t="str">
        <f t="shared" si="33"/>
        <v/>
      </c>
      <c r="W202" s="164"/>
      <c r="X202" s="164"/>
      <c r="Y202" s="201" t="str">
        <f t="shared" si="34"/>
        <v/>
      </c>
      <c r="Z202" s="164"/>
      <c r="AA202" s="164"/>
      <c r="AB202" s="164"/>
      <c r="AC202" s="165" t="str">
        <f>IFERROR(IF(AND(V201="Probabilidad",V202="Probabilidad"),(AE201-(+AE201*Y202)),IF(AND(V201="Impacto",V202="Probabilidad"),(AE200-(+AE200*Y202)),IF(V202="Impacto",AE201,""))),"")</f>
        <v/>
      </c>
      <c r="AD202" s="166" t="str">
        <f t="shared" si="37"/>
        <v/>
      </c>
      <c r="AE202" s="167" t="str">
        <f t="shared" si="35"/>
        <v/>
      </c>
      <c r="AF202" s="166" t="str">
        <f t="shared" si="38"/>
        <v/>
      </c>
      <c r="AG202" s="170" t="str">
        <f>IFERROR(IF(AND(V201="Impacto",V202="Impacto"),(AG201-(+AG201*Y202)),IF(AND(V201="Probabilidad",V202="Impacto"),(AG200-(+AG200*Y202)),IF(V202="Probabilidad",AG201,""))),"")</f>
        <v/>
      </c>
      <c r="AH202" s="168" t="str">
        <f t="shared" si="36"/>
        <v/>
      </c>
      <c r="AI202" s="169"/>
      <c r="AJ202" s="136"/>
      <c r="AK202" s="136"/>
      <c r="AL202" s="136"/>
      <c r="AM202" s="136"/>
      <c r="AN202" s="136"/>
      <c r="AO202" s="136"/>
      <c r="AP202" s="136"/>
      <c r="AQ202" s="136"/>
      <c r="AR202" s="136"/>
      <c r="AS202" s="136"/>
    </row>
    <row r="203" spans="1:45" s="154" customFormat="1" ht="70.5" hidden="1" customHeight="1" x14ac:dyDescent="0.2">
      <c r="A203" s="364"/>
      <c r="B203" s="365"/>
      <c r="C203" s="365"/>
      <c r="D203" s="366"/>
      <c r="E203" s="367"/>
      <c r="F203" s="367"/>
      <c r="G203" s="422"/>
      <c r="H203" s="368"/>
      <c r="I203" s="382"/>
      <c r="J203" s="385"/>
      <c r="K203" s="366"/>
      <c r="L203" s="377"/>
      <c r="M203" s="363"/>
      <c r="N203" s="344"/>
      <c r="O203" s="378"/>
      <c r="P203" s="344">
        <f ca="1">IF(NOT(ISERROR(MATCH(O203,_xlfn.ANCHORARRAY(I214),0))),N216&amp;"Por favor no seleccionar los criterios de impacto",O203)</f>
        <v>0</v>
      </c>
      <c r="Q203" s="363"/>
      <c r="R203" s="344"/>
      <c r="S203" s="373"/>
      <c r="T203" s="203">
        <v>6</v>
      </c>
      <c r="U203" s="171"/>
      <c r="V203" s="163" t="str">
        <f t="shared" si="33"/>
        <v/>
      </c>
      <c r="W203" s="164"/>
      <c r="X203" s="164"/>
      <c r="Y203" s="201" t="str">
        <f t="shared" si="34"/>
        <v/>
      </c>
      <c r="Z203" s="164"/>
      <c r="AA203" s="164"/>
      <c r="AB203" s="164"/>
      <c r="AC203" s="165" t="str">
        <f>IFERROR(IF(AND(V202="Probabilidad",V203="Probabilidad"),(AE202-(+AE202*Y203)),IF(AND(V202="Impacto",V203="Probabilidad"),(AE201-(+AE201*Y203)),IF(V203="Impacto",AE202,""))),"")</f>
        <v/>
      </c>
      <c r="AD203" s="166" t="str">
        <f t="shared" si="37"/>
        <v/>
      </c>
      <c r="AE203" s="167" t="str">
        <f t="shared" si="35"/>
        <v/>
      </c>
      <c r="AF203" s="166" t="str">
        <f t="shared" si="38"/>
        <v/>
      </c>
      <c r="AG203" s="170" t="str">
        <f>IFERROR(IF(AND(V202="Impacto",V203="Impacto"),(AG202-(+AG202*Y203)),IF(AND(V202="Probabilidad",V203="Impacto"),(AG201-(+AG201*Y203)),IF(V203="Probabilidad",AG202,""))),"")</f>
        <v/>
      </c>
      <c r="AH203" s="168" t="str">
        <f t="shared" si="36"/>
        <v/>
      </c>
      <c r="AI203" s="169"/>
      <c r="AJ203" s="136"/>
      <c r="AK203" s="136"/>
      <c r="AL203" s="136"/>
      <c r="AM203" s="136"/>
      <c r="AN203" s="136"/>
      <c r="AO203" s="136"/>
      <c r="AP203" s="136"/>
      <c r="AQ203" s="136"/>
      <c r="AR203" s="136"/>
      <c r="AS203" s="136"/>
    </row>
    <row r="204" spans="1:45" s="154" customFormat="1" ht="100.5" customHeight="1" x14ac:dyDescent="0.2">
      <c r="A204" s="364">
        <v>37</v>
      </c>
      <c r="B204" s="365" t="s">
        <v>214</v>
      </c>
      <c r="C204" s="365" t="s">
        <v>642</v>
      </c>
      <c r="D204" s="366" t="s">
        <v>125</v>
      </c>
      <c r="E204" s="366" t="s">
        <v>651</v>
      </c>
      <c r="F204" s="451" t="s">
        <v>652</v>
      </c>
      <c r="G204" s="423" t="s">
        <v>653</v>
      </c>
      <c r="H204" s="368" t="s">
        <v>654</v>
      </c>
      <c r="I204" s="431" t="s">
        <v>716</v>
      </c>
      <c r="J204" s="369" t="s">
        <v>655</v>
      </c>
      <c r="K204" s="366" t="s">
        <v>558</v>
      </c>
      <c r="L204" s="377">
        <v>2000</v>
      </c>
      <c r="M204" s="363" t="str">
        <f>IF(L204&lt;=0,"",IF(L204&lt;=2,"Muy Baja",IF(L204&lt;=24,"Baja",IF(L204&lt;=500,"Media",IF(L204&lt;=5000,"Alta","Muy Alta")))))</f>
        <v>Alta</v>
      </c>
      <c r="N204" s="344">
        <f>IF(M204="","",IF(M204="Muy Baja",0.2,IF(M204="Baja",0.4,IF(M204="Media",0.6,IF(M204="Alta",0.8,IF(M204="Muy Alta",1,))))))</f>
        <v>0.8</v>
      </c>
      <c r="O204" s="378" t="s">
        <v>136</v>
      </c>
      <c r="P204" s="344" t="str">
        <f>IF(NOT(ISERROR(MATCH(O204,'[7]Tabla Impacto'!$B$221:$B$223,0))),'[7]Tabla Impacto'!$F$223&amp;"Por favor no seleccionar los criterios de impacto(Afectación Económica o presupuestal y Pérdida Reputacional)",O204)</f>
        <v xml:space="preserve">     Entre 100 y 500 SMLMV </v>
      </c>
      <c r="Q204" s="363" t="str">
        <f>IF(OR(P204='[7]Tabla Impacto'!$C$11,P204='[7]Tabla Impacto'!$D$11),"Leve",IF(OR(P204='[7]Tabla Impacto'!$C$12,P204='[7]Tabla Impacto'!$D$12),"Menor",IF(OR(P204='[7]Tabla Impacto'!$C$13,P204='[7]Tabla Impacto'!$D$13),"Moderado",IF(OR(P204='[7]Tabla Impacto'!$C$14,P204='[7]Tabla Impacto'!$D$14),"Mayor",IF(OR(P204='[7]Tabla Impacto'!$C$15,P204='[7]Tabla Impacto'!$D$15),"Catastrófico","")))))</f>
        <v>Mayor</v>
      </c>
      <c r="R204" s="344">
        <f>IF(Q204="","",IF(Q204="Leve",0.2,IF(Q204="Menor",0.4,IF(Q204="Moderado",0.6,IF(Q204="Mayor",0.8,IF(Q204="Catastrófico",1,))))))</f>
        <v>0.8</v>
      </c>
      <c r="S204" s="373" t="str">
        <f>IF(OR(AND(M204="Muy Baja",Q204="Leve"),AND(M204="Muy Baja",Q204="Menor"),AND(M204="Baja",Q204="Leve")),"Bajo",IF(OR(AND(M204="Muy baja",Q204="Moderado"),AND(M204="Baja",Q204="Menor"),AND(M204="Baja",Q204="Moderado"),AND(M204="Media",Q204="Leve"),AND(M204="Media",Q204="Menor"),AND(M204="Media",Q204="Moderado"),AND(M204="Alta",Q204="Leve"),AND(M204="Alta",Q204="Menor")),"Moderado",IF(OR(AND(M204="Muy Baja",Q204="Mayor"),AND(M204="Baja",Q204="Mayor"),AND(M204="Media",Q204="Mayor"),AND(M204="Alta",Q204="Moderado"),AND(M204="Alta",Q204="Mayor"),AND(M204="Muy Alta",Q204="Leve"),AND(M204="Muy Alta",Q204="Menor"),AND(M204="Muy Alta",Q204="Moderado"),AND(M204="Muy Alta",Q204="Mayor")),"Alto",IF(OR(AND(M204="Muy Baja",Q204="Catastrófico"),AND(M204="Baja",Q204="Catastrófico"),AND(M204="Media",Q204="Catastrófico"),AND(M204="Alta",Q204="Catastrófico"),AND(M204="Muy Alta",Q204="Catastrófico")),"Extremo",""))))</f>
        <v>Alto</v>
      </c>
      <c r="T204" s="203">
        <v>1</v>
      </c>
      <c r="U204" s="197" t="s">
        <v>656</v>
      </c>
      <c r="V204" s="163" t="str">
        <f t="shared" si="33"/>
        <v>Probabilidad</v>
      </c>
      <c r="W204" s="164" t="s">
        <v>14</v>
      </c>
      <c r="X204" s="164" t="s">
        <v>9</v>
      </c>
      <c r="Y204" s="201" t="str">
        <f t="shared" si="34"/>
        <v>40%</v>
      </c>
      <c r="Z204" s="164" t="s">
        <v>19</v>
      </c>
      <c r="AA204" s="164" t="s">
        <v>22</v>
      </c>
      <c r="AB204" s="164" t="s">
        <v>112</v>
      </c>
      <c r="AC204" s="165">
        <f>IFERROR(IF(V204="Probabilidad",(N204-(+N204*Y204)),IF(V204="Impacto",N204,"")),"")</f>
        <v>0.48</v>
      </c>
      <c r="AD204" s="166" t="str">
        <f>IFERROR(IF(AC204="","",IF(AC204&lt;=0.2,"Muy Baja",IF(AC204&lt;=0.4,"Baja",IF(AC204&lt;=0.6,"Media",IF(AC204&lt;=0.8,"Alta","Muy Alta"))))),"")</f>
        <v>Media</v>
      </c>
      <c r="AE204" s="167">
        <f t="shared" si="35"/>
        <v>0.48</v>
      </c>
      <c r="AF204" s="166" t="str">
        <f>IFERROR(IF(AG204="","",IF(AG204&lt;=0.2,"Leve",IF(AG204&lt;=0.4,"Menor",IF(AG204&lt;=0.6,"Moderado",IF(AG204&lt;=0.8,"Mayor","Catastrófico"))))),"")</f>
        <v>Mayor</v>
      </c>
      <c r="AG204" s="170">
        <f>IFERROR(IF(V204="Impacto",(R204-(+R204*Y204)),IF(V204="Probabilidad",R204,"")),"")</f>
        <v>0.8</v>
      </c>
      <c r="AH204" s="168" t="str">
        <f t="shared" si="36"/>
        <v>Alto</v>
      </c>
      <c r="AI204" s="169" t="s">
        <v>32</v>
      </c>
      <c r="AJ204" s="136"/>
      <c r="AK204" s="136"/>
      <c r="AL204" s="136"/>
      <c r="AM204" s="136"/>
      <c r="AN204" s="136"/>
      <c r="AO204" s="136"/>
      <c r="AP204" s="136"/>
      <c r="AQ204" s="136"/>
      <c r="AR204" s="136"/>
      <c r="AS204" s="136"/>
    </row>
    <row r="205" spans="1:45" s="154" customFormat="1" ht="94.5" hidden="1" customHeight="1" x14ac:dyDescent="0.2">
      <c r="A205" s="364"/>
      <c r="B205" s="365"/>
      <c r="C205" s="365"/>
      <c r="D205" s="366"/>
      <c r="E205" s="366"/>
      <c r="F205" s="367"/>
      <c r="G205" s="424"/>
      <c r="H205" s="368"/>
      <c r="I205" s="369"/>
      <c r="J205" s="369"/>
      <c r="K205" s="366"/>
      <c r="L205" s="377"/>
      <c r="M205" s="363"/>
      <c r="N205" s="344"/>
      <c r="O205" s="378"/>
      <c r="P205" s="344">
        <f ca="1">IF(NOT(ISERROR(MATCH(O205,_xlfn.ANCHORARRAY(I216),0))),N218&amp;"Por favor no seleccionar los criterios de impacto",O205)</f>
        <v>0</v>
      </c>
      <c r="Q205" s="363"/>
      <c r="R205" s="344"/>
      <c r="S205" s="373"/>
      <c r="T205" s="203">
        <v>2</v>
      </c>
      <c r="U205" s="197" t="s">
        <v>657</v>
      </c>
      <c r="V205" s="163" t="str">
        <f t="shared" si="33"/>
        <v>Probabilidad</v>
      </c>
      <c r="W205" s="164" t="s">
        <v>14</v>
      </c>
      <c r="X205" s="164" t="s">
        <v>9</v>
      </c>
      <c r="Y205" s="201" t="str">
        <f t="shared" si="34"/>
        <v>40%</v>
      </c>
      <c r="Z205" s="164" t="s">
        <v>19</v>
      </c>
      <c r="AA205" s="164" t="s">
        <v>22</v>
      </c>
      <c r="AB205" s="164" t="s">
        <v>112</v>
      </c>
      <c r="AC205" s="165">
        <f>IFERROR(IF(AND(V204="Probabilidad",V205="Probabilidad"),(AE204-(+AE204*Y205)),IF(V205="Probabilidad",(N204-(+N204*Y205)),IF(V205="Impacto",AE204,""))),"")</f>
        <v>0.28799999999999998</v>
      </c>
      <c r="AD205" s="166" t="str">
        <f t="shared" si="37"/>
        <v>Baja</v>
      </c>
      <c r="AE205" s="167">
        <f t="shared" si="35"/>
        <v>0.28799999999999998</v>
      </c>
      <c r="AF205" s="166" t="str">
        <f t="shared" si="38"/>
        <v>Mayor</v>
      </c>
      <c r="AG205" s="170">
        <f>IFERROR(IF(AND(V204="Impacto",V205="Impacto"),(AG204-(+AG204*Y205)),IF(V205="Impacto",(R204-(+R204*Y205)),IF(V205="Probabilidad",AG204,""))),"")</f>
        <v>0.8</v>
      </c>
      <c r="AH205" s="168" t="str">
        <f t="shared" si="36"/>
        <v>Alto</v>
      </c>
      <c r="AI205" s="169" t="s">
        <v>32</v>
      </c>
      <c r="AJ205" s="136"/>
      <c r="AK205" s="136"/>
      <c r="AL205" s="136"/>
      <c r="AM205" s="136"/>
      <c r="AN205" s="136"/>
      <c r="AO205" s="136"/>
      <c r="AP205" s="136"/>
      <c r="AQ205" s="136"/>
      <c r="AR205" s="136"/>
      <c r="AS205" s="136"/>
    </row>
    <row r="206" spans="1:45" s="154" customFormat="1" ht="93" hidden="1" customHeight="1" x14ac:dyDescent="0.2">
      <c r="A206" s="364"/>
      <c r="B206" s="365"/>
      <c r="C206" s="365"/>
      <c r="D206" s="366"/>
      <c r="E206" s="366"/>
      <c r="F206" s="367"/>
      <c r="G206" s="424"/>
      <c r="H206" s="368"/>
      <c r="I206" s="369"/>
      <c r="J206" s="369"/>
      <c r="K206" s="366"/>
      <c r="L206" s="377"/>
      <c r="M206" s="363"/>
      <c r="N206" s="344"/>
      <c r="O206" s="378"/>
      <c r="P206" s="344">
        <f ca="1">IF(NOT(ISERROR(MATCH(O206,_xlfn.ANCHORARRAY(I217),0))),N219&amp;"Por favor no seleccionar los criterios de impacto",O206)</f>
        <v>0</v>
      </c>
      <c r="Q206" s="363"/>
      <c r="R206" s="344"/>
      <c r="S206" s="373"/>
      <c r="T206" s="203">
        <v>3</v>
      </c>
      <c r="U206" s="197" t="s">
        <v>658</v>
      </c>
      <c r="V206" s="163" t="str">
        <f t="shared" si="33"/>
        <v>Probabilidad</v>
      </c>
      <c r="W206" s="164" t="s">
        <v>14</v>
      </c>
      <c r="X206" s="164" t="s">
        <v>9</v>
      </c>
      <c r="Y206" s="201" t="str">
        <f t="shared" si="34"/>
        <v>40%</v>
      </c>
      <c r="Z206" s="164" t="s">
        <v>19</v>
      </c>
      <c r="AA206" s="164" t="s">
        <v>22</v>
      </c>
      <c r="AB206" s="164" t="s">
        <v>112</v>
      </c>
      <c r="AC206" s="165">
        <f>IFERROR(IF(AND(V205="Probabilidad",V206="Probabilidad"),(AE205-(+AE205*Y206)),IF(AND(V205="Impacto",V206="Probabilidad"),(AE204-(+AE204*Y206)),IF(V206="Impacto",AE205,""))),"")</f>
        <v>0.17279999999999998</v>
      </c>
      <c r="AD206" s="166" t="str">
        <f t="shared" si="37"/>
        <v>Muy Baja</v>
      </c>
      <c r="AE206" s="167">
        <f t="shared" si="35"/>
        <v>0.17279999999999998</v>
      </c>
      <c r="AF206" s="166" t="str">
        <f t="shared" si="38"/>
        <v>Mayor</v>
      </c>
      <c r="AG206" s="170">
        <f>IFERROR(IF(AND(V205="Impacto",V206="Impacto"),(AG205-(+AG205*Y206)),IF(AND(V205="Probabilidad",V206="Impacto"),(AG204-(+AG204*Y206)),IF(V206="Probabilidad",AG205,""))),"")</f>
        <v>0.8</v>
      </c>
      <c r="AH206" s="168" t="str">
        <f t="shared" si="36"/>
        <v>Alto</v>
      </c>
      <c r="AI206" s="169" t="s">
        <v>32</v>
      </c>
      <c r="AJ206" s="136"/>
      <c r="AK206" s="136"/>
      <c r="AL206" s="136"/>
      <c r="AM206" s="136"/>
      <c r="AN206" s="136"/>
      <c r="AO206" s="136"/>
      <c r="AP206" s="136"/>
      <c r="AQ206" s="136"/>
      <c r="AR206" s="136"/>
      <c r="AS206" s="136"/>
    </row>
    <row r="207" spans="1:45" s="154" customFormat="1" ht="70.5" hidden="1" customHeight="1" x14ac:dyDescent="0.2">
      <c r="A207" s="364"/>
      <c r="B207" s="365"/>
      <c r="C207" s="365"/>
      <c r="D207" s="366"/>
      <c r="E207" s="366"/>
      <c r="F207" s="367"/>
      <c r="G207" s="424"/>
      <c r="H207" s="368"/>
      <c r="I207" s="369"/>
      <c r="J207" s="369"/>
      <c r="K207" s="366"/>
      <c r="L207" s="377"/>
      <c r="M207" s="363"/>
      <c r="N207" s="344"/>
      <c r="O207" s="378"/>
      <c r="P207" s="344">
        <f ca="1">IF(NOT(ISERROR(MATCH(O207,_xlfn.ANCHORARRAY(I218),0))),N220&amp;"Por favor no seleccionar los criterios de impacto",O207)</f>
        <v>0</v>
      </c>
      <c r="Q207" s="363"/>
      <c r="R207" s="344"/>
      <c r="S207" s="373"/>
      <c r="T207" s="203">
        <v>4</v>
      </c>
      <c r="U207" s="171"/>
      <c r="V207" s="163" t="str">
        <f t="shared" si="33"/>
        <v/>
      </c>
      <c r="W207" s="164"/>
      <c r="X207" s="164"/>
      <c r="Y207" s="201" t="str">
        <f t="shared" si="34"/>
        <v/>
      </c>
      <c r="Z207" s="164"/>
      <c r="AA207" s="164"/>
      <c r="AB207" s="164"/>
      <c r="AC207" s="165" t="str">
        <f>IFERROR(IF(AND(V206="Probabilidad",V207="Probabilidad"),(AE206-(+AE206*Y207)),IF(AND(V206="Impacto",V207="Probabilidad"),(AE205-(+AE205*Y207)),IF(V207="Impacto",AE206,""))),"")</f>
        <v/>
      </c>
      <c r="AD207" s="166" t="str">
        <f t="shared" si="37"/>
        <v/>
      </c>
      <c r="AE207" s="167" t="str">
        <f t="shared" si="35"/>
        <v/>
      </c>
      <c r="AF207" s="166" t="str">
        <f t="shared" si="38"/>
        <v/>
      </c>
      <c r="AG207" s="170" t="str">
        <f>IFERROR(IF(AND(V206="Impacto",V207="Impacto"),(AG206-(+AG206*Y207)),IF(AND(V206="Probabilidad",V207="Impacto"),(AG205-(+AG205*Y207)),IF(V207="Probabilidad",AG206,""))),"")</f>
        <v/>
      </c>
      <c r="AH207" s="168" t="str">
        <f t="shared" si="36"/>
        <v/>
      </c>
      <c r="AI207" s="169"/>
      <c r="AJ207" s="136"/>
      <c r="AK207" s="136"/>
      <c r="AL207" s="136"/>
      <c r="AM207" s="136"/>
      <c r="AN207" s="136"/>
      <c r="AO207" s="136"/>
      <c r="AP207" s="136"/>
      <c r="AQ207" s="136"/>
      <c r="AR207" s="136"/>
      <c r="AS207" s="136"/>
    </row>
    <row r="208" spans="1:45" s="154" customFormat="1" ht="70.5" hidden="1" customHeight="1" x14ac:dyDescent="0.2">
      <c r="A208" s="364"/>
      <c r="B208" s="365"/>
      <c r="C208" s="365"/>
      <c r="D208" s="366"/>
      <c r="E208" s="366"/>
      <c r="F208" s="367"/>
      <c r="G208" s="424"/>
      <c r="H208" s="368"/>
      <c r="I208" s="369"/>
      <c r="J208" s="369"/>
      <c r="K208" s="366"/>
      <c r="L208" s="377"/>
      <c r="M208" s="363"/>
      <c r="N208" s="344"/>
      <c r="O208" s="378"/>
      <c r="P208" s="344">
        <f ca="1">IF(NOT(ISERROR(MATCH(O208,_xlfn.ANCHORARRAY(I219),0))),N221&amp;"Por favor no seleccionar los criterios de impacto",O208)</f>
        <v>0</v>
      </c>
      <c r="Q208" s="363"/>
      <c r="R208" s="344"/>
      <c r="S208" s="373"/>
      <c r="T208" s="203">
        <v>5</v>
      </c>
      <c r="U208" s="171"/>
      <c r="V208" s="163" t="str">
        <f t="shared" si="33"/>
        <v/>
      </c>
      <c r="W208" s="164"/>
      <c r="X208" s="164"/>
      <c r="Y208" s="201" t="str">
        <f t="shared" si="34"/>
        <v/>
      </c>
      <c r="Z208" s="164"/>
      <c r="AA208" s="164"/>
      <c r="AB208" s="164"/>
      <c r="AC208" s="165" t="str">
        <f>IFERROR(IF(AND(V207="Probabilidad",V208="Probabilidad"),(AE207-(+AE207*Y208)),IF(AND(V207="Impacto",V208="Probabilidad"),(AE206-(+AE206*Y208)),IF(V208="Impacto",AE207,""))),"")</f>
        <v/>
      </c>
      <c r="AD208" s="166" t="str">
        <f t="shared" si="37"/>
        <v/>
      </c>
      <c r="AE208" s="167" t="str">
        <f t="shared" si="35"/>
        <v/>
      </c>
      <c r="AF208" s="166" t="str">
        <f t="shared" si="38"/>
        <v/>
      </c>
      <c r="AG208" s="170" t="str">
        <f>IFERROR(IF(AND(V207="Impacto",V208="Impacto"),(AG207-(+AG207*Y208)),IF(AND(V207="Probabilidad",V208="Impacto"),(AG206-(+AG206*Y208)),IF(V208="Probabilidad",AG207,""))),"")</f>
        <v/>
      </c>
      <c r="AH208" s="168" t="str">
        <f t="shared" si="36"/>
        <v/>
      </c>
      <c r="AI208" s="169"/>
      <c r="AJ208" s="136"/>
      <c r="AK208" s="136"/>
      <c r="AL208" s="136"/>
      <c r="AM208" s="136"/>
      <c r="AN208" s="136"/>
      <c r="AO208" s="136"/>
      <c r="AP208" s="136"/>
      <c r="AQ208" s="136"/>
      <c r="AR208" s="136"/>
      <c r="AS208" s="136"/>
    </row>
    <row r="209" spans="1:45" s="154" customFormat="1" ht="70.5" hidden="1" customHeight="1" x14ac:dyDescent="0.2">
      <c r="A209" s="364"/>
      <c r="B209" s="365"/>
      <c r="C209" s="365"/>
      <c r="D209" s="366"/>
      <c r="E209" s="366"/>
      <c r="F209" s="367"/>
      <c r="G209" s="425"/>
      <c r="H209" s="368"/>
      <c r="I209" s="369"/>
      <c r="J209" s="369"/>
      <c r="K209" s="366"/>
      <c r="L209" s="377"/>
      <c r="M209" s="363"/>
      <c r="N209" s="344"/>
      <c r="O209" s="378"/>
      <c r="P209" s="344">
        <f ca="1">IF(NOT(ISERROR(MATCH(O209,_xlfn.ANCHORARRAY(I220),0))),N222&amp;"Por favor no seleccionar los criterios de impacto",O209)</f>
        <v>0</v>
      </c>
      <c r="Q209" s="363"/>
      <c r="R209" s="344"/>
      <c r="S209" s="373"/>
      <c r="T209" s="203">
        <v>6</v>
      </c>
      <c r="U209" s="171"/>
      <c r="V209" s="163" t="str">
        <f t="shared" si="33"/>
        <v/>
      </c>
      <c r="W209" s="164"/>
      <c r="X209" s="164"/>
      <c r="Y209" s="201" t="str">
        <f t="shared" si="34"/>
        <v/>
      </c>
      <c r="Z209" s="164"/>
      <c r="AA209" s="164"/>
      <c r="AB209" s="164"/>
      <c r="AC209" s="165" t="str">
        <f>IFERROR(IF(AND(V208="Probabilidad",V209="Probabilidad"),(AE208-(+AE208*Y209)),IF(AND(V208="Impacto",V209="Probabilidad"),(AE207-(+AE207*Y209)),IF(V209="Impacto",AE208,""))),"")</f>
        <v/>
      </c>
      <c r="AD209" s="166" t="str">
        <f t="shared" si="37"/>
        <v/>
      </c>
      <c r="AE209" s="167" t="str">
        <f t="shared" si="35"/>
        <v/>
      </c>
      <c r="AF209" s="166" t="str">
        <f t="shared" si="38"/>
        <v/>
      </c>
      <c r="AG209" s="170" t="str">
        <f>IFERROR(IF(AND(V208="Impacto",V209="Impacto"),(AG208-(+AG208*Y209)),IF(AND(V208="Probabilidad",V209="Impacto"),(AG207-(+AG207*Y209)),IF(V209="Probabilidad",AG208,""))),"")</f>
        <v/>
      </c>
      <c r="AH209" s="168" t="str">
        <f t="shared" si="36"/>
        <v/>
      </c>
      <c r="AI209" s="169"/>
      <c r="AJ209" s="136"/>
      <c r="AK209" s="136"/>
      <c r="AL209" s="136"/>
      <c r="AM209" s="136"/>
      <c r="AN209" s="136"/>
      <c r="AO209" s="136"/>
      <c r="AP209" s="136"/>
      <c r="AQ209" s="136"/>
      <c r="AR209" s="136"/>
      <c r="AS209" s="136"/>
    </row>
    <row r="210" spans="1:45" s="154" customFormat="1" ht="114.75" hidden="1" customHeight="1" x14ac:dyDescent="0.2">
      <c r="A210" s="364">
        <v>38</v>
      </c>
      <c r="B210" s="365" t="s">
        <v>214</v>
      </c>
      <c r="C210" s="365" t="s">
        <v>642</v>
      </c>
      <c r="D210" s="366" t="s">
        <v>123</v>
      </c>
      <c r="E210" s="366" t="s">
        <v>659</v>
      </c>
      <c r="F210" s="366" t="s">
        <v>660</v>
      </c>
      <c r="G210" s="423" t="s">
        <v>661</v>
      </c>
      <c r="H210" s="423" t="s">
        <v>662</v>
      </c>
      <c r="I210" s="369" t="s">
        <v>663</v>
      </c>
      <c r="J210" s="427" t="s">
        <v>664</v>
      </c>
      <c r="K210" s="366" t="s">
        <v>116</v>
      </c>
      <c r="L210" s="377">
        <v>1000</v>
      </c>
      <c r="M210" s="363" t="str">
        <f>IF(L210&lt;=0,"",IF(L210&lt;=2,"Muy Baja",IF(L210&lt;=24,"Baja",IF(L210&lt;=500,"Media",IF(L210&lt;=5000,"Alta","Muy Alta")))))</f>
        <v>Alta</v>
      </c>
      <c r="N210" s="344">
        <f>IF(M210="","",IF(M210="Muy Baja",0.2,IF(M210="Baja",0.4,IF(M210="Media",0.6,IF(M210="Alta",0.8,IF(M210="Muy Alta",1,))))))</f>
        <v>0.8</v>
      </c>
      <c r="O210" s="378" t="s">
        <v>140</v>
      </c>
      <c r="P210" s="344" t="str">
        <f>IF(NOT(ISERROR(MATCH(O210,'[7]Tabla Impacto'!$B$221:$B$223,0))),'[7]Tabla Impacto'!$F$223&amp;"Por favor no seleccionar los criterios de impacto(Afectación Económica o presupuestal y Pérdida Reputacional)",O210)</f>
        <v xml:space="preserve">     El riesgo afecta la imagen de la entidad con algunos usuarios de relevancia frente al logro de los objetivos</v>
      </c>
      <c r="Q210" s="363" t="str">
        <f>IF(OR(P210='[7]Tabla Impacto'!$C$11,P210='[7]Tabla Impacto'!$D$11),"Leve",IF(OR(P210='[7]Tabla Impacto'!$C$12,P210='[7]Tabla Impacto'!$D$12),"Menor",IF(OR(P210='[7]Tabla Impacto'!$C$13,P210='[7]Tabla Impacto'!$D$13),"Moderado",IF(OR(P210='[7]Tabla Impacto'!$C$14,P210='[7]Tabla Impacto'!$D$14),"Mayor",IF(OR(P210='[7]Tabla Impacto'!$C$15,P210='[7]Tabla Impacto'!$D$15),"Catastrófico","")))))</f>
        <v>Moderado</v>
      </c>
      <c r="R210" s="344">
        <f>IF(Q210="","",IF(Q210="Leve",0.2,IF(Q210="Menor",0.4,IF(Q210="Moderado",0.6,IF(Q210="Mayor",0.8,IF(Q210="Catastrófico",1,))))))</f>
        <v>0.6</v>
      </c>
      <c r="S210" s="373" t="str">
        <f>IF(OR(AND(M210="Muy Baja",Q210="Leve"),AND(M210="Muy Baja",Q210="Menor"),AND(M210="Baja",Q210="Leve")),"Bajo",IF(OR(AND(M210="Muy baja",Q210="Moderado"),AND(M210="Baja",Q210="Menor"),AND(M210="Baja",Q210="Moderado"),AND(M210="Media",Q210="Leve"),AND(M210="Media",Q210="Menor"),AND(M210="Media",Q210="Moderado"),AND(M210="Alta",Q210="Leve"),AND(M210="Alta",Q210="Menor")),"Moderado",IF(OR(AND(M210="Muy Baja",Q210="Mayor"),AND(M210="Baja",Q210="Mayor"),AND(M210="Media",Q210="Mayor"),AND(M210="Alta",Q210="Moderado"),AND(M210="Alta",Q210="Mayor"),AND(M210="Muy Alta",Q210="Leve"),AND(M210="Muy Alta",Q210="Menor"),AND(M210="Muy Alta",Q210="Moderado"),AND(M210="Muy Alta",Q210="Mayor")),"Alto",IF(OR(AND(M210="Muy Baja",Q210="Catastrófico"),AND(M210="Baja",Q210="Catastrófico"),AND(M210="Media",Q210="Catastrófico"),AND(M210="Alta",Q210="Catastrófico"),AND(M210="Muy Alta",Q210="Catastrófico")),"Extremo",""))))</f>
        <v>Alto</v>
      </c>
      <c r="T210" s="203">
        <v>1</v>
      </c>
      <c r="U210" s="197" t="s">
        <v>665</v>
      </c>
      <c r="V210" s="163" t="str">
        <f t="shared" si="33"/>
        <v>Probabilidad</v>
      </c>
      <c r="W210" s="164" t="s">
        <v>14</v>
      </c>
      <c r="X210" s="164" t="s">
        <v>9</v>
      </c>
      <c r="Y210" s="201" t="str">
        <f t="shared" si="34"/>
        <v>40%</v>
      </c>
      <c r="Z210" s="164" t="s">
        <v>19</v>
      </c>
      <c r="AA210" s="164" t="s">
        <v>22</v>
      </c>
      <c r="AB210" s="164" t="s">
        <v>112</v>
      </c>
      <c r="AC210" s="172">
        <f>IFERROR(IF(V210="Probabilidad",(N210-(+N210*Y210)),IF(V210="Impacto",N210,"")),"")</f>
        <v>0.48</v>
      </c>
      <c r="AD210" s="166" t="str">
        <f>IFERROR(IF(AC210="","",IF(AC210&lt;=0.2,"Muy Baja",IF(AC210&lt;=0.4,"Baja",IF(AC210&lt;=0.6,"Media",IF(AC210&lt;=0.8,"Alta","Muy Alta"))))),"")</f>
        <v>Media</v>
      </c>
      <c r="AE210" s="167">
        <f t="shared" si="35"/>
        <v>0.48</v>
      </c>
      <c r="AF210" s="166" t="str">
        <f>IFERROR(IF(AG210="","",IF(AG210&lt;=0.2,"Leve",IF(AG210&lt;=0.4,"Menor",IF(AG210&lt;=0.6,"Moderado",IF(AG210&lt;=0.8,"Mayor","Catastrófico"))))),"")</f>
        <v>Moderado</v>
      </c>
      <c r="AG210" s="170">
        <f>IFERROR(IF(V210="Impacto",(R210-(+R210*Y210)),IF(V210="Probabilidad",R210,"")),"")</f>
        <v>0.6</v>
      </c>
      <c r="AH210" s="168" t="str">
        <f t="shared" si="36"/>
        <v>Moderado</v>
      </c>
      <c r="AI210" s="169" t="s">
        <v>32</v>
      </c>
      <c r="AJ210" s="136"/>
      <c r="AK210" s="136"/>
      <c r="AL210" s="136"/>
      <c r="AM210" s="136"/>
      <c r="AN210" s="136"/>
      <c r="AO210" s="136"/>
      <c r="AP210" s="136"/>
      <c r="AQ210" s="136"/>
      <c r="AR210" s="136"/>
      <c r="AS210" s="136"/>
    </row>
    <row r="211" spans="1:45" s="154" customFormat="1" ht="99.75" hidden="1" customHeight="1" x14ac:dyDescent="0.2">
      <c r="A211" s="364"/>
      <c r="B211" s="365"/>
      <c r="C211" s="365"/>
      <c r="D211" s="366"/>
      <c r="E211" s="366"/>
      <c r="F211" s="366"/>
      <c r="G211" s="424"/>
      <c r="H211" s="424"/>
      <c r="I211" s="369"/>
      <c r="J211" s="428"/>
      <c r="K211" s="366"/>
      <c r="L211" s="377"/>
      <c r="M211" s="363"/>
      <c r="N211" s="344"/>
      <c r="O211" s="378"/>
      <c r="P211" s="344">
        <f ca="1">IF(NOT(ISERROR(MATCH(O211,_xlfn.ANCHORARRAY(I222),0))),N224&amp;"Por favor no seleccionar los criterios de impacto",O211)</f>
        <v>0</v>
      </c>
      <c r="Q211" s="363"/>
      <c r="R211" s="344"/>
      <c r="S211" s="373"/>
      <c r="T211" s="203">
        <v>2</v>
      </c>
      <c r="U211" s="197" t="s">
        <v>666</v>
      </c>
      <c r="V211" s="163" t="str">
        <f t="shared" si="33"/>
        <v>Probabilidad</v>
      </c>
      <c r="W211" s="164" t="s">
        <v>14</v>
      </c>
      <c r="X211" s="164" t="s">
        <v>9</v>
      </c>
      <c r="Y211" s="201" t="str">
        <f t="shared" si="34"/>
        <v>40%</v>
      </c>
      <c r="Z211" s="164" t="s">
        <v>19</v>
      </c>
      <c r="AA211" s="164" t="s">
        <v>22</v>
      </c>
      <c r="AB211" s="164" t="s">
        <v>112</v>
      </c>
      <c r="AC211" s="173">
        <f>IFERROR(IF(AND(V210="Probabilidad",V211="Probabilidad"),(AE210-(+AE210*Y211)),IF(V211="Probabilidad",(N210-(+N210*Y211)),IF(V211="Impacto",AE210,""))),"")</f>
        <v>0.28799999999999998</v>
      </c>
      <c r="AD211" s="166" t="str">
        <f t="shared" si="37"/>
        <v>Baja</v>
      </c>
      <c r="AE211" s="167">
        <f t="shared" si="35"/>
        <v>0.28799999999999998</v>
      </c>
      <c r="AF211" s="166" t="str">
        <f t="shared" si="38"/>
        <v>Moderado</v>
      </c>
      <c r="AG211" s="170">
        <f>IFERROR(IF(AND(V210="Impacto",V211="Impacto"),(AG210-(+AG210*Y211)),IF(V211="Impacto",(R210-(+R210*Y211)),IF(V211="Probabilidad",AG210,""))),"")</f>
        <v>0.6</v>
      </c>
      <c r="AH211" s="168" t="str">
        <f t="shared" si="36"/>
        <v>Moderado</v>
      </c>
      <c r="AI211" s="169" t="s">
        <v>32</v>
      </c>
      <c r="AJ211" s="136"/>
      <c r="AK211" s="136"/>
      <c r="AL211" s="136"/>
      <c r="AM211" s="136"/>
      <c r="AN211" s="136"/>
      <c r="AO211" s="136"/>
      <c r="AP211" s="136"/>
      <c r="AQ211" s="136"/>
      <c r="AR211" s="136"/>
      <c r="AS211" s="136"/>
    </row>
    <row r="212" spans="1:45" s="154" customFormat="1" ht="70.5" hidden="1" customHeight="1" x14ac:dyDescent="0.2">
      <c r="A212" s="364"/>
      <c r="B212" s="365"/>
      <c r="C212" s="365"/>
      <c r="D212" s="366"/>
      <c r="E212" s="366"/>
      <c r="F212" s="366"/>
      <c r="G212" s="424"/>
      <c r="H212" s="424"/>
      <c r="I212" s="369"/>
      <c r="J212" s="428"/>
      <c r="K212" s="366"/>
      <c r="L212" s="377"/>
      <c r="M212" s="363"/>
      <c r="N212" s="344"/>
      <c r="O212" s="378"/>
      <c r="P212" s="344">
        <f ca="1">IF(NOT(ISERROR(MATCH(O212,_xlfn.ANCHORARRAY(I223),0))),N225&amp;"Por favor no seleccionar los criterios de impacto",O212)</f>
        <v>0</v>
      </c>
      <c r="Q212" s="363"/>
      <c r="R212" s="344"/>
      <c r="S212" s="373"/>
      <c r="T212" s="203">
        <v>3</v>
      </c>
      <c r="U212" s="191"/>
      <c r="V212" s="163" t="str">
        <f t="shared" si="33"/>
        <v/>
      </c>
      <c r="W212" s="164"/>
      <c r="X212" s="164"/>
      <c r="Y212" s="201" t="str">
        <f t="shared" si="34"/>
        <v/>
      </c>
      <c r="Z212" s="164"/>
      <c r="AA212" s="164"/>
      <c r="AB212" s="164"/>
      <c r="AC212" s="165" t="str">
        <f>IFERROR(IF(AND(V211="Probabilidad",V212="Probabilidad"),(AE211-(+AE211*Y212)),IF(AND(V211="Impacto",V212="Probabilidad"),(AE210-(+AE210*Y212)),IF(V212="Impacto",AE211,""))),"")</f>
        <v/>
      </c>
      <c r="AD212" s="166" t="str">
        <f t="shared" si="37"/>
        <v/>
      </c>
      <c r="AE212" s="167" t="str">
        <f t="shared" si="35"/>
        <v/>
      </c>
      <c r="AF212" s="166" t="str">
        <f t="shared" si="38"/>
        <v/>
      </c>
      <c r="AG212" s="170" t="str">
        <f>IFERROR(IF(AND(V211="Impacto",V212="Impacto"),(AG211-(+AG211*Y212)),IF(AND(V211="Probabilidad",V212="Impacto"),(AG210-(+AG210*Y212)),IF(V212="Probabilidad",AG211,""))),"")</f>
        <v/>
      </c>
      <c r="AH212" s="168" t="str">
        <f t="shared" si="36"/>
        <v/>
      </c>
      <c r="AI212" s="169"/>
      <c r="AJ212" s="136"/>
      <c r="AK212" s="136"/>
      <c r="AL212" s="136"/>
      <c r="AM212" s="136"/>
      <c r="AN212" s="136"/>
      <c r="AO212" s="136"/>
      <c r="AP212" s="136"/>
      <c r="AQ212" s="136"/>
      <c r="AR212" s="136"/>
      <c r="AS212" s="136"/>
    </row>
    <row r="213" spans="1:45" s="154" customFormat="1" ht="70.5" hidden="1" customHeight="1" x14ac:dyDescent="0.2">
      <c r="A213" s="364"/>
      <c r="B213" s="365"/>
      <c r="C213" s="365"/>
      <c r="D213" s="366"/>
      <c r="E213" s="366"/>
      <c r="F213" s="366"/>
      <c r="G213" s="424"/>
      <c r="H213" s="424"/>
      <c r="I213" s="369"/>
      <c r="J213" s="428"/>
      <c r="K213" s="366"/>
      <c r="L213" s="377"/>
      <c r="M213" s="363"/>
      <c r="N213" s="344"/>
      <c r="O213" s="378"/>
      <c r="P213" s="344">
        <f ca="1">IF(NOT(ISERROR(MATCH(O213,_xlfn.ANCHORARRAY(I224),0))),N226&amp;"Por favor no seleccionar los criterios de impacto",O213)</f>
        <v>0</v>
      </c>
      <c r="Q213" s="363"/>
      <c r="R213" s="344"/>
      <c r="S213" s="373"/>
      <c r="T213" s="203">
        <v>4</v>
      </c>
      <c r="U213" s="171"/>
      <c r="V213" s="163" t="str">
        <f t="shared" si="33"/>
        <v/>
      </c>
      <c r="W213" s="164"/>
      <c r="X213" s="164"/>
      <c r="Y213" s="201" t="str">
        <f t="shared" si="34"/>
        <v/>
      </c>
      <c r="Z213" s="164"/>
      <c r="AA213" s="164"/>
      <c r="AB213" s="164"/>
      <c r="AC213" s="165" t="str">
        <f>IFERROR(IF(AND(V212="Probabilidad",V213="Probabilidad"),(AE212-(+AE212*Y213)),IF(AND(V212="Impacto",V213="Probabilidad"),(AE211-(+AE211*Y213)),IF(V213="Impacto",AE212,""))),"")</f>
        <v/>
      </c>
      <c r="AD213" s="166" t="str">
        <f t="shared" si="37"/>
        <v/>
      </c>
      <c r="AE213" s="167" t="str">
        <f t="shared" si="35"/>
        <v/>
      </c>
      <c r="AF213" s="166" t="str">
        <f t="shared" si="38"/>
        <v/>
      </c>
      <c r="AG213" s="170" t="str">
        <f>IFERROR(IF(AND(V212="Impacto",V213="Impacto"),(AG212-(+AG212*Y213)),IF(AND(V212="Probabilidad",V213="Impacto"),(AG211-(+AG211*Y213)),IF(V213="Probabilidad",AG212,""))),"")</f>
        <v/>
      </c>
      <c r="AH213" s="168" t="str">
        <f t="shared" si="36"/>
        <v/>
      </c>
      <c r="AI213" s="169"/>
      <c r="AJ213" s="136"/>
      <c r="AK213" s="136"/>
      <c r="AL213" s="136"/>
      <c r="AM213" s="136"/>
      <c r="AN213" s="136"/>
      <c r="AO213" s="136"/>
      <c r="AP213" s="136"/>
      <c r="AQ213" s="136"/>
      <c r="AR213" s="136"/>
      <c r="AS213" s="136"/>
    </row>
    <row r="214" spans="1:45" s="154" customFormat="1" ht="70.5" hidden="1" customHeight="1" x14ac:dyDescent="0.2">
      <c r="A214" s="364"/>
      <c r="B214" s="365"/>
      <c r="C214" s="365"/>
      <c r="D214" s="366"/>
      <c r="E214" s="366"/>
      <c r="F214" s="366"/>
      <c r="G214" s="424"/>
      <c r="H214" s="424"/>
      <c r="I214" s="369"/>
      <c r="J214" s="428"/>
      <c r="K214" s="366"/>
      <c r="L214" s="377"/>
      <c r="M214" s="363"/>
      <c r="N214" s="344"/>
      <c r="O214" s="378"/>
      <c r="P214" s="344">
        <f ca="1">IF(NOT(ISERROR(MATCH(O214,_xlfn.ANCHORARRAY(I225),0))),N227&amp;"Por favor no seleccionar los criterios de impacto",O214)</f>
        <v>0</v>
      </c>
      <c r="Q214" s="363"/>
      <c r="R214" s="344"/>
      <c r="S214" s="373"/>
      <c r="T214" s="203">
        <v>5</v>
      </c>
      <c r="U214" s="171"/>
      <c r="V214" s="163" t="str">
        <f t="shared" si="33"/>
        <v/>
      </c>
      <c r="W214" s="164"/>
      <c r="X214" s="164"/>
      <c r="Y214" s="201" t="str">
        <f t="shared" si="34"/>
        <v/>
      </c>
      <c r="Z214" s="164"/>
      <c r="AA214" s="164"/>
      <c r="AB214" s="164"/>
      <c r="AC214" s="165" t="str">
        <f>IFERROR(IF(AND(V213="Probabilidad",V214="Probabilidad"),(AE213-(+AE213*Y214)),IF(AND(V213="Impacto",V214="Probabilidad"),(AE212-(+AE212*Y214)),IF(V214="Impacto",AE213,""))),"")</f>
        <v/>
      </c>
      <c r="AD214" s="166" t="str">
        <f t="shared" si="37"/>
        <v/>
      </c>
      <c r="AE214" s="167" t="str">
        <f t="shared" si="35"/>
        <v/>
      </c>
      <c r="AF214" s="166" t="str">
        <f t="shared" si="38"/>
        <v/>
      </c>
      <c r="AG214" s="170" t="str">
        <f>IFERROR(IF(AND(V213="Impacto",V214="Impacto"),(AG213-(+AG213*Y214)),IF(AND(V213="Probabilidad",V214="Impacto"),(AG212-(+AG212*Y214)),IF(V214="Probabilidad",AG213,""))),"")</f>
        <v/>
      </c>
      <c r="AH214" s="168" t="str">
        <f t="shared" si="36"/>
        <v/>
      </c>
      <c r="AI214" s="169"/>
      <c r="AJ214" s="136"/>
      <c r="AK214" s="136"/>
      <c r="AL214" s="136"/>
      <c r="AM214" s="136"/>
      <c r="AN214" s="136"/>
      <c r="AO214" s="136"/>
      <c r="AP214" s="136"/>
      <c r="AQ214" s="136"/>
      <c r="AR214" s="136"/>
      <c r="AS214" s="136"/>
    </row>
    <row r="215" spans="1:45" s="154" customFormat="1" ht="70.5" hidden="1" customHeight="1" x14ac:dyDescent="0.2">
      <c r="A215" s="364"/>
      <c r="B215" s="365"/>
      <c r="C215" s="365"/>
      <c r="D215" s="366"/>
      <c r="E215" s="366"/>
      <c r="F215" s="366"/>
      <c r="G215" s="425"/>
      <c r="H215" s="425"/>
      <c r="I215" s="369"/>
      <c r="J215" s="429"/>
      <c r="K215" s="366"/>
      <c r="L215" s="377"/>
      <c r="M215" s="363"/>
      <c r="N215" s="344"/>
      <c r="O215" s="378"/>
      <c r="P215" s="344">
        <f ca="1">IF(NOT(ISERROR(MATCH(O215,_xlfn.ANCHORARRAY(I226),0))),N228&amp;"Por favor no seleccionar los criterios de impacto",O215)</f>
        <v>0</v>
      </c>
      <c r="Q215" s="363"/>
      <c r="R215" s="344"/>
      <c r="S215" s="373"/>
      <c r="T215" s="203">
        <v>6</v>
      </c>
      <c r="U215" s="171"/>
      <c r="V215" s="163" t="str">
        <f t="shared" si="33"/>
        <v/>
      </c>
      <c r="W215" s="164"/>
      <c r="X215" s="164"/>
      <c r="Y215" s="201" t="str">
        <f t="shared" si="34"/>
        <v/>
      </c>
      <c r="Z215" s="164"/>
      <c r="AA215" s="164"/>
      <c r="AB215" s="164"/>
      <c r="AC215" s="165" t="str">
        <f>IFERROR(IF(AND(V214="Probabilidad",V215="Probabilidad"),(AE214-(+AE214*Y215)),IF(AND(V214="Impacto",V215="Probabilidad"),(AE213-(+AE213*Y215)),IF(V215="Impacto",AE214,""))),"")</f>
        <v/>
      </c>
      <c r="AD215" s="166" t="str">
        <f t="shared" si="37"/>
        <v/>
      </c>
      <c r="AE215" s="167" t="str">
        <f t="shared" si="35"/>
        <v/>
      </c>
      <c r="AF215" s="166" t="str">
        <f t="shared" si="38"/>
        <v/>
      </c>
      <c r="AG215" s="170" t="str">
        <f>IFERROR(IF(AND(V214="Impacto",V215="Impacto"),(AG214-(+AG214*Y215)),IF(AND(V214="Probabilidad",V215="Impacto"),(AG213-(+AG213*Y215)),IF(V215="Probabilidad",AG214,""))),"")</f>
        <v/>
      </c>
      <c r="AH215" s="168" t="str">
        <f t="shared" si="36"/>
        <v/>
      </c>
      <c r="AI215" s="169"/>
      <c r="AJ215" s="136"/>
      <c r="AK215" s="136"/>
      <c r="AL215" s="136"/>
      <c r="AM215" s="136"/>
      <c r="AN215" s="136"/>
      <c r="AO215" s="136"/>
      <c r="AP215" s="136"/>
      <c r="AQ215" s="136"/>
      <c r="AR215" s="136"/>
      <c r="AS215" s="136"/>
    </row>
    <row r="216" spans="1:45" s="154" customFormat="1" ht="111.75" hidden="1" customHeight="1" x14ac:dyDescent="0.2">
      <c r="A216" s="364">
        <v>39</v>
      </c>
      <c r="B216" s="365"/>
      <c r="C216" s="365" t="s">
        <v>229</v>
      </c>
      <c r="D216" s="366" t="s">
        <v>124</v>
      </c>
      <c r="E216" s="366" t="s">
        <v>667</v>
      </c>
      <c r="F216" s="366" t="s">
        <v>668</v>
      </c>
      <c r="G216" s="423" t="s">
        <v>669</v>
      </c>
      <c r="H216" s="423" t="s">
        <v>670</v>
      </c>
      <c r="I216" s="369" t="s">
        <v>671</v>
      </c>
      <c r="J216" s="427" t="s">
        <v>672</v>
      </c>
      <c r="K216" s="366" t="s">
        <v>116</v>
      </c>
      <c r="L216" s="377">
        <v>100</v>
      </c>
      <c r="M216" s="363" t="str">
        <f>IF(L216&lt;=0,"",IF(L216&lt;=2,"Muy Baja",IF(L216&lt;=24,"Baja",IF(L216&lt;=500,"Media",IF(L216&lt;=5000,"Alta","Muy Alta")))))</f>
        <v>Media</v>
      </c>
      <c r="N216" s="344">
        <f>IF(M216="","",IF(M216="Muy Baja",0.2,IF(M216="Baja",0.4,IF(M216="Media",0.6,IF(M216="Alta",0.8,IF(M216="Muy Alta",1,))))))</f>
        <v>0.6</v>
      </c>
      <c r="O216" s="378" t="s">
        <v>134</v>
      </c>
      <c r="P216" s="344" t="str">
        <f>IF(NOT(ISERROR(MATCH(O216,'[7]Tabla Impacto'!$B$221:$B$223,0))),'[7]Tabla Impacto'!$F$223&amp;"Por favor no seleccionar los criterios de impacto(Afectación Económica o presupuestal y Pérdida Reputacional)",O216)</f>
        <v xml:space="preserve">     Entre 50 y 100 SMLMV </v>
      </c>
      <c r="Q216" s="363" t="str">
        <f>IF(OR(P216='[7]Tabla Impacto'!$C$11,P216='[7]Tabla Impacto'!$D$11),"Leve",IF(OR(P216='[7]Tabla Impacto'!$C$12,P216='[7]Tabla Impacto'!$D$12),"Menor",IF(OR(P216='[7]Tabla Impacto'!$C$13,P216='[7]Tabla Impacto'!$D$13),"Moderado",IF(OR(P216='[7]Tabla Impacto'!$C$14,P216='[7]Tabla Impacto'!$D$14),"Mayor",IF(OR(P216='[7]Tabla Impacto'!$C$15,P216='[7]Tabla Impacto'!$D$15),"Catastrófico","")))))</f>
        <v>Moderado</v>
      </c>
      <c r="R216" s="344">
        <f>IF(Q216="","",IF(Q216="Leve",0.2,IF(Q216="Menor",0.4,IF(Q216="Moderado",0.6,IF(Q216="Mayor",0.8,IF(Q216="Catastrófico",1,))))))</f>
        <v>0.6</v>
      </c>
      <c r="S216" s="373" t="str">
        <f>IF(OR(AND(M216="Muy Baja",Q216="Leve"),AND(M216="Muy Baja",Q216="Menor"),AND(M216="Baja",Q216="Leve")),"Bajo",IF(OR(AND(M216="Muy baja",Q216="Moderado"),AND(M216="Baja",Q216="Menor"),AND(M216="Baja",Q216="Moderado"),AND(M216="Media",Q216="Leve"),AND(M216="Media",Q216="Menor"),AND(M216="Media",Q216="Moderado"),AND(M216="Alta",Q216="Leve"),AND(M216="Alta",Q216="Menor")),"Moderado",IF(OR(AND(M216="Muy Baja",Q216="Mayor"),AND(M216="Baja",Q216="Mayor"),AND(M216="Media",Q216="Mayor"),AND(M216="Alta",Q216="Moderado"),AND(M216="Alta",Q216="Mayor"),AND(M216="Muy Alta",Q216="Leve"),AND(M216="Muy Alta",Q216="Menor"),AND(M216="Muy Alta",Q216="Moderado"),AND(M216="Muy Alta",Q216="Mayor")),"Alto",IF(OR(AND(M216="Muy Baja",Q216="Catastrófico"),AND(M216="Baja",Q216="Catastrófico"),AND(M216="Media",Q216="Catastrófico"),AND(M216="Alta",Q216="Catastrófico"),AND(M216="Muy Alta",Q216="Catastrófico")),"Extremo",""))))</f>
        <v>Moderado</v>
      </c>
      <c r="T216" s="203">
        <v>1</v>
      </c>
      <c r="U216" s="171" t="s">
        <v>673</v>
      </c>
      <c r="V216" s="163" t="str">
        <f t="shared" si="33"/>
        <v>Probabilidad</v>
      </c>
      <c r="W216" s="164" t="s">
        <v>14</v>
      </c>
      <c r="X216" s="164" t="s">
        <v>9</v>
      </c>
      <c r="Y216" s="201" t="str">
        <f t="shared" si="34"/>
        <v>40%</v>
      </c>
      <c r="Z216" s="164" t="s">
        <v>19</v>
      </c>
      <c r="AA216" s="164" t="s">
        <v>22</v>
      </c>
      <c r="AB216" s="164" t="s">
        <v>112</v>
      </c>
      <c r="AC216" s="165">
        <f>IFERROR(IF(V216="Probabilidad",(N216-(+N216*Y216)),IF(V216="Impacto",N216,"")),"")</f>
        <v>0.36</v>
      </c>
      <c r="AD216" s="166" t="str">
        <f>IFERROR(IF(AC216="","",IF(AC216&lt;=0.2,"Muy Baja",IF(AC216&lt;=0.4,"Baja",IF(AC216&lt;=0.6,"Media",IF(AC216&lt;=0.8,"Alta","Muy Alta"))))),"")</f>
        <v>Baja</v>
      </c>
      <c r="AE216" s="167">
        <f t="shared" si="35"/>
        <v>0.36</v>
      </c>
      <c r="AF216" s="166" t="str">
        <f>IFERROR(IF(AG216="","",IF(AG216&lt;=0.2,"Leve",IF(AG216&lt;=0.4,"Menor",IF(AG216&lt;=0.6,"Moderado",IF(AG216&lt;=0.8,"Mayor","Catastrófico"))))),"")</f>
        <v>Moderado</v>
      </c>
      <c r="AG216" s="170">
        <f>IFERROR(IF(V216="Impacto",(R216-(+R216*Y216)),IF(V216="Probabilidad",R216,"")),"")</f>
        <v>0.6</v>
      </c>
      <c r="AH216" s="168" t="str">
        <f t="shared" si="36"/>
        <v>Moderado</v>
      </c>
      <c r="AI216" s="169" t="s">
        <v>127</v>
      </c>
      <c r="AJ216" s="136"/>
      <c r="AK216" s="136"/>
      <c r="AL216" s="136"/>
      <c r="AM216" s="136"/>
      <c r="AN216" s="136"/>
      <c r="AO216" s="136"/>
      <c r="AP216" s="136"/>
      <c r="AQ216" s="136"/>
      <c r="AR216" s="136"/>
      <c r="AS216" s="136"/>
    </row>
    <row r="217" spans="1:45" s="154" customFormat="1" ht="113.25" hidden="1" customHeight="1" x14ac:dyDescent="0.2">
      <c r="A217" s="364"/>
      <c r="B217" s="365"/>
      <c r="C217" s="365"/>
      <c r="D217" s="366"/>
      <c r="E217" s="366"/>
      <c r="F217" s="366"/>
      <c r="G217" s="424"/>
      <c r="H217" s="424"/>
      <c r="I217" s="369"/>
      <c r="J217" s="428"/>
      <c r="K217" s="366"/>
      <c r="L217" s="377"/>
      <c r="M217" s="363"/>
      <c r="N217" s="344"/>
      <c r="O217" s="378"/>
      <c r="P217" s="344">
        <f ca="1">IF(NOT(ISERROR(MATCH(O217,_xlfn.ANCHORARRAY(I228),0))),N230&amp;"Por favor no seleccionar los criterios de impacto",O217)</f>
        <v>0</v>
      </c>
      <c r="Q217" s="363"/>
      <c r="R217" s="344"/>
      <c r="S217" s="373"/>
      <c r="T217" s="203">
        <v>2</v>
      </c>
      <c r="U217" s="171" t="s">
        <v>674</v>
      </c>
      <c r="V217" s="163" t="str">
        <f t="shared" si="33"/>
        <v>Probabilidad</v>
      </c>
      <c r="W217" s="164" t="s">
        <v>14</v>
      </c>
      <c r="X217" s="164" t="s">
        <v>10</v>
      </c>
      <c r="Y217" s="201" t="str">
        <f t="shared" si="34"/>
        <v>50%</v>
      </c>
      <c r="Z217" s="164" t="s">
        <v>19</v>
      </c>
      <c r="AA217" s="164" t="s">
        <v>22</v>
      </c>
      <c r="AB217" s="164" t="s">
        <v>112</v>
      </c>
      <c r="AC217" s="165">
        <f>IFERROR(IF(AND(V216="Probabilidad",V217="Probabilidad"),(AE216-(+AE216*Y217)),IF(V217="Probabilidad",(N216-(+N216*Y217)),IF(V217="Impacto",AE216,""))),"")</f>
        <v>0.18</v>
      </c>
      <c r="AD217" s="166" t="str">
        <f t="shared" si="37"/>
        <v>Muy Baja</v>
      </c>
      <c r="AE217" s="167">
        <f t="shared" si="35"/>
        <v>0.18</v>
      </c>
      <c r="AF217" s="166" t="str">
        <f t="shared" si="38"/>
        <v>Moderado</v>
      </c>
      <c r="AG217" s="170">
        <f>IFERROR(IF(AND(V216="Impacto",V217="Impacto"),(AG216-(+AG216*Y217)),IF(V217="Impacto",(R216-(+R216*Y217)),IF(V217="Probabilidad",AG216,""))),"")</f>
        <v>0.6</v>
      </c>
      <c r="AH217" s="168" t="str">
        <f t="shared" si="36"/>
        <v>Moderado</v>
      </c>
      <c r="AI217" s="169" t="s">
        <v>127</v>
      </c>
      <c r="AJ217" s="136"/>
      <c r="AK217" s="136"/>
      <c r="AL217" s="136"/>
      <c r="AM217" s="136"/>
      <c r="AN217" s="136"/>
      <c r="AO217" s="136"/>
      <c r="AP217" s="136"/>
      <c r="AQ217" s="136"/>
      <c r="AR217" s="136"/>
      <c r="AS217" s="136"/>
    </row>
    <row r="218" spans="1:45" s="154" customFormat="1" ht="70.5" hidden="1" customHeight="1" x14ac:dyDescent="0.2">
      <c r="A218" s="364"/>
      <c r="B218" s="365"/>
      <c r="C218" s="365"/>
      <c r="D218" s="366"/>
      <c r="E218" s="366"/>
      <c r="F218" s="366"/>
      <c r="G218" s="424"/>
      <c r="H218" s="424"/>
      <c r="I218" s="369"/>
      <c r="J218" s="428"/>
      <c r="K218" s="366"/>
      <c r="L218" s="377"/>
      <c r="M218" s="363"/>
      <c r="N218" s="344"/>
      <c r="O218" s="378"/>
      <c r="P218" s="344">
        <f ca="1">IF(NOT(ISERROR(MATCH(O218,_xlfn.ANCHORARRAY(I229),0))),N231&amp;"Por favor no seleccionar los criterios de impacto",O218)</f>
        <v>0</v>
      </c>
      <c r="Q218" s="363"/>
      <c r="R218" s="344"/>
      <c r="S218" s="373"/>
      <c r="T218" s="203">
        <v>3</v>
      </c>
      <c r="U218" s="191"/>
      <c r="V218" s="163" t="str">
        <f t="shared" si="33"/>
        <v/>
      </c>
      <c r="W218" s="164"/>
      <c r="X218" s="164"/>
      <c r="Y218" s="201" t="str">
        <f t="shared" si="34"/>
        <v/>
      </c>
      <c r="Z218" s="164"/>
      <c r="AA218" s="164"/>
      <c r="AB218" s="164"/>
      <c r="AC218" s="165" t="str">
        <f>IFERROR(IF(AND(V217="Probabilidad",V218="Probabilidad"),(AE217-(+AE217*Y218)),IF(AND(V217="Impacto",V218="Probabilidad"),(AE216-(+AE216*Y218)),IF(V218="Impacto",AE217,""))),"")</f>
        <v/>
      </c>
      <c r="AD218" s="166" t="str">
        <f t="shared" si="37"/>
        <v/>
      </c>
      <c r="AE218" s="167" t="str">
        <f t="shared" si="35"/>
        <v/>
      </c>
      <c r="AF218" s="166" t="str">
        <f t="shared" si="38"/>
        <v/>
      </c>
      <c r="AG218" s="170" t="str">
        <f>IFERROR(IF(AND(V217="Impacto",V218="Impacto"),(AG217-(+AG217*Y218)),IF(AND(V217="Probabilidad",V218="Impacto"),(AG216-(+AG216*Y218)),IF(V218="Probabilidad",AG217,""))),"")</f>
        <v/>
      </c>
      <c r="AH218" s="168" t="str">
        <f t="shared" si="36"/>
        <v/>
      </c>
      <c r="AI218" s="169"/>
      <c r="AJ218" s="136"/>
      <c r="AK218" s="136"/>
      <c r="AL218" s="136"/>
      <c r="AM218" s="136"/>
      <c r="AN218" s="136"/>
      <c r="AO218" s="136"/>
      <c r="AP218" s="136"/>
      <c r="AQ218" s="136"/>
      <c r="AR218" s="136"/>
      <c r="AS218" s="136"/>
    </row>
    <row r="219" spans="1:45" s="154" customFormat="1" ht="70.5" hidden="1" customHeight="1" x14ac:dyDescent="0.2">
      <c r="A219" s="364"/>
      <c r="B219" s="365"/>
      <c r="C219" s="365"/>
      <c r="D219" s="366"/>
      <c r="E219" s="366"/>
      <c r="F219" s="366"/>
      <c r="G219" s="424"/>
      <c r="H219" s="424"/>
      <c r="I219" s="369"/>
      <c r="J219" s="428"/>
      <c r="K219" s="366"/>
      <c r="L219" s="377"/>
      <c r="M219" s="363"/>
      <c r="N219" s="344"/>
      <c r="O219" s="378"/>
      <c r="P219" s="344">
        <f ca="1">IF(NOT(ISERROR(MATCH(O219,_xlfn.ANCHORARRAY(I230),0))),N232&amp;"Por favor no seleccionar los criterios de impacto",O219)</f>
        <v>0</v>
      </c>
      <c r="Q219" s="363"/>
      <c r="R219" s="344"/>
      <c r="S219" s="373"/>
      <c r="T219" s="203">
        <v>4</v>
      </c>
      <c r="U219" s="171"/>
      <c r="V219" s="163" t="str">
        <f t="shared" si="33"/>
        <v/>
      </c>
      <c r="W219" s="164"/>
      <c r="X219" s="164"/>
      <c r="Y219" s="201" t="str">
        <f t="shared" si="34"/>
        <v/>
      </c>
      <c r="Z219" s="164"/>
      <c r="AA219" s="164"/>
      <c r="AB219" s="164"/>
      <c r="AC219" s="165" t="str">
        <f>IFERROR(IF(AND(V218="Probabilidad",V219="Probabilidad"),(AE218-(+AE218*Y219)),IF(AND(V218="Impacto",V219="Probabilidad"),(AE217-(+AE217*Y219)),IF(V219="Impacto",AE218,""))),"")</f>
        <v/>
      </c>
      <c r="AD219" s="166" t="str">
        <f t="shared" si="37"/>
        <v/>
      </c>
      <c r="AE219" s="167" t="str">
        <f t="shared" si="35"/>
        <v/>
      </c>
      <c r="AF219" s="166" t="str">
        <f t="shared" si="38"/>
        <v/>
      </c>
      <c r="AG219" s="170" t="str">
        <f>IFERROR(IF(AND(V218="Impacto",V219="Impacto"),(AG218-(+AG218*Y219)),IF(AND(V218="Probabilidad",V219="Impacto"),(AG217-(+AG217*Y219)),IF(V219="Probabilidad",AG218,""))),"")</f>
        <v/>
      </c>
      <c r="AH219" s="168" t="str">
        <f t="shared" si="36"/>
        <v/>
      </c>
      <c r="AI219" s="169"/>
      <c r="AJ219" s="136"/>
      <c r="AK219" s="136"/>
      <c r="AL219" s="136"/>
      <c r="AM219" s="136"/>
      <c r="AN219" s="136"/>
      <c r="AO219" s="136"/>
      <c r="AP219" s="136"/>
      <c r="AQ219" s="136"/>
      <c r="AR219" s="136"/>
      <c r="AS219" s="136"/>
    </row>
    <row r="220" spans="1:45" s="154" customFormat="1" ht="70.5" hidden="1" customHeight="1" x14ac:dyDescent="0.2">
      <c r="A220" s="364"/>
      <c r="B220" s="365"/>
      <c r="C220" s="365"/>
      <c r="D220" s="366"/>
      <c r="E220" s="366"/>
      <c r="F220" s="366"/>
      <c r="G220" s="424"/>
      <c r="H220" s="424"/>
      <c r="I220" s="369"/>
      <c r="J220" s="428"/>
      <c r="K220" s="366"/>
      <c r="L220" s="377"/>
      <c r="M220" s="363"/>
      <c r="N220" s="344"/>
      <c r="O220" s="378"/>
      <c r="P220" s="344">
        <f ca="1">IF(NOT(ISERROR(MATCH(O220,_xlfn.ANCHORARRAY(I231),0))),N233&amp;"Por favor no seleccionar los criterios de impacto",O220)</f>
        <v>0</v>
      </c>
      <c r="Q220" s="363"/>
      <c r="R220" s="344"/>
      <c r="S220" s="373"/>
      <c r="T220" s="203">
        <v>5</v>
      </c>
      <c r="U220" s="171"/>
      <c r="V220" s="163" t="str">
        <f t="shared" si="33"/>
        <v/>
      </c>
      <c r="W220" s="164"/>
      <c r="X220" s="164"/>
      <c r="Y220" s="201" t="str">
        <f t="shared" si="34"/>
        <v/>
      </c>
      <c r="Z220" s="164"/>
      <c r="AA220" s="164"/>
      <c r="AB220" s="164"/>
      <c r="AC220" s="192" t="str">
        <f>IFERROR(IF(AND(V219="Probabilidad",V220="Probabilidad"),(AE219-(+AE219*Y220)),IF(AND(V219="Impacto",V220="Probabilidad"),(AE218-(+AE218*Y220)),IF(V220="Impacto",AE219,""))),"")</f>
        <v/>
      </c>
      <c r="AD220" s="166" t="str">
        <f>IFERROR(IF(AC220="","",IF(AC220&lt;=0.2,"Muy Baja",IF(AC220&lt;=0.4,"Baja",IF(AC220&lt;=0.6,"Media",IF(AC220&lt;=0.8,"Alta","Muy Alta"))))),"")</f>
        <v/>
      </c>
      <c r="AE220" s="167" t="str">
        <f t="shared" si="35"/>
        <v/>
      </c>
      <c r="AF220" s="166" t="str">
        <f t="shared" si="38"/>
        <v/>
      </c>
      <c r="AG220" s="170" t="str">
        <f>IFERROR(IF(AND(V219="Impacto",V220="Impacto"),(AG219-(+AG219*Y220)),IF(AND(V219="Probabilidad",V220="Impacto"),(AG218-(+AG218*Y220)),IF(V220="Probabilidad",AG219,""))),"")</f>
        <v/>
      </c>
      <c r="AH220" s="168" t="str">
        <f t="shared" si="36"/>
        <v/>
      </c>
      <c r="AI220" s="169"/>
      <c r="AJ220" s="136"/>
      <c r="AK220" s="136"/>
      <c r="AL220" s="136"/>
      <c r="AM220" s="136"/>
      <c r="AN220" s="136"/>
      <c r="AO220" s="136"/>
      <c r="AP220" s="136"/>
      <c r="AQ220" s="136"/>
      <c r="AR220" s="136"/>
      <c r="AS220" s="136"/>
    </row>
    <row r="221" spans="1:45" s="154" customFormat="1" ht="70.5" hidden="1" customHeight="1" x14ac:dyDescent="0.2">
      <c r="A221" s="364"/>
      <c r="B221" s="365"/>
      <c r="C221" s="365"/>
      <c r="D221" s="366"/>
      <c r="E221" s="366"/>
      <c r="F221" s="366"/>
      <c r="G221" s="425"/>
      <c r="H221" s="425"/>
      <c r="I221" s="369"/>
      <c r="J221" s="429"/>
      <c r="K221" s="366"/>
      <c r="L221" s="377"/>
      <c r="M221" s="363"/>
      <c r="N221" s="344"/>
      <c r="O221" s="378"/>
      <c r="P221" s="344">
        <f ca="1">IF(NOT(ISERROR(MATCH(O221,_xlfn.ANCHORARRAY(I232),0))),N234&amp;"Por favor no seleccionar los criterios de impacto",O221)</f>
        <v>0</v>
      </c>
      <c r="Q221" s="363"/>
      <c r="R221" s="344"/>
      <c r="S221" s="373"/>
      <c r="T221" s="203">
        <v>6</v>
      </c>
      <c r="U221" s="171"/>
      <c r="V221" s="163" t="str">
        <f t="shared" si="33"/>
        <v/>
      </c>
      <c r="W221" s="164"/>
      <c r="X221" s="164"/>
      <c r="Y221" s="201" t="str">
        <f t="shared" si="34"/>
        <v/>
      </c>
      <c r="Z221" s="164"/>
      <c r="AA221" s="164"/>
      <c r="AB221" s="164"/>
      <c r="AC221" s="165" t="str">
        <f>IFERROR(IF(AND(V220="Probabilidad",V221="Probabilidad"),(AE220-(+AE220*Y221)),IF(AND(V220="Impacto",V221="Probabilidad"),(AE219-(+AE219*Y221)),IF(V221="Impacto",AE220,""))),"")</f>
        <v/>
      </c>
      <c r="AD221" s="166" t="str">
        <f t="shared" si="37"/>
        <v/>
      </c>
      <c r="AE221" s="167" t="str">
        <f t="shared" si="35"/>
        <v/>
      </c>
      <c r="AF221" s="166" t="str">
        <f t="shared" si="38"/>
        <v/>
      </c>
      <c r="AG221" s="170" t="str">
        <f>IFERROR(IF(AND(V220="Impacto",V221="Impacto"),(AG220-(+AG220*Y221)),IF(AND(V220="Probabilidad",V221="Impacto"),(AG219-(+AG219*Y221)),IF(V221="Probabilidad",AG220,""))),"")</f>
        <v/>
      </c>
      <c r="AH221" s="168" t="str">
        <f t="shared" si="36"/>
        <v/>
      </c>
      <c r="AI221" s="169"/>
      <c r="AJ221" s="136"/>
      <c r="AK221" s="136"/>
      <c r="AL221" s="136"/>
      <c r="AM221" s="136"/>
      <c r="AN221" s="136"/>
      <c r="AO221" s="136"/>
      <c r="AP221" s="136"/>
      <c r="AQ221" s="136"/>
      <c r="AR221" s="136"/>
      <c r="AS221" s="136"/>
    </row>
    <row r="222" spans="1:45" s="154" customFormat="1" ht="111.75" hidden="1" customHeight="1" x14ac:dyDescent="0.2">
      <c r="A222" s="364">
        <v>40</v>
      </c>
      <c r="B222" s="365" t="s">
        <v>214</v>
      </c>
      <c r="C222" s="365" t="s">
        <v>229</v>
      </c>
      <c r="D222" s="366" t="s">
        <v>125</v>
      </c>
      <c r="E222" s="366" t="s">
        <v>675</v>
      </c>
      <c r="F222" s="366" t="s">
        <v>676</v>
      </c>
      <c r="G222" s="423" t="s">
        <v>677</v>
      </c>
      <c r="H222" s="423" t="s">
        <v>678</v>
      </c>
      <c r="I222" s="369" t="s">
        <v>679</v>
      </c>
      <c r="J222" s="427" t="s">
        <v>680</v>
      </c>
      <c r="K222" s="366" t="s">
        <v>116</v>
      </c>
      <c r="L222" s="377">
        <v>100</v>
      </c>
      <c r="M222" s="363" t="str">
        <f>IF(L222&lt;=0,"",IF(L222&lt;=2,"Muy Baja",IF(L222&lt;=24,"Baja",IF(L222&lt;=500,"Media",IF(L222&lt;=5000,"Alta","Muy Alta")))))</f>
        <v>Media</v>
      </c>
      <c r="N222" s="344">
        <f>IF(M222="","",IF(M222="Muy Baja",0.2,IF(M222="Baja",0.4,IF(M222="Media",0.6,IF(M222="Alta",0.8,IF(M222="Muy Alta",1,))))))</f>
        <v>0.6</v>
      </c>
      <c r="O222" s="378" t="s">
        <v>134</v>
      </c>
      <c r="P222" s="344" t="str">
        <f>IF(NOT(ISERROR(MATCH(O222,'[7]Tabla Impacto'!$B$221:$B$223,0))),'[7]Tabla Impacto'!$F$223&amp;"Por favor no seleccionar los criterios de impacto(Afectación Económica o presupuestal y Pérdida Reputacional)",O222)</f>
        <v xml:space="preserve">     Entre 50 y 100 SMLMV </v>
      </c>
      <c r="Q222" s="363" t="str">
        <f>IF(OR(P222='[7]Tabla Impacto'!$C$11,P222='[7]Tabla Impacto'!$D$11),"Leve",IF(OR(P222='[7]Tabla Impacto'!$C$12,P222='[7]Tabla Impacto'!$D$12),"Menor",IF(OR(P222='[7]Tabla Impacto'!$C$13,P222='[7]Tabla Impacto'!$D$13),"Moderado",IF(OR(P222='[7]Tabla Impacto'!$C$14,P222='[7]Tabla Impacto'!$D$14),"Mayor",IF(OR(P222='[7]Tabla Impacto'!$C$15,P222='[7]Tabla Impacto'!$D$15),"Catastrófico","")))))</f>
        <v>Moderado</v>
      </c>
      <c r="R222" s="344">
        <f>IF(Q222="","",IF(Q222="Leve",0.2,IF(Q222="Menor",0.4,IF(Q222="Moderado",0.6,IF(Q222="Mayor",0.8,IF(Q222="Catastrófico",1,))))))</f>
        <v>0.6</v>
      </c>
      <c r="S222" s="373" t="str">
        <f>IF(OR(AND(M222="Muy Baja",Q222="Leve"),AND(M222="Muy Baja",Q222="Menor"),AND(M222="Baja",Q222="Leve")),"Bajo",IF(OR(AND(M222="Muy baja",Q222="Moderado"),AND(M222="Baja",Q222="Menor"),AND(M222="Baja",Q222="Moderado"),AND(M222="Media",Q222="Leve"),AND(M222="Media",Q222="Menor"),AND(M222="Media",Q222="Moderado"),AND(M222="Alta",Q222="Leve"),AND(M222="Alta",Q222="Menor")),"Moderado",IF(OR(AND(M222="Muy Baja",Q222="Mayor"),AND(M222="Baja",Q222="Mayor"),AND(M222="Media",Q222="Mayor"),AND(M222="Alta",Q222="Moderado"),AND(M222="Alta",Q222="Mayor"),AND(M222="Muy Alta",Q222="Leve"),AND(M222="Muy Alta",Q222="Menor"),AND(M222="Muy Alta",Q222="Moderado"),AND(M222="Muy Alta",Q222="Mayor")),"Alto",IF(OR(AND(M222="Muy Baja",Q222="Catastrófico"),AND(M222="Baja",Q222="Catastrófico"),AND(M222="Media",Q222="Catastrófico"),AND(M222="Alta",Q222="Catastrófico"),AND(M222="Muy Alta",Q222="Catastrófico")),"Extremo",""))))</f>
        <v>Moderado</v>
      </c>
      <c r="T222" s="203">
        <v>1</v>
      </c>
      <c r="U222" s="171" t="s">
        <v>681</v>
      </c>
      <c r="V222" s="163" t="str">
        <f t="shared" si="33"/>
        <v>Probabilidad</v>
      </c>
      <c r="W222" s="164" t="s">
        <v>14</v>
      </c>
      <c r="X222" s="164" t="s">
        <v>9</v>
      </c>
      <c r="Y222" s="201" t="str">
        <f t="shared" si="34"/>
        <v>40%</v>
      </c>
      <c r="Z222" s="164" t="s">
        <v>19</v>
      </c>
      <c r="AA222" s="164" t="s">
        <v>22</v>
      </c>
      <c r="AB222" s="164" t="s">
        <v>112</v>
      </c>
      <c r="AC222" s="165">
        <f>IFERROR(IF(V222="Probabilidad",(N222-(+N222*Y222)),IF(V222="Impacto",N222,"")),"")</f>
        <v>0.36</v>
      </c>
      <c r="AD222" s="166" t="str">
        <f>IFERROR(IF(AC222="","",IF(AC222&lt;=0.2,"Muy Baja",IF(AC222&lt;=0.4,"Baja",IF(AC222&lt;=0.6,"Media",IF(AC222&lt;=0.8,"Alta","Muy Alta"))))),"")</f>
        <v>Baja</v>
      </c>
      <c r="AE222" s="167">
        <f t="shared" si="35"/>
        <v>0.36</v>
      </c>
      <c r="AF222" s="166" t="str">
        <f>IFERROR(IF(AG222="","",IF(AG222&lt;=0.2,"Leve",IF(AG222&lt;=0.4,"Menor",IF(AG222&lt;=0.6,"Moderado",IF(AG222&lt;=0.8,"Mayor","Catastrófico"))))),"")</f>
        <v>Moderado</v>
      </c>
      <c r="AG222" s="170">
        <f>IFERROR(IF(V222="Impacto",(R222-(+R222*Y222)),IF(V222="Probabilidad",R222,"")),"")</f>
        <v>0.6</v>
      </c>
      <c r="AH222" s="168" t="str">
        <f t="shared" si="36"/>
        <v>Moderado</v>
      </c>
      <c r="AI222" s="169" t="s">
        <v>32</v>
      </c>
      <c r="AJ222" s="136"/>
      <c r="AK222" s="136"/>
      <c r="AL222" s="136"/>
      <c r="AM222" s="136"/>
      <c r="AN222" s="136"/>
      <c r="AO222" s="136"/>
      <c r="AP222" s="136"/>
      <c r="AQ222" s="136"/>
      <c r="AR222" s="136"/>
      <c r="AS222" s="136"/>
    </row>
    <row r="223" spans="1:45" s="154" customFormat="1" ht="70.5" hidden="1" customHeight="1" x14ac:dyDescent="0.2">
      <c r="A223" s="364"/>
      <c r="B223" s="365"/>
      <c r="C223" s="365"/>
      <c r="D223" s="366"/>
      <c r="E223" s="366"/>
      <c r="F223" s="366"/>
      <c r="G223" s="424"/>
      <c r="H223" s="424"/>
      <c r="I223" s="369"/>
      <c r="J223" s="428"/>
      <c r="K223" s="366"/>
      <c r="L223" s="377"/>
      <c r="M223" s="363"/>
      <c r="N223" s="344"/>
      <c r="O223" s="378"/>
      <c r="P223" s="344">
        <f ca="1">IF(NOT(ISERROR(MATCH(O223,_xlfn.ANCHORARRAY(I234),0))),N236&amp;"Por favor no seleccionar los criterios de impacto",O223)</f>
        <v>0</v>
      </c>
      <c r="Q223" s="363"/>
      <c r="R223" s="344"/>
      <c r="S223" s="373"/>
      <c r="T223" s="203">
        <v>2</v>
      </c>
      <c r="U223" s="171"/>
      <c r="V223" s="163" t="str">
        <f t="shared" si="33"/>
        <v/>
      </c>
      <c r="W223" s="164"/>
      <c r="X223" s="164"/>
      <c r="Y223" s="201" t="str">
        <f t="shared" si="34"/>
        <v/>
      </c>
      <c r="Z223" s="164"/>
      <c r="AA223" s="164"/>
      <c r="AB223" s="164"/>
      <c r="AC223" s="165" t="str">
        <f>IFERROR(IF(AND(V222="Probabilidad",V223="Probabilidad"),(AE222-(+AE222*Y223)),IF(V223="Probabilidad",(N222-(+N222*Y223)),IF(V223="Impacto",AE222,""))),"")</f>
        <v/>
      </c>
      <c r="AD223" s="166" t="str">
        <f t="shared" si="37"/>
        <v/>
      </c>
      <c r="AE223" s="167" t="str">
        <f t="shared" si="35"/>
        <v/>
      </c>
      <c r="AF223" s="166" t="str">
        <f t="shared" si="38"/>
        <v/>
      </c>
      <c r="AG223" s="170" t="str">
        <f>IFERROR(IF(AND(V222="Impacto",V223="Impacto"),(AG222-(+AG222*Y223)),IF(V223="Impacto",(R222-(+R222*Y223)),IF(V223="Probabilidad",AG222,""))),"")</f>
        <v/>
      </c>
      <c r="AH223" s="168" t="str">
        <f t="shared" si="36"/>
        <v/>
      </c>
      <c r="AI223" s="169"/>
      <c r="AJ223" s="136"/>
      <c r="AK223" s="136"/>
      <c r="AL223" s="136"/>
      <c r="AM223" s="136"/>
      <c r="AN223" s="136"/>
      <c r="AO223" s="136"/>
      <c r="AP223" s="136"/>
      <c r="AQ223" s="136"/>
      <c r="AR223" s="136"/>
      <c r="AS223" s="136"/>
    </row>
    <row r="224" spans="1:45" s="154" customFormat="1" ht="70.5" hidden="1" customHeight="1" x14ac:dyDescent="0.2">
      <c r="A224" s="364"/>
      <c r="B224" s="365"/>
      <c r="C224" s="365"/>
      <c r="D224" s="366"/>
      <c r="E224" s="366"/>
      <c r="F224" s="366"/>
      <c r="G224" s="424"/>
      <c r="H224" s="424"/>
      <c r="I224" s="369"/>
      <c r="J224" s="428"/>
      <c r="K224" s="366"/>
      <c r="L224" s="377"/>
      <c r="M224" s="363"/>
      <c r="N224" s="344"/>
      <c r="O224" s="378"/>
      <c r="P224" s="344">
        <f ca="1">IF(NOT(ISERROR(MATCH(O224,_xlfn.ANCHORARRAY(I235),0))),N237&amp;"Por favor no seleccionar los criterios de impacto",O224)</f>
        <v>0</v>
      </c>
      <c r="Q224" s="363"/>
      <c r="R224" s="344"/>
      <c r="S224" s="373"/>
      <c r="T224" s="203">
        <v>3</v>
      </c>
      <c r="U224" s="191"/>
      <c r="V224" s="163" t="str">
        <f t="shared" si="33"/>
        <v/>
      </c>
      <c r="W224" s="164"/>
      <c r="X224" s="164"/>
      <c r="Y224" s="201" t="str">
        <f t="shared" si="34"/>
        <v/>
      </c>
      <c r="Z224" s="164"/>
      <c r="AA224" s="164"/>
      <c r="AB224" s="164"/>
      <c r="AC224" s="165" t="str">
        <f>IFERROR(IF(AND(V223="Probabilidad",V224="Probabilidad"),(AE223-(+AE223*Y224)),IF(AND(V223="Impacto",V224="Probabilidad"),(AE222-(+AE222*Y224)),IF(V224="Impacto",AE223,""))),"")</f>
        <v/>
      </c>
      <c r="AD224" s="166" t="str">
        <f t="shared" si="37"/>
        <v/>
      </c>
      <c r="AE224" s="167" t="str">
        <f t="shared" si="35"/>
        <v/>
      </c>
      <c r="AF224" s="166" t="str">
        <f t="shared" si="38"/>
        <v/>
      </c>
      <c r="AG224" s="170" t="str">
        <f>IFERROR(IF(AND(V223="Impacto",V224="Impacto"),(AG223-(+AG223*Y224)),IF(AND(V223="Probabilidad",V224="Impacto"),(AG222-(+AG222*Y224)),IF(V224="Probabilidad",AG223,""))),"")</f>
        <v/>
      </c>
      <c r="AH224" s="168" t="str">
        <f t="shared" si="36"/>
        <v/>
      </c>
      <c r="AI224" s="169"/>
      <c r="AJ224" s="136"/>
      <c r="AK224" s="136"/>
      <c r="AL224" s="136"/>
      <c r="AM224" s="136"/>
      <c r="AN224" s="136"/>
      <c r="AO224" s="136"/>
      <c r="AP224" s="136"/>
      <c r="AQ224" s="136"/>
      <c r="AR224" s="136"/>
      <c r="AS224" s="136"/>
    </row>
    <row r="225" spans="1:51" s="154" customFormat="1" ht="70.5" hidden="1" customHeight="1" x14ac:dyDescent="0.2">
      <c r="A225" s="364"/>
      <c r="B225" s="365"/>
      <c r="C225" s="365"/>
      <c r="D225" s="366"/>
      <c r="E225" s="366"/>
      <c r="F225" s="366"/>
      <c r="G225" s="424"/>
      <c r="H225" s="424"/>
      <c r="I225" s="369"/>
      <c r="J225" s="428"/>
      <c r="K225" s="366"/>
      <c r="L225" s="377"/>
      <c r="M225" s="363"/>
      <c r="N225" s="344"/>
      <c r="O225" s="378"/>
      <c r="P225" s="344">
        <f ca="1">IF(NOT(ISERROR(MATCH(O225,_xlfn.ANCHORARRAY(I236),0))),N238&amp;"Por favor no seleccionar los criterios de impacto",O225)</f>
        <v>0</v>
      </c>
      <c r="Q225" s="363"/>
      <c r="R225" s="344"/>
      <c r="S225" s="373"/>
      <c r="T225" s="203">
        <v>4</v>
      </c>
      <c r="U225" s="171"/>
      <c r="V225" s="163" t="str">
        <f t="shared" si="33"/>
        <v/>
      </c>
      <c r="W225" s="164"/>
      <c r="X225" s="164"/>
      <c r="Y225" s="201" t="str">
        <f t="shared" si="34"/>
        <v/>
      </c>
      <c r="Z225" s="164"/>
      <c r="AA225" s="164"/>
      <c r="AB225" s="164"/>
      <c r="AC225" s="165" t="str">
        <f>IFERROR(IF(AND(V224="Probabilidad",V225="Probabilidad"),(AE224-(+AE224*Y225)),IF(AND(V224="Impacto",V225="Probabilidad"),(AE223-(+AE223*Y225)),IF(V225="Impacto",AE224,""))),"")</f>
        <v/>
      </c>
      <c r="AD225" s="166" t="str">
        <f t="shared" si="37"/>
        <v/>
      </c>
      <c r="AE225" s="167" t="str">
        <f t="shared" si="35"/>
        <v/>
      </c>
      <c r="AF225" s="166" t="str">
        <f t="shared" si="38"/>
        <v/>
      </c>
      <c r="AG225" s="170" t="str">
        <f>IFERROR(IF(AND(V224="Impacto",V225="Impacto"),(AG224-(+AG224*Y225)),IF(AND(V224="Probabilidad",V225="Impacto"),(AG223-(+AG223*Y225)),IF(V225="Probabilidad",AG224,""))),"")</f>
        <v/>
      </c>
      <c r="AH225" s="168" t="str">
        <f t="shared" si="36"/>
        <v/>
      </c>
      <c r="AI225" s="169"/>
      <c r="AJ225" s="136"/>
      <c r="AK225" s="136"/>
      <c r="AL225" s="136"/>
      <c r="AM225" s="136"/>
      <c r="AN225" s="136"/>
      <c r="AO225" s="136"/>
      <c r="AP225" s="136"/>
      <c r="AQ225" s="136"/>
      <c r="AR225" s="136"/>
      <c r="AS225" s="136"/>
    </row>
    <row r="226" spans="1:51" s="154" customFormat="1" ht="15" hidden="1" x14ac:dyDescent="0.2">
      <c r="A226" s="364"/>
      <c r="B226" s="365"/>
      <c r="C226" s="365"/>
      <c r="D226" s="366"/>
      <c r="E226" s="366"/>
      <c r="F226" s="366"/>
      <c r="G226" s="424"/>
      <c r="H226" s="424"/>
      <c r="I226" s="369"/>
      <c r="J226" s="428"/>
      <c r="K226" s="366"/>
      <c r="L226" s="377"/>
      <c r="M226" s="363"/>
      <c r="N226" s="344"/>
      <c r="O226" s="378"/>
      <c r="P226" s="344">
        <f ca="1">IF(NOT(ISERROR(MATCH(O226,_xlfn.ANCHORARRAY(I237),0))),N239&amp;"Por favor no seleccionar los criterios de impacto",O226)</f>
        <v>0</v>
      </c>
      <c r="Q226" s="363"/>
      <c r="R226" s="344"/>
      <c r="S226" s="373"/>
      <c r="T226" s="203">
        <v>5</v>
      </c>
      <c r="U226" s="171"/>
      <c r="V226" s="163" t="str">
        <f t="shared" ref="V226:V227" si="39">IF(OR(W226="Preventivo",W226="Detectivo"),"Probabilidad",IF(W226="Correctivo","Impacto",""))</f>
        <v/>
      </c>
      <c r="W226" s="164"/>
      <c r="X226" s="164"/>
      <c r="Y226" s="201" t="str">
        <f t="shared" ref="Y226:Y227" si="40">IF(AND(W226="Preventivo",X226="Automático"),"50%",IF(AND(W226="Preventivo",X226="Manual"),"40%",IF(AND(W226="Detectivo",X226="Automático"),"40%",IF(AND(W226="Detectivo",X226="Manual"),"30%",IF(AND(W226="Correctivo",X226="Automático"),"35%",IF(AND(W226="Correctivo",X226="Manual"),"25%",""))))))</f>
        <v/>
      </c>
      <c r="Z226" s="164"/>
      <c r="AA226" s="164"/>
      <c r="AB226" s="164"/>
      <c r="AC226" s="165" t="str">
        <f>IFERROR(IF(AND(V225="Probabilidad",V226="Probabilidad"),(AE225-(+AE225*Y226)),IF(AND(V225="Impacto",V226="Probabilidad"),(AE224-(+AE224*Y226)),IF(V226="Impacto",AE225,""))),"")</f>
        <v/>
      </c>
      <c r="AD226" s="166" t="str">
        <f t="shared" si="37"/>
        <v/>
      </c>
      <c r="AE226" s="167" t="str">
        <f t="shared" si="35"/>
        <v/>
      </c>
      <c r="AF226" s="166" t="str">
        <f t="shared" si="38"/>
        <v/>
      </c>
      <c r="AG226" s="170" t="str">
        <f>IFERROR(IF(AND(V225="Impacto",V226="Impacto"),(AG225-(+AG225*Y226)),IF(AND(V225="Probabilidad",V226="Impacto"),(AG224-(+AG224*Y226)),IF(V226="Probabilidad",AG225,""))),"")</f>
        <v/>
      </c>
      <c r="AH226" s="168" t="str">
        <f t="shared" si="36"/>
        <v/>
      </c>
      <c r="AI226" s="169"/>
      <c r="AJ226" s="136"/>
      <c r="AK226" s="136"/>
      <c r="AL226" s="136"/>
      <c r="AM226" s="136"/>
      <c r="AN226" s="136"/>
      <c r="AO226" s="136"/>
      <c r="AP226" s="136"/>
      <c r="AQ226" s="136"/>
      <c r="AR226" s="136"/>
      <c r="AS226" s="136"/>
    </row>
    <row r="227" spans="1:51" s="154" customFormat="1" ht="15" hidden="1" x14ac:dyDescent="0.2">
      <c r="A227" s="364"/>
      <c r="B227" s="365"/>
      <c r="C227" s="365"/>
      <c r="D227" s="366"/>
      <c r="E227" s="366"/>
      <c r="F227" s="366"/>
      <c r="G227" s="425"/>
      <c r="H227" s="425"/>
      <c r="I227" s="369"/>
      <c r="J227" s="429"/>
      <c r="K227" s="366"/>
      <c r="L227" s="377"/>
      <c r="M227" s="363"/>
      <c r="N227" s="344"/>
      <c r="O227" s="378"/>
      <c r="P227" s="344">
        <f ca="1">IF(NOT(ISERROR(MATCH(O227,_xlfn.ANCHORARRAY(I238),0))),N240&amp;"Por favor no seleccionar los criterios de impacto",O227)</f>
        <v>0</v>
      </c>
      <c r="Q227" s="363"/>
      <c r="R227" s="344"/>
      <c r="S227" s="373"/>
      <c r="T227" s="203">
        <v>6</v>
      </c>
      <c r="U227" s="171"/>
      <c r="V227" s="163" t="str">
        <f t="shared" si="39"/>
        <v/>
      </c>
      <c r="W227" s="164"/>
      <c r="X227" s="164"/>
      <c r="Y227" s="201" t="str">
        <f t="shared" si="40"/>
        <v/>
      </c>
      <c r="Z227" s="164"/>
      <c r="AA227" s="164"/>
      <c r="AB227" s="164"/>
      <c r="AC227" s="165" t="str">
        <f>IFERROR(IF(AND(V226="Probabilidad",V227="Probabilidad"),(AE226-(+AE226*Y227)),IF(AND(V226="Impacto",V227="Probabilidad"),(AE225-(+AE225*Y227)),IF(V227="Impacto",AE226,""))),"")</f>
        <v/>
      </c>
      <c r="AD227" s="166" t="str">
        <f t="shared" si="37"/>
        <v/>
      </c>
      <c r="AE227" s="167" t="str">
        <f t="shared" si="35"/>
        <v/>
      </c>
      <c r="AF227" s="166" t="str">
        <f t="shared" si="38"/>
        <v/>
      </c>
      <c r="AG227" s="170" t="str">
        <f>IFERROR(IF(AND(V226="Impacto",V227="Impacto"),(AG226-(+AG226*Y227)),IF(AND(V226="Probabilidad",V227="Impacto"),(AG225-(+AG225*Y227)),IF(V227="Probabilidad",AG226,""))),"")</f>
        <v/>
      </c>
      <c r="AH227" s="168" t="str">
        <f t="shared" si="36"/>
        <v/>
      </c>
      <c r="AI227" s="169"/>
      <c r="AJ227" s="136"/>
      <c r="AK227" s="136"/>
      <c r="AL227" s="136"/>
      <c r="AM227" s="136"/>
      <c r="AN227" s="136"/>
      <c r="AO227" s="136"/>
      <c r="AP227" s="136"/>
      <c r="AQ227" s="136"/>
      <c r="AR227" s="136"/>
      <c r="AS227" s="136"/>
    </row>
    <row r="228" spans="1:51" s="156" customFormat="1" ht="86.25" hidden="1" customHeight="1" x14ac:dyDescent="0.25">
      <c r="A228" s="364">
        <v>41</v>
      </c>
      <c r="B228" s="365"/>
      <c r="C228" s="365" t="s">
        <v>213</v>
      </c>
      <c r="D228" s="366" t="s">
        <v>123</v>
      </c>
      <c r="E228" s="367" t="s">
        <v>691</v>
      </c>
      <c r="F228" s="367" t="s">
        <v>692</v>
      </c>
      <c r="G228" s="420" t="s">
        <v>693</v>
      </c>
      <c r="H228" s="368" t="s">
        <v>694</v>
      </c>
      <c r="I228" s="382" t="s">
        <v>695</v>
      </c>
      <c r="J228" s="383" t="s">
        <v>696</v>
      </c>
      <c r="K228" s="366" t="s">
        <v>116</v>
      </c>
      <c r="L228" s="377">
        <v>100</v>
      </c>
      <c r="M228" s="363" t="s">
        <v>100</v>
      </c>
      <c r="N228" s="344">
        <v>0.6</v>
      </c>
      <c r="O228" s="378" t="s">
        <v>140</v>
      </c>
      <c r="P228" s="344" t="s">
        <v>140</v>
      </c>
      <c r="Q228" s="363" t="s">
        <v>74</v>
      </c>
      <c r="R228" s="344">
        <v>0.6</v>
      </c>
      <c r="S228" s="373" t="s">
        <v>74</v>
      </c>
      <c r="T228" s="203">
        <v>1</v>
      </c>
      <c r="U228" s="197" t="s">
        <v>690</v>
      </c>
      <c r="V228" s="163" t="s">
        <v>4</v>
      </c>
      <c r="W228" s="164" t="s">
        <v>14</v>
      </c>
      <c r="X228" s="164" t="s">
        <v>9</v>
      </c>
      <c r="Y228" s="201" t="s">
        <v>357</v>
      </c>
      <c r="Z228" s="164" t="s">
        <v>19</v>
      </c>
      <c r="AA228" s="164" t="s">
        <v>22</v>
      </c>
      <c r="AB228" s="164" t="s">
        <v>112</v>
      </c>
      <c r="AC228" s="165">
        <v>0.36</v>
      </c>
      <c r="AD228" s="166" t="s">
        <v>46</v>
      </c>
      <c r="AE228" s="167">
        <v>0.36</v>
      </c>
      <c r="AF228" s="166" t="s">
        <v>74</v>
      </c>
      <c r="AG228" s="167">
        <v>0.6</v>
      </c>
      <c r="AH228" s="168" t="s">
        <v>74</v>
      </c>
      <c r="AI228" s="169" t="s">
        <v>32</v>
      </c>
      <c r="AJ228" s="155"/>
      <c r="AK228" s="155"/>
      <c r="AL228" s="155"/>
      <c r="AM228" s="155"/>
      <c r="AN228" s="155"/>
      <c r="AO228" s="155"/>
      <c r="AP228" s="155"/>
      <c r="AQ228" s="155"/>
      <c r="AR228" s="155"/>
      <c r="AS228" s="155"/>
      <c r="AT228" s="155"/>
      <c r="AU228" s="155"/>
      <c r="AV228" s="155"/>
      <c r="AW228" s="155"/>
      <c r="AX228" s="155"/>
      <c r="AY228" s="155"/>
    </row>
    <row r="229" spans="1:51" s="154" customFormat="1" ht="95.25" hidden="1" customHeight="1" x14ac:dyDescent="0.2">
      <c r="A229" s="364"/>
      <c r="B229" s="365"/>
      <c r="C229" s="365"/>
      <c r="D229" s="366"/>
      <c r="E229" s="367"/>
      <c r="F229" s="367"/>
      <c r="G229" s="421"/>
      <c r="H229" s="368"/>
      <c r="I229" s="382"/>
      <c r="J229" s="384"/>
      <c r="K229" s="366"/>
      <c r="L229" s="377"/>
      <c r="M229" s="363"/>
      <c r="N229" s="344"/>
      <c r="O229" s="378"/>
      <c r="P229" s="344">
        <v>0</v>
      </c>
      <c r="Q229" s="363"/>
      <c r="R229" s="344"/>
      <c r="S229" s="373"/>
      <c r="T229" s="203">
        <v>2</v>
      </c>
      <c r="U229" s="197"/>
      <c r="V229" s="163" t="s">
        <v>368</v>
      </c>
      <c r="W229" s="164"/>
      <c r="X229" s="164"/>
      <c r="Y229" s="201" t="s">
        <v>368</v>
      </c>
      <c r="Z229" s="164"/>
      <c r="AA229" s="164"/>
      <c r="AB229" s="164"/>
      <c r="AC229" s="165" t="s">
        <v>368</v>
      </c>
      <c r="AD229" s="166" t="s">
        <v>368</v>
      </c>
      <c r="AE229" s="167" t="s">
        <v>368</v>
      </c>
      <c r="AF229" s="166" t="s">
        <v>368</v>
      </c>
      <c r="AG229" s="170" t="s">
        <v>368</v>
      </c>
      <c r="AH229" s="168" t="s">
        <v>368</v>
      </c>
      <c r="AI229" s="169"/>
      <c r="AJ229" s="136"/>
      <c r="AK229" s="136"/>
      <c r="AL229" s="136"/>
      <c r="AM229" s="136"/>
      <c r="AN229" s="136"/>
      <c r="AO229" s="136"/>
      <c r="AP229" s="136"/>
      <c r="AQ229" s="136"/>
      <c r="AR229" s="136"/>
      <c r="AS229" s="136"/>
      <c r="AT229" s="136"/>
      <c r="AU229" s="136"/>
      <c r="AV229" s="136"/>
      <c r="AW229" s="136"/>
      <c r="AX229" s="136"/>
      <c r="AY229" s="136"/>
    </row>
    <row r="230" spans="1:51" s="154" customFormat="1" ht="101.25" hidden="1" customHeight="1" x14ac:dyDescent="0.2">
      <c r="A230" s="364"/>
      <c r="B230" s="365"/>
      <c r="C230" s="365"/>
      <c r="D230" s="366"/>
      <c r="E230" s="367"/>
      <c r="F230" s="367"/>
      <c r="G230" s="421"/>
      <c r="H230" s="368"/>
      <c r="I230" s="382"/>
      <c r="J230" s="384"/>
      <c r="K230" s="366"/>
      <c r="L230" s="377"/>
      <c r="M230" s="363"/>
      <c r="N230" s="344"/>
      <c r="O230" s="378"/>
      <c r="P230" s="344">
        <v>0</v>
      </c>
      <c r="Q230" s="363"/>
      <c r="R230" s="344"/>
      <c r="S230" s="373"/>
      <c r="T230" s="203">
        <v>3</v>
      </c>
      <c r="U230" s="197"/>
      <c r="V230" s="163" t="s">
        <v>368</v>
      </c>
      <c r="W230" s="164"/>
      <c r="X230" s="164"/>
      <c r="Y230" s="201" t="s">
        <v>368</v>
      </c>
      <c r="Z230" s="164"/>
      <c r="AA230" s="164"/>
      <c r="AB230" s="164"/>
      <c r="AC230" s="165" t="s">
        <v>368</v>
      </c>
      <c r="AD230" s="166" t="s">
        <v>368</v>
      </c>
      <c r="AE230" s="167" t="s">
        <v>368</v>
      </c>
      <c r="AF230" s="166" t="s">
        <v>368</v>
      </c>
      <c r="AG230" s="170" t="s">
        <v>368</v>
      </c>
      <c r="AH230" s="168" t="s">
        <v>368</v>
      </c>
      <c r="AI230" s="169"/>
      <c r="AJ230" s="136"/>
      <c r="AK230" s="136"/>
      <c r="AL230" s="136"/>
      <c r="AM230" s="136"/>
      <c r="AN230" s="136"/>
      <c r="AO230" s="136"/>
      <c r="AP230" s="136"/>
      <c r="AQ230" s="136"/>
      <c r="AR230" s="136"/>
      <c r="AS230" s="136"/>
      <c r="AT230" s="136"/>
      <c r="AU230" s="136"/>
      <c r="AV230" s="136"/>
      <c r="AW230" s="136"/>
      <c r="AX230" s="136"/>
      <c r="AY230" s="136"/>
    </row>
    <row r="231" spans="1:51" s="154" customFormat="1" ht="82.5" hidden="1" customHeight="1" x14ac:dyDescent="0.2">
      <c r="A231" s="364"/>
      <c r="B231" s="365"/>
      <c r="C231" s="365"/>
      <c r="D231" s="366"/>
      <c r="E231" s="367"/>
      <c r="F231" s="367"/>
      <c r="G231" s="421"/>
      <c r="H231" s="368"/>
      <c r="I231" s="382"/>
      <c r="J231" s="384"/>
      <c r="K231" s="366"/>
      <c r="L231" s="377"/>
      <c r="M231" s="363"/>
      <c r="N231" s="344"/>
      <c r="O231" s="378"/>
      <c r="P231" s="344">
        <v>0</v>
      </c>
      <c r="Q231" s="363"/>
      <c r="R231" s="344"/>
      <c r="S231" s="373"/>
      <c r="T231" s="203">
        <v>4</v>
      </c>
      <c r="U231" s="171"/>
      <c r="V231" s="163" t="s">
        <v>368</v>
      </c>
      <c r="W231" s="164"/>
      <c r="X231" s="164"/>
      <c r="Y231" s="201" t="s">
        <v>368</v>
      </c>
      <c r="Z231" s="164"/>
      <c r="AA231" s="164"/>
      <c r="AB231" s="164"/>
      <c r="AC231" s="165" t="s">
        <v>368</v>
      </c>
      <c r="AD231" s="166" t="s">
        <v>368</v>
      </c>
      <c r="AE231" s="167" t="s">
        <v>368</v>
      </c>
      <c r="AF231" s="166" t="s">
        <v>368</v>
      </c>
      <c r="AG231" s="170" t="s">
        <v>368</v>
      </c>
      <c r="AH231" s="168" t="s">
        <v>368</v>
      </c>
      <c r="AI231" s="169"/>
      <c r="AJ231" s="136"/>
      <c r="AK231" s="136"/>
      <c r="AL231" s="136"/>
      <c r="AM231" s="136"/>
      <c r="AN231" s="136"/>
      <c r="AO231" s="136"/>
      <c r="AP231" s="136"/>
      <c r="AQ231" s="136"/>
      <c r="AR231" s="136"/>
      <c r="AS231" s="136"/>
      <c r="AT231" s="136"/>
      <c r="AU231" s="136"/>
      <c r="AV231" s="136"/>
      <c r="AW231" s="136"/>
      <c r="AX231" s="136"/>
      <c r="AY231" s="136"/>
    </row>
    <row r="232" spans="1:51" s="154" customFormat="1" ht="92.25" hidden="1" customHeight="1" x14ac:dyDescent="0.2">
      <c r="A232" s="364"/>
      <c r="B232" s="365"/>
      <c r="C232" s="365"/>
      <c r="D232" s="366"/>
      <c r="E232" s="367"/>
      <c r="F232" s="367"/>
      <c r="G232" s="421"/>
      <c r="H232" s="368"/>
      <c r="I232" s="382"/>
      <c r="J232" s="384"/>
      <c r="K232" s="366"/>
      <c r="L232" s="377"/>
      <c r="M232" s="363"/>
      <c r="N232" s="344"/>
      <c r="O232" s="378"/>
      <c r="P232" s="344">
        <v>0</v>
      </c>
      <c r="Q232" s="363"/>
      <c r="R232" s="344"/>
      <c r="S232" s="373"/>
      <c r="T232" s="203">
        <v>5</v>
      </c>
      <c r="U232" s="171"/>
      <c r="V232" s="163" t="s">
        <v>368</v>
      </c>
      <c r="W232" s="164"/>
      <c r="X232" s="164"/>
      <c r="Y232" s="201" t="s">
        <v>368</v>
      </c>
      <c r="Z232" s="164"/>
      <c r="AA232" s="164"/>
      <c r="AB232" s="164"/>
      <c r="AC232" s="165" t="s">
        <v>368</v>
      </c>
      <c r="AD232" s="166" t="s">
        <v>368</v>
      </c>
      <c r="AE232" s="167" t="s">
        <v>368</v>
      </c>
      <c r="AF232" s="166" t="s">
        <v>368</v>
      </c>
      <c r="AG232" s="170" t="s">
        <v>368</v>
      </c>
      <c r="AH232" s="168" t="s">
        <v>368</v>
      </c>
      <c r="AI232" s="169"/>
      <c r="AJ232" s="136"/>
      <c r="AK232" s="136"/>
      <c r="AL232" s="136"/>
      <c r="AM232" s="136"/>
      <c r="AN232" s="136"/>
      <c r="AO232" s="136"/>
      <c r="AP232" s="136"/>
      <c r="AQ232" s="136"/>
      <c r="AR232" s="136"/>
      <c r="AS232" s="136"/>
      <c r="AT232" s="136"/>
      <c r="AU232" s="136"/>
      <c r="AV232" s="136"/>
      <c r="AW232" s="136"/>
      <c r="AX232" s="136"/>
      <c r="AY232" s="136"/>
    </row>
    <row r="233" spans="1:51" s="154" customFormat="1" ht="37.5" hidden="1" customHeight="1" x14ac:dyDescent="0.2">
      <c r="A233" s="364"/>
      <c r="B233" s="365"/>
      <c r="C233" s="365"/>
      <c r="D233" s="366"/>
      <c r="E233" s="367"/>
      <c r="F233" s="367"/>
      <c r="G233" s="422"/>
      <c r="H233" s="368"/>
      <c r="I233" s="382"/>
      <c r="J233" s="385"/>
      <c r="K233" s="366"/>
      <c r="L233" s="377"/>
      <c r="M233" s="363"/>
      <c r="N233" s="344"/>
      <c r="O233" s="378"/>
      <c r="P233" s="344">
        <f ca="1">IF(NOT(ISERROR(MATCH(O233,_xlfn.ANCHORARRAY(I244),0))),N246&amp;"Por favor no seleccionar los criterios de impacto",O233)</f>
        <v>0</v>
      </c>
      <c r="Q233" s="363"/>
      <c r="R233" s="344"/>
      <c r="S233" s="373"/>
      <c r="T233" s="203">
        <v>6</v>
      </c>
      <c r="U233" s="171"/>
      <c r="V233" s="163" t="str">
        <f>IF(OR(W233="Preventivo",W233="Detectivo"),"Probabilidad",IF(W233="Correctivo","Impacto",""))</f>
        <v/>
      </c>
      <c r="W233" s="164"/>
      <c r="X233" s="164"/>
      <c r="Y233" s="201" t="str">
        <f>IF(AND(W233="Preventivo",X233="Automático"),"50%",IF(AND(W233="Preventivo",X233="Manual"),"40%",IF(AND(W233="Detectivo",X233="Automático"),"40%",IF(AND(W233="Detectivo",X233="Manual"),"30%",IF(AND(W233="Correctivo",X233="Automático"),"35%",IF(AND(W233="Correctivo",X233="Manual"),"25%",""))))))</f>
        <v/>
      </c>
      <c r="Z233" s="164"/>
      <c r="AA233" s="164"/>
      <c r="AB233" s="164"/>
      <c r="AC233" s="165" t="str">
        <f>IFERROR(IF(AND(V232="Probabilidad",V233="Probabilidad"),(AE232-(+AE232*Y233)),IF(AND(V232="Impacto",V233="Probabilidad"),(AE231-(+AE231*Y233)),IF(V233="Impacto",AE232,""))),"")</f>
        <v/>
      </c>
      <c r="AD233" s="166" t="str">
        <f>IFERROR(IF(AC233="","",IF(AC233&lt;=0.2,"Muy Baja",IF(AC233&lt;=0.4,"Baja",IF(AC233&lt;=0.6,"Media",IF(AC233&lt;=0.8,"Alta","Muy Alta"))))),"")</f>
        <v/>
      </c>
      <c r="AE233" s="167" t="str">
        <f>+AC233</f>
        <v/>
      </c>
      <c r="AF233" s="166" t="str">
        <f>IFERROR(IF(AG233="","",IF(AG233&lt;=0.2,"Leve",IF(AG233&lt;=0.4,"Menor",IF(AG233&lt;=0.6,"Moderado",IF(AG233&lt;=0.8,"Mayor","Catastrófico"))))),"")</f>
        <v/>
      </c>
      <c r="AG233" s="170" t="str">
        <f>IFERROR(IF(AND(V232="Impacto",V233="Impacto"),(AG232-(+AG232*Y233)),IF(AND(V232="Probabilidad",V233="Impacto"),(AG231-(+AG231*Y233)),IF(V233="Probabilidad",AG232,""))),"")</f>
        <v/>
      </c>
      <c r="AH233" s="168" t="str">
        <f>IFERROR(IF(OR(AND(AD233="Muy Baja",AF233="Leve"),AND(AD233="Muy Baja",AF233="Menor"),AND(AD233="Baja",AF233="Leve")),"Bajo",IF(OR(AND(AD233="Muy baja",AF233="Moderado"),AND(AD233="Baja",AF233="Menor"),AND(AD233="Baja",AF233="Moderado"),AND(AD233="Media",AF233="Leve"),AND(AD233="Media",AF233="Menor"),AND(AD233="Media",AF233="Moderado"),AND(AD233="Alta",AF233="Leve"),AND(AD233="Alta",AF233="Menor")),"Moderado",IF(OR(AND(AD233="Muy Baja",AF233="Mayor"),AND(AD233="Baja",AF233="Mayor"),AND(AD233="Media",AF233="Mayor"),AND(AD233="Alta",AF233="Moderado"),AND(AD233="Alta",AF233="Mayor"),AND(AD233="Muy Alta",AF233="Leve"),AND(AD233="Muy Alta",AF233="Menor"),AND(AD233="Muy Alta",AF233="Moderado"),AND(AD233="Muy Alta",AF233="Mayor")),"Alto",IF(OR(AND(AD233="Muy Baja",AF233="Catastrófico"),AND(AD233="Baja",AF233="Catastrófico"),AND(AD233="Media",AF233="Catastrófico"),AND(AD233="Alta",AF233="Catastrófico"),AND(AD233="Muy Alta",AF233="Catastrófico")),"Extremo","")))),"")</f>
        <v/>
      </c>
      <c r="AI233" s="169"/>
      <c r="AJ233" s="136"/>
      <c r="AK233" s="136"/>
      <c r="AL233" s="136"/>
      <c r="AM233" s="136"/>
      <c r="AN233" s="136"/>
      <c r="AO233" s="136"/>
      <c r="AP233" s="136"/>
      <c r="AQ233" s="136"/>
      <c r="AR233" s="136"/>
      <c r="AS233" s="136"/>
      <c r="AT233" s="136"/>
      <c r="AU233" s="136"/>
      <c r="AV233" s="136"/>
      <c r="AW233" s="136"/>
      <c r="AX233" s="136"/>
      <c r="AY233" s="136"/>
    </row>
    <row r="235" spans="1:51" s="546" customFormat="1" ht="66.75" customHeight="1" x14ac:dyDescent="0.2">
      <c r="A235" s="540"/>
      <c r="B235" s="541"/>
      <c r="C235" s="542"/>
      <c r="D235" s="540"/>
      <c r="E235" s="540"/>
      <c r="F235" s="540"/>
      <c r="G235" s="540"/>
      <c r="H235" s="540"/>
      <c r="I235" s="543"/>
      <c r="J235" s="544"/>
      <c r="K235" s="545"/>
      <c r="P235" s="109"/>
      <c r="T235" s="547"/>
      <c r="U235" s="548"/>
      <c r="V235" s="547"/>
      <c r="W235" s="549"/>
      <c r="X235" s="549"/>
      <c r="Y235" s="550"/>
      <c r="Z235" s="549"/>
      <c r="AA235" s="549"/>
      <c r="AB235" s="549"/>
      <c r="AC235" s="109"/>
      <c r="AD235" s="548"/>
      <c r="AE235" s="548"/>
      <c r="AF235" s="548"/>
      <c r="AG235" s="548"/>
      <c r="AH235" s="548"/>
      <c r="AI235" s="548"/>
    </row>
    <row r="236" spans="1:51" s="546" customFormat="1" x14ac:dyDescent="0.2">
      <c r="A236" s="540"/>
      <c r="B236" s="540"/>
      <c r="C236" s="542"/>
      <c r="D236" s="540"/>
      <c r="E236" s="540"/>
      <c r="F236" s="540"/>
      <c r="G236" s="540"/>
      <c r="H236" s="540"/>
      <c r="I236" s="544"/>
      <c r="J236" s="544"/>
      <c r="K236" s="545"/>
      <c r="P236" s="109"/>
      <c r="T236" s="547"/>
      <c r="U236" s="548"/>
      <c r="V236" s="547"/>
      <c r="W236" s="549"/>
      <c r="X236" s="549"/>
      <c r="Y236" s="550"/>
      <c r="Z236" s="549"/>
      <c r="AA236" s="549"/>
      <c r="AB236" s="549"/>
      <c r="AC236" s="109"/>
      <c r="AD236" s="548"/>
      <c r="AE236" s="548"/>
      <c r="AF236" s="548"/>
      <c r="AG236" s="548"/>
      <c r="AH236" s="548"/>
      <c r="AI236" s="548"/>
    </row>
    <row r="237" spans="1:51" s="546" customFormat="1" ht="85.5" customHeight="1" x14ac:dyDescent="0.2">
      <c r="A237" s="540"/>
      <c r="B237" s="541"/>
      <c r="C237" s="542"/>
      <c r="D237" s="540"/>
      <c r="E237" s="540"/>
      <c r="F237" s="540"/>
      <c r="G237" s="540"/>
      <c r="H237" s="540"/>
      <c r="I237" s="543"/>
      <c r="J237" s="544"/>
      <c r="K237" s="545"/>
      <c r="P237" s="109"/>
      <c r="T237" s="547"/>
      <c r="U237" s="548"/>
      <c r="V237" s="547"/>
      <c r="W237" s="549"/>
      <c r="X237" s="549"/>
      <c r="Y237" s="550"/>
      <c r="Z237" s="549"/>
      <c r="AA237" s="549"/>
      <c r="AB237" s="549"/>
      <c r="AC237" s="109"/>
      <c r="AD237" s="548"/>
      <c r="AE237" s="548"/>
      <c r="AF237" s="548"/>
      <c r="AG237" s="548"/>
      <c r="AH237" s="548"/>
      <c r="AI237" s="548"/>
    </row>
    <row r="238" spans="1:51" s="546" customFormat="1" x14ac:dyDescent="0.2">
      <c r="A238" s="540"/>
      <c r="B238" s="540"/>
      <c r="C238" s="542"/>
      <c r="D238" s="540"/>
      <c r="E238" s="540"/>
      <c r="F238" s="540"/>
      <c r="G238" s="540"/>
      <c r="H238" s="540"/>
      <c r="I238" s="544"/>
      <c r="J238" s="544"/>
      <c r="K238" s="545"/>
      <c r="P238" s="109"/>
      <c r="T238" s="547"/>
      <c r="U238" s="548"/>
      <c r="V238" s="547"/>
      <c r="W238" s="549"/>
      <c r="X238" s="549"/>
      <c r="Y238" s="550"/>
      <c r="Z238" s="549"/>
      <c r="AA238" s="549"/>
      <c r="AB238" s="549"/>
      <c r="AC238" s="109"/>
      <c r="AD238" s="548"/>
      <c r="AE238" s="548"/>
      <c r="AF238" s="548"/>
      <c r="AG238" s="548"/>
      <c r="AH238" s="548"/>
      <c r="AI238" s="548"/>
    </row>
    <row r="239" spans="1:51" s="546" customFormat="1" ht="15" x14ac:dyDescent="0.2">
      <c r="A239" s="540"/>
      <c r="B239" s="540"/>
      <c r="C239" s="542"/>
      <c r="D239" s="540"/>
      <c r="E239" s="540"/>
      <c r="F239" s="540"/>
      <c r="G239" s="540"/>
      <c r="H239" s="540"/>
      <c r="I239" s="543"/>
      <c r="J239" s="544"/>
      <c r="K239" s="545"/>
      <c r="P239" s="109"/>
      <c r="T239" s="547"/>
      <c r="U239" s="548"/>
      <c r="V239" s="547"/>
      <c r="W239" s="549"/>
      <c r="X239" s="549"/>
      <c r="Y239" s="550"/>
      <c r="Z239" s="549"/>
      <c r="AA239" s="549"/>
      <c r="AB239" s="549"/>
      <c r="AC239" s="109"/>
      <c r="AD239" s="548"/>
      <c r="AE239" s="548"/>
      <c r="AF239" s="548"/>
      <c r="AG239" s="548"/>
      <c r="AH239" s="548"/>
      <c r="AI239" s="548"/>
    </row>
    <row r="240" spans="1:51" x14ac:dyDescent="0.2">
      <c r="A240" s="537"/>
      <c r="B240" s="537"/>
      <c r="C240" s="538"/>
      <c r="D240" s="537"/>
      <c r="E240" s="537"/>
      <c r="F240" s="537"/>
      <c r="G240" s="537"/>
      <c r="H240" s="537"/>
      <c r="I240" s="539"/>
      <c r="J240" s="539"/>
    </row>
  </sheetData>
  <autoFilter ref="A2:BL233">
    <filterColumn colId="10">
      <filters>
        <filter val="Corrupción"/>
      </filters>
    </filterColumn>
  </autoFilter>
  <dataConsolidate/>
  <mergeCells count="790">
    <mergeCell ref="K222:K227"/>
    <mergeCell ref="L222:L227"/>
    <mergeCell ref="P228:P233"/>
    <mergeCell ref="Q228:Q233"/>
    <mergeCell ref="R228:R233"/>
    <mergeCell ref="S228:S233"/>
    <mergeCell ref="J228:J233"/>
    <mergeCell ref="K228:K233"/>
    <mergeCell ref="L228:L233"/>
    <mergeCell ref="M228:M233"/>
    <mergeCell ref="N228:N233"/>
    <mergeCell ref="O228:O233"/>
    <mergeCell ref="A228:A233"/>
    <mergeCell ref="B228:B233"/>
    <mergeCell ref="C228:C233"/>
    <mergeCell ref="D228:D233"/>
    <mergeCell ref="E228:E233"/>
    <mergeCell ref="F228:F233"/>
    <mergeCell ref="G228:G233"/>
    <mergeCell ref="H228:H233"/>
    <mergeCell ref="I228:I233"/>
    <mergeCell ref="S216:S221"/>
    <mergeCell ref="A222:A227"/>
    <mergeCell ref="B222:B227"/>
    <mergeCell ref="C222:C227"/>
    <mergeCell ref="D222:D227"/>
    <mergeCell ref="E222:E227"/>
    <mergeCell ref="F222:F227"/>
    <mergeCell ref="J216:J221"/>
    <mergeCell ref="K216:K221"/>
    <mergeCell ref="L216:L221"/>
    <mergeCell ref="M216:M221"/>
    <mergeCell ref="N216:N221"/>
    <mergeCell ref="O216:O221"/>
    <mergeCell ref="S222:S227"/>
    <mergeCell ref="M222:M227"/>
    <mergeCell ref="N222:N227"/>
    <mergeCell ref="O222:O227"/>
    <mergeCell ref="P222:P227"/>
    <mergeCell ref="Q222:Q227"/>
    <mergeCell ref="R222:R227"/>
    <mergeCell ref="G222:G227"/>
    <mergeCell ref="H222:H227"/>
    <mergeCell ref="I222:I227"/>
    <mergeCell ref="J222:J227"/>
    <mergeCell ref="R210:R215"/>
    <mergeCell ref="G210:G215"/>
    <mergeCell ref="H210:H215"/>
    <mergeCell ref="I210:I215"/>
    <mergeCell ref="J210:J215"/>
    <mergeCell ref="K210:K215"/>
    <mergeCell ref="L210:L215"/>
    <mergeCell ref="P216:P221"/>
    <mergeCell ref="Q216:Q221"/>
    <mergeCell ref="R216:R221"/>
    <mergeCell ref="A216:A221"/>
    <mergeCell ref="B216:B221"/>
    <mergeCell ref="C216:C221"/>
    <mergeCell ref="D216:D221"/>
    <mergeCell ref="E216:E221"/>
    <mergeCell ref="F216:F221"/>
    <mergeCell ref="G216:G221"/>
    <mergeCell ref="H216:H221"/>
    <mergeCell ref="I216:I221"/>
    <mergeCell ref="K198:K203"/>
    <mergeCell ref="L198:L203"/>
    <mergeCell ref="P204:P209"/>
    <mergeCell ref="Q204:Q209"/>
    <mergeCell ref="R204:R209"/>
    <mergeCell ref="S204:S209"/>
    <mergeCell ref="A210:A215"/>
    <mergeCell ref="B210:B215"/>
    <mergeCell ref="C210:C215"/>
    <mergeCell ref="D210:D215"/>
    <mergeCell ref="E210:E215"/>
    <mergeCell ref="F210:F215"/>
    <mergeCell ref="J204:J209"/>
    <mergeCell ref="K204:K209"/>
    <mergeCell ref="L204:L209"/>
    <mergeCell ref="M204:M209"/>
    <mergeCell ref="N204:N209"/>
    <mergeCell ref="O204:O209"/>
    <mergeCell ref="S210:S215"/>
    <mergeCell ref="M210:M215"/>
    <mergeCell ref="N210:N215"/>
    <mergeCell ref="O210:O215"/>
    <mergeCell ref="P210:P215"/>
    <mergeCell ref="Q210:Q215"/>
    <mergeCell ref="A204:A209"/>
    <mergeCell ref="B204:B209"/>
    <mergeCell ref="C204:C209"/>
    <mergeCell ref="D204:D209"/>
    <mergeCell ref="E204:E209"/>
    <mergeCell ref="F204:F209"/>
    <mergeCell ref="G204:G209"/>
    <mergeCell ref="H204:H209"/>
    <mergeCell ref="I204:I209"/>
    <mergeCell ref="S192:S197"/>
    <mergeCell ref="A198:A203"/>
    <mergeCell ref="B198:B203"/>
    <mergeCell ref="C198:C203"/>
    <mergeCell ref="D198:D203"/>
    <mergeCell ref="E198:E203"/>
    <mergeCell ref="F198:F203"/>
    <mergeCell ref="J192:J197"/>
    <mergeCell ref="K192:K197"/>
    <mergeCell ref="L192:L197"/>
    <mergeCell ref="M192:M197"/>
    <mergeCell ref="N192:N197"/>
    <mergeCell ref="O192:O197"/>
    <mergeCell ref="S198:S203"/>
    <mergeCell ref="M198:M203"/>
    <mergeCell ref="N198:N203"/>
    <mergeCell ref="O198:O203"/>
    <mergeCell ref="P198:P203"/>
    <mergeCell ref="Q198:Q203"/>
    <mergeCell ref="R198:R203"/>
    <mergeCell ref="G198:G203"/>
    <mergeCell ref="H198:H203"/>
    <mergeCell ref="I198:I203"/>
    <mergeCell ref="J198:J203"/>
    <mergeCell ref="R186:R191"/>
    <mergeCell ref="G186:G191"/>
    <mergeCell ref="H186:H191"/>
    <mergeCell ref="I186:I191"/>
    <mergeCell ref="J186:J191"/>
    <mergeCell ref="K186:K191"/>
    <mergeCell ref="L186:L191"/>
    <mergeCell ref="P192:P197"/>
    <mergeCell ref="Q192:Q197"/>
    <mergeCell ref="R192:R197"/>
    <mergeCell ref="A192:A197"/>
    <mergeCell ref="B192:B197"/>
    <mergeCell ref="C192:C197"/>
    <mergeCell ref="D192:D197"/>
    <mergeCell ref="E192:E197"/>
    <mergeCell ref="F192:F197"/>
    <mergeCell ref="G192:G197"/>
    <mergeCell ref="H192:H197"/>
    <mergeCell ref="I192:I197"/>
    <mergeCell ref="K174:K179"/>
    <mergeCell ref="L174:L179"/>
    <mergeCell ref="P180:P185"/>
    <mergeCell ref="Q180:Q185"/>
    <mergeCell ref="R180:R185"/>
    <mergeCell ref="S180:S185"/>
    <mergeCell ref="A186:A191"/>
    <mergeCell ref="B186:B191"/>
    <mergeCell ref="C186:C191"/>
    <mergeCell ref="D186:D191"/>
    <mergeCell ref="E186:E191"/>
    <mergeCell ref="F186:F191"/>
    <mergeCell ref="J180:J185"/>
    <mergeCell ref="K180:K185"/>
    <mergeCell ref="L180:L185"/>
    <mergeCell ref="M180:M185"/>
    <mergeCell ref="N180:N185"/>
    <mergeCell ref="O180:O185"/>
    <mergeCell ref="S186:S191"/>
    <mergeCell ref="M186:M191"/>
    <mergeCell ref="N186:N191"/>
    <mergeCell ref="O186:O191"/>
    <mergeCell ref="P186:P191"/>
    <mergeCell ref="Q186:Q191"/>
    <mergeCell ref="A180:A185"/>
    <mergeCell ref="B180:B185"/>
    <mergeCell ref="C180:C185"/>
    <mergeCell ref="D180:D185"/>
    <mergeCell ref="E180:E185"/>
    <mergeCell ref="F180:F185"/>
    <mergeCell ref="G180:G185"/>
    <mergeCell ref="H180:H185"/>
    <mergeCell ref="I180:I185"/>
    <mergeCell ref="S168:S173"/>
    <mergeCell ref="A174:A179"/>
    <mergeCell ref="B174:B179"/>
    <mergeCell ref="C174:C179"/>
    <mergeCell ref="D174:D179"/>
    <mergeCell ref="E174:E179"/>
    <mergeCell ref="F174:F179"/>
    <mergeCell ref="J168:J173"/>
    <mergeCell ref="K168:K173"/>
    <mergeCell ref="L168:L173"/>
    <mergeCell ref="M168:M173"/>
    <mergeCell ref="N168:N173"/>
    <mergeCell ref="O168:O173"/>
    <mergeCell ref="S174:S179"/>
    <mergeCell ref="M174:M179"/>
    <mergeCell ref="N174:N179"/>
    <mergeCell ref="O174:O179"/>
    <mergeCell ref="P174:P179"/>
    <mergeCell ref="Q174:Q179"/>
    <mergeCell ref="R174:R179"/>
    <mergeCell ref="G174:G179"/>
    <mergeCell ref="H174:H179"/>
    <mergeCell ref="I174:I179"/>
    <mergeCell ref="J174:J179"/>
    <mergeCell ref="Q162:Q167"/>
    <mergeCell ref="R162:R167"/>
    <mergeCell ref="G162:G167"/>
    <mergeCell ref="H162:H167"/>
    <mergeCell ref="I162:I167"/>
    <mergeCell ref="J162:J167"/>
    <mergeCell ref="K162:K167"/>
    <mergeCell ref="L162:L167"/>
    <mergeCell ref="P168:P173"/>
    <mergeCell ref="Q168:Q173"/>
    <mergeCell ref="R168:R173"/>
    <mergeCell ref="A168:A173"/>
    <mergeCell ref="B168:B173"/>
    <mergeCell ref="C168:C173"/>
    <mergeCell ref="D168:D173"/>
    <mergeCell ref="E168:E173"/>
    <mergeCell ref="F168:F173"/>
    <mergeCell ref="G168:G173"/>
    <mergeCell ref="H168:H173"/>
    <mergeCell ref="I168:I173"/>
    <mergeCell ref="J157:J158"/>
    <mergeCell ref="K157:K158"/>
    <mergeCell ref="L157:L158"/>
    <mergeCell ref="P159:P160"/>
    <mergeCell ref="Q159:Q160"/>
    <mergeCell ref="R159:R160"/>
    <mergeCell ref="S159:S160"/>
    <mergeCell ref="A162:A167"/>
    <mergeCell ref="B162:B167"/>
    <mergeCell ref="C162:C167"/>
    <mergeCell ref="D162:D167"/>
    <mergeCell ref="E162:E167"/>
    <mergeCell ref="F162:F167"/>
    <mergeCell ref="J159:J160"/>
    <mergeCell ref="K159:K160"/>
    <mergeCell ref="L159:L160"/>
    <mergeCell ref="M159:M160"/>
    <mergeCell ref="N159:N160"/>
    <mergeCell ref="O159:O160"/>
    <mergeCell ref="S162:S167"/>
    <mergeCell ref="M162:M167"/>
    <mergeCell ref="N162:N167"/>
    <mergeCell ref="O162:O167"/>
    <mergeCell ref="P162:P167"/>
    <mergeCell ref="A159:A160"/>
    <mergeCell ref="B159:B160"/>
    <mergeCell ref="C159:C160"/>
    <mergeCell ref="D159:D160"/>
    <mergeCell ref="E159:E160"/>
    <mergeCell ref="F159:F160"/>
    <mergeCell ref="G159:G160"/>
    <mergeCell ref="H159:H160"/>
    <mergeCell ref="I159:I160"/>
    <mergeCell ref="R152:R156"/>
    <mergeCell ref="S152:S156"/>
    <mergeCell ref="A157:A158"/>
    <mergeCell ref="B157:B158"/>
    <mergeCell ref="C157:C158"/>
    <mergeCell ref="D157:D158"/>
    <mergeCell ref="E157:E158"/>
    <mergeCell ref="F157:F158"/>
    <mergeCell ref="J152:J156"/>
    <mergeCell ref="K152:K156"/>
    <mergeCell ref="L152:L156"/>
    <mergeCell ref="M152:M156"/>
    <mergeCell ref="N152:N156"/>
    <mergeCell ref="O152:O156"/>
    <mergeCell ref="S157:S158"/>
    <mergeCell ref="M157:M158"/>
    <mergeCell ref="N157:N158"/>
    <mergeCell ref="O157:O158"/>
    <mergeCell ref="P157:P158"/>
    <mergeCell ref="Q157:Q158"/>
    <mergeCell ref="R157:R158"/>
    <mergeCell ref="G157:G158"/>
    <mergeCell ref="H157:H158"/>
    <mergeCell ref="I157:I158"/>
    <mergeCell ref="S146:S151"/>
    <mergeCell ref="A152:A156"/>
    <mergeCell ref="B152:B156"/>
    <mergeCell ref="C152:C156"/>
    <mergeCell ref="D152:D156"/>
    <mergeCell ref="E152:E156"/>
    <mergeCell ref="F152:F156"/>
    <mergeCell ref="G152:G156"/>
    <mergeCell ref="H152:H156"/>
    <mergeCell ref="I152:I156"/>
    <mergeCell ref="M146:M151"/>
    <mergeCell ref="N146:N151"/>
    <mergeCell ref="O146:O151"/>
    <mergeCell ref="P146:P151"/>
    <mergeCell ref="Q146:Q151"/>
    <mergeCell ref="R146:R151"/>
    <mergeCell ref="G146:G151"/>
    <mergeCell ref="H146:H151"/>
    <mergeCell ref="I146:I151"/>
    <mergeCell ref="J146:J151"/>
    <mergeCell ref="K146:K151"/>
    <mergeCell ref="L146:L151"/>
    <mergeCell ref="P152:P156"/>
    <mergeCell ref="Q152:Q156"/>
    <mergeCell ref="A146:A151"/>
    <mergeCell ref="B146:B151"/>
    <mergeCell ref="C146:C151"/>
    <mergeCell ref="D146:D151"/>
    <mergeCell ref="E146:E151"/>
    <mergeCell ref="F146:F151"/>
    <mergeCell ref="J140:J145"/>
    <mergeCell ref="K140:K145"/>
    <mergeCell ref="L140:L145"/>
    <mergeCell ref="A140:A145"/>
    <mergeCell ref="B140:B145"/>
    <mergeCell ref="C140:C145"/>
    <mergeCell ref="D140:D145"/>
    <mergeCell ref="E140:E145"/>
    <mergeCell ref="F140:F145"/>
    <mergeCell ref="G140:G145"/>
    <mergeCell ref="H140:H145"/>
    <mergeCell ref="I140:I145"/>
    <mergeCell ref="S134:S139"/>
    <mergeCell ref="M134:M139"/>
    <mergeCell ref="N134:N139"/>
    <mergeCell ref="O134:O139"/>
    <mergeCell ref="P134:P139"/>
    <mergeCell ref="Q134:Q139"/>
    <mergeCell ref="R134:R139"/>
    <mergeCell ref="G134:G139"/>
    <mergeCell ref="H134:H139"/>
    <mergeCell ref="I134:I139"/>
    <mergeCell ref="J134:J139"/>
    <mergeCell ref="K134:K139"/>
    <mergeCell ref="L134:L139"/>
    <mergeCell ref="P140:P145"/>
    <mergeCell ref="Q140:Q145"/>
    <mergeCell ref="R140:R145"/>
    <mergeCell ref="S140:S145"/>
    <mergeCell ref="M140:M145"/>
    <mergeCell ref="N140:N145"/>
    <mergeCell ref="O140:O145"/>
    <mergeCell ref="S128:S133"/>
    <mergeCell ref="A134:A139"/>
    <mergeCell ref="B134:B139"/>
    <mergeCell ref="C134:C139"/>
    <mergeCell ref="D134:D139"/>
    <mergeCell ref="E134:E139"/>
    <mergeCell ref="F134:F139"/>
    <mergeCell ref="J128:J133"/>
    <mergeCell ref="K128:K133"/>
    <mergeCell ref="L128:L133"/>
    <mergeCell ref="M128:M133"/>
    <mergeCell ref="N128:N133"/>
    <mergeCell ref="O128:O133"/>
    <mergeCell ref="A128:A133"/>
    <mergeCell ref="B128:B133"/>
    <mergeCell ref="C128:C133"/>
    <mergeCell ref="D128:D133"/>
    <mergeCell ref="R122:R127"/>
    <mergeCell ref="G122:G127"/>
    <mergeCell ref="H122:H127"/>
    <mergeCell ref="I122:I127"/>
    <mergeCell ref="J122:J127"/>
    <mergeCell ref="K122:K127"/>
    <mergeCell ref="L122:L127"/>
    <mergeCell ref="P128:P133"/>
    <mergeCell ref="Q128:Q133"/>
    <mergeCell ref="R128:R133"/>
    <mergeCell ref="E128:E133"/>
    <mergeCell ref="F128:F133"/>
    <mergeCell ref="G128:G133"/>
    <mergeCell ref="H128:H133"/>
    <mergeCell ref="I128:I133"/>
    <mergeCell ref="K112:K115"/>
    <mergeCell ref="L112:L115"/>
    <mergeCell ref="P116:P121"/>
    <mergeCell ref="Q116:Q121"/>
    <mergeCell ref="E116:E121"/>
    <mergeCell ref="F116:F121"/>
    <mergeCell ref="G116:G121"/>
    <mergeCell ref="H116:H121"/>
    <mergeCell ref="I116:I121"/>
    <mergeCell ref="R116:R121"/>
    <mergeCell ref="S116:S121"/>
    <mergeCell ref="A122:A127"/>
    <mergeCell ref="B122:B127"/>
    <mergeCell ref="C122:C127"/>
    <mergeCell ref="D122:D127"/>
    <mergeCell ref="E122:E127"/>
    <mergeCell ref="F122:F127"/>
    <mergeCell ref="J116:J121"/>
    <mergeCell ref="K116:K121"/>
    <mergeCell ref="L116:L121"/>
    <mergeCell ref="M116:M121"/>
    <mergeCell ref="N116:N121"/>
    <mergeCell ref="O116:O121"/>
    <mergeCell ref="S122:S127"/>
    <mergeCell ref="M122:M127"/>
    <mergeCell ref="N122:N127"/>
    <mergeCell ref="O122:O127"/>
    <mergeCell ref="P122:P127"/>
    <mergeCell ref="Q122:Q127"/>
    <mergeCell ref="A116:A121"/>
    <mergeCell ref="B116:B121"/>
    <mergeCell ref="C116:C121"/>
    <mergeCell ref="D116:D121"/>
    <mergeCell ref="S106:S111"/>
    <mergeCell ref="A112:A115"/>
    <mergeCell ref="B112:B115"/>
    <mergeCell ref="C112:C115"/>
    <mergeCell ref="D112:D115"/>
    <mergeCell ref="E112:E115"/>
    <mergeCell ref="F112:F115"/>
    <mergeCell ref="J106:J111"/>
    <mergeCell ref="K106:K111"/>
    <mergeCell ref="L106:L111"/>
    <mergeCell ref="M106:M111"/>
    <mergeCell ref="N106:N111"/>
    <mergeCell ref="O106:O111"/>
    <mergeCell ref="S112:S115"/>
    <mergeCell ref="M112:M115"/>
    <mergeCell ref="N112:N115"/>
    <mergeCell ref="O112:O115"/>
    <mergeCell ref="P112:P115"/>
    <mergeCell ref="Q112:Q115"/>
    <mergeCell ref="R112:R115"/>
    <mergeCell ref="G112:G115"/>
    <mergeCell ref="H112:H115"/>
    <mergeCell ref="I112:I115"/>
    <mergeCell ref="J112:J115"/>
    <mergeCell ref="R100:R105"/>
    <mergeCell ref="G100:G105"/>
    <mergeCell ref="H100:H105"/>
    <mergeCell ref="I100:I105"/>
    <mergeCell ref="J100:J105"/>
    <mergeCell ref="K100:K105"/>
    <mergeCell ref="L100:L105"/>
    <mergeCell ref="P106:P111"/>
    <mergeCell ref="Q106:Q111"/>
    <mergeCell ref="R106:R111"/>
    <mergeCell ref="A106:A111"/>
    <mergeCell ref="B106:B111"/>
    <mergeCell ref="C106:C111"/>
    <mergeCell ref="D106:D111"/>
    <mergeCell ref="E106:E111"/>
    <mergeCell ref="F106:F111"/>
    <mergeCell ref="G106:G111"/>
    <mergeCell ref="H106:H111"/>
    <mergeCell ref="I106:I111"/>
    <mergeCell ref="K88:K93"/>
    <mergeCell ref="L88:L93"/>
    <mergeCell ref="P94:P99"/>
    <mergeCell ref="Q94:Q99"/>
    <mergeCell ref="R94:R99"/>
    <mergeCell ref="S94:S99"/>
    <mergeCell ref="A100:A105"/>
    <mergeCell ref="B100:B105"/>
    <mergeCell ref="C100:C105"/>
    <mergeCell ref="D100:D105"/>
    <mergeCell ref="E100:E105"/>
    <mergeCell ref="F100:F105"/>
    <mergeCell ref="J94:J99"/>
    <mergeCell ref="K94:K99"/>
    <mergeCell ref="L94:L99"/>
    <mergeCell ref="M94:M99"/>
    <mergeCell ref="N94:N99"/>
    <mergeCell ref="O94:O99"/>
    <mergeCell ref="S100:S105"/>
    <mergeCell ref="M100:M105"/>
    <mergeCell ref="N100:N105"/>
    <mergeCell ref="O100:O105"/>
    <mergeCell ref="P100:P105"/>
    <mergeCell ref="Q100:Q105"/>
    <mergeCell ref="A94:A99"/>
    <mergeCell ref="B94:B99"/>
    <mergeCell ref="C94:C99"/>
    <mergeCell ref="D94:D99"/>
    <mergeCell ref="E94:E99"/>
    <mergeCell ref="F94:F99"/>
    <mergeCell ref="G94:G99"/>
    <mergeCell ref="H94:H99"/>
    <mergeCell ref="I94:I99"/>
    <mergeCell ref="S82:S87"/>
    <mergeCell ref="A88:A93"/>
    <mergeCell ref="B88:B93"/>
    <mergeCell ref="C88:C93"/>
    <mergeCell ref="D88:D93"/>
    <mergeCell ref="E88:E93"/>
    <mergeCell ref="F88:F93"/>
    <mergeCell ref="J82:J87"/>
    <mergeCell ref="K82:K87"/>
    <mergeCell ref="L82:L87"/>
    <mergeCell ref="M82:M87"/>
    <mergeCell ref="N82:N87"/>
    <mergeCell ref="O82:O87"/>
    <mergeCell ref="S88:S93"/>
    <mergeCell ref="M88:M93"/>
    <mergeCell ref="N88:N93"/>
    <mergeCell ref="O88:O93"/>
    <mergeCell ref="P88:P93"/>
    <mergeCell ref="Q88:Q93"/>
    <mergeCell ref="R88:R93"/>
    <mergeCell ref="G88:G93"/>
    <mergeCell ref="H88:H93"/>
    <mergeCell ref="I88:I93"/>
    <mergeCell ref="J88:J93"/>
    <mergeCell ref="R76:R81"/>
    <mergeCell ref="G76:G81"/>
    <mergeCell ref="H76:H81"/>
    <mergeCell ref="I76:I81"/>
    <mergeCell ref="J76:J81"/>
    <mergeCell ref="K76:K81"/>
    <mergeCell ref="L76:L81"/>
    <mergeCell ref="P82:P87"/>
    <mergeCell ref="Q82:Q87"/>
    <mergeCell ref="R82:R87"/>
    <mergeCell ref="A82:A87"/>
    <mergeCell ref="B82:B87"/>
    <mergeCell ref="C82:C87"/>
    <mergeCell ref="D82:D87"/>
    <mergeCell ref="E82:E87"/>
    <mergeCell ref="F82:F87"/>
    <mergeCell ref="G82:G87"/>
    <mergeCell ref="H82:H87"/>
    <mergeCell ref="I82:I87"/>
    <mergeCell ref="K64:K69"/>
    <mergeCell ref="L64:L69"/>
    <mergeCell ref="P70:P75"/>
    <mergeCell ref="Q70:Q75"/>
    <mergeCell ref="R70:R75"/>
    <mergeCell ref="S70:S75"/>
    <mergeCell ref="A76:A81"/>
    <mergeCell ref="B76:B81"/>
    <mergeCell ref="C76:C81"/>
    <mergeCell ref="D76:D81"/>
    <mergeCell ref="E76:E81"/>
    <mergeCell ref="F76:F81"/>
    <mergeCell ref="J70:J75"/>
    <mergeCell ref="K70:K75"/>
    <mergeCell ref="L70:L75"/>
    <mergeCell ref="M70:M75"/>
    <mergeCell ref="N70:N75"/>
    <mergeCell ref="O70:O75"/>
    <mergeCell ref="S76:S81"/>
    <mergeCell ref="M76:M81"/>
    <mergeCell ref="N76:N81"/>
    <mergeCell ref="O76:O81"/>
    <mergeCell ref="P76:P81"/>
    <mergeCell ref="Q76:Q81"/>
    <mergeCell ref="A70:A75"/>
    <mergeCell ref="B70:B75"/>
    <mergeCell ref="C70:C75"/>
    <mergeCell ref="D70:D75"/>
    <mergeCell ref="E70:E75"/>
    <mergeCell ref="F70:F75"/>
    <mergeCell ref="G70:G75"/>
    <mergeCell ref="H70:H75"/>
    <mergeCell ref="I70:I75"/>
    <mergeCell ref="S58:S63"/>
    <mergeCell ref="A64:A69"/>
    <mergeCell ref="B64:B69"/>
    <mergeCell ref="C64:C69"/>
    <mergeCell ref="D64:D69"/>
    <mergeCell ref="E64:E69"/>
    <mergeCell ref="F64:F69"/>
    <mergeCell ref="J58:J63"/>
    <mergeCell ref="K58:K63"/>
    <mergeCell ref="L58:L63"/>
    <mergeCell ref="M58:M63"/>
    <mergeCell ref="N58:N63"/>
    <mergeCell ref="O58:O63"/>
    <mergeCell ref="S64:S69"/>
    <mergeCell ref="M64:M69"/>
    <mergeCell ref="N64:N69"/>
    <mergeCell ref="O64:O69"/>
    <mergeCell ref="P64:P69"/>
    <mergeCell ref="Q64:Q69"/>
    <mergeCell ref="R64:R69"/>
    <mergeCell ref="G64:G69"/>
    <mergeCell ref="H64:H69"/>
    <mergeCell ref="I64:I69"/>
    <mergeCell ref="J64:J69"/>
    <mergeCell ref="R52:R57"/>
    <mergeCell ref="G52:G57"/>
    <mergeCell ref="H52:H57"/>
    <mergeCell ref="I52:I57"/>
    <mergeCell ref="J52:J57"/>
    <mergeCell ref="K52:K57"/>
    <mergeCell ref="L52:L57"/>
    <mergeCell ref="P58:P63"/>
    <mergeCell ref="Q58:Q63"/>
    <mergeCell ref="R58:R63"/>
    <mergeCell ref="A58:A63"/>
    <mergeCell ref="B58:B63"/>
    <mergeCell ref="C58:C63"/>
    <mergeCell ref="D58:D63"/>
    <mergeCell ref="E58:E63"/>
    <mergeCell ref="F58:F63"/>
    <mergeCell ref="G58:G63"/>
    <mergeCell ref="H58:H63"/>
    <mergeCell ref="I58:I63"/>
    <mergeCell ref="K40:K45"/>
    <mergeCell ref="L40:L45"/>
    <mergeCell ref="P46:P51"/>
    <mergeCell ref="Q46:Q51"/>
    <mergeCell ref="R46:R51"/>
    <mergeCell ref="S46:S51"/>
    <mergeCell ref="A52:A57"/>
    <mergeCell ref="B52:B57"/>
    <mergeCell ref="C52:C57"/>
    <mergeCell ref="D52:D57"/>
    <mergeCell ref="E52:E57"/>
    <mergeCell ref="F52:F57"/>
    <mergeCell ref="J46:J51"/>
    <mergeCell ref="K46:K51"/>
    <mergeCell ref="L46:L51"/>
    <mergeCell ref="M46:M51"/>
    <mergeCell ref="N46:N51"/>
    <mergeCell ref="O46:O51"/>
    <mergeCell ref="S52:S57"/>
    <mergeCell ref="M52:M57"/>
    <mergeCell ref="N52:N57"/>
    <mergeCell ref="O52:O57"/>
    <mergeCell ref="P52:P57"/>
    <mergeCell ref="Q52:Q57"/>
    <mergeCell ref="A46:A51"/>
    <mergeCell ref="B46:B51"/>
    <mergeCell ref="C46:C51"/>
    <mergeCell ref="D46:D51"/>
    <mergeCell ref="E46:E51"/>
    <mergeCell ref="F46:F51"/>
    <mergeCell ref="G46:G51"/>
    <mergeCell ref="H46:H51"/>
    <mergeCell ref="I46:I51"/>
    <mergeCell ref="S34:S39"/>
    <mergeCell ref="A40:A45"/>
    <mergeCell ref="B40:B45"/>
    <mergeCell ref="C40:C45"/>
    <mergeCell ref="D40:D45"/>
    <mergeCell ref="E40:E45"/>
    <mergeCell ref="F40:F45"/>
    <mergeCell ref="J34:J39"/>
    <mergeCell ref="K34:K39"/>
    <mergeCell ref="L34:L39"/>
    <mergeCell ref="M34:M39"/>
    <mergeCell ref="N34:N39"/>
    <mergeCell ref="O34:O39"/>
    <mergeCell ref="S40:S45"/>
    <mergeCell ref="M40:M45"/>
    <mergeCell ref="N40:N45"/>
    <mergeCell ref="O40:O45"/>
    <mergeCell ref="P40:P45"/>
    <mergeCell ref="Q40:Q45"/>
    <mergeCell ref="R40:R45"/>
    <mergeCell ref="G40:G45"/>
    <mergeCell ref="H40:H45"/>
    <mergeCell ref="I40:I45"/>
    <mergeCell ref="J40:J45"/>
    <mergeCell ref="R28:R33"/>
    <mergeCell ref="G28:G33"/>
    <mergeCell ref="H28:H33"/>
    <mergeCell ref="I28:I33"/>
    <mergeCell ref="J28:J33"/>
    <mergeCell ref="K28:K33"/>
    <mergeCell ref="L28:L33"/>
    <mergeCell ref="P34:P39"/>
    <mergeCell ref="Q34:Q39"/>
    <mergeCell ref="R34:R39"/>
    <mergeCell ref="A34:A39"/>
    <mergeCell ref="B34:B39"/>
    <mergeCell ref="C34:C39"/>
    <mergeCell ref="D34:D39"/>
    <mergeCell ref="E34:E39"/>
    <mergeCell ref="F34:F39"/>
    <mergeCell ref="G34:G39"/>
    <mergeCell ref="H34:H39"/>
    <mergeCell ref="I34:I39"/>
    <mergeCell ref="K16:K21"/>
    <mergeCell ref="L16:L21"/>
    <mergeCell ref="P22:P27"/>
    <mergeCell ref="Q22:Q27"/>
    <mergeCell ref="R22:R27"/>
    <mergeCell ref="S22:S27"/>
    <mergeCell ref="A28:A33"/>
    <mergeCell ref="B28:B33"/>
    <mergeCell ref="C28:C33"/>
    <mergeCell ref="D28:D33"/>
    <mergeCell ref="E28:E33"/>
    <mergeCell ref="F28:F33"/>
    <mergeCell ref="J22:J27"/>
    <mergeCell ref="K22:K27"/>
    <mergeCell ref="L22:L27"/>
    <mergeCell ref="M22:M27"/>
    <mergeCell ref="N22:N27"/>
    <mergeCell ref="O22:O27"/>
    <mergeCell ref="S28:S33"/>
    <mergeCell ref="M28:M33"/>
    <mergeCell ref="N28:N33"/>
    <mergeCell ref="O28:O33"/>
    <mergeCell ref="P28:P33"/>
    <mergeCell ref="Q28:Q33"/>
    <mergeCell ref="A22:A27"/>
    <mergeCell ref="B22:B27"/>
    <mergeCell ref="C22:C27"/>
    <mergeCell ref="D22:D27"/>
    <mergeCell ref="E22:E27"/>
    <mergeCell ref="F22:F27"/>
    <mergeCell ref="G22:G27"/>
    <mergeCell ref="H22:H27"/>
    <mergeCell ref="I22:I27"/>
    <mergeCell ref="S10:S15"/>
    <mergeCell ref="A16:A21"/>
    <mergeCell ref="B16:B21"/>
    <mergeCell ref="C16:C21"/>
    <mergeCell ref="D16:D21"/>
    <mergeCell ref="E16:E21"/>
    <mergeCell ref="F16:F21"/>
    <mergeCell ref="J10:J15"/>
    <mergeCell ref="K10:K15"/>
    <mergeCell ref="L10:L15"/>
    <mergeCell ref="M10:M15"/>
    <mergeCell ref="N10:N15"/>
    <mergeCell ref="O10:O15"/>
    <mergeCell ref="S16:S21"/>
    <mergeCell ref="M16:M21"/>
    <mergeCell ref="N16:N21"/>
    <mergeCell ref="O16:O21"/>
    <mergeCell ref="P16:P21"/>
    <mergeCell ref="Q16:Q21"/>
    <mergeCell ref="R16:R21"/>
    <mergeCell ref="G16:G21"/>
    <mergeCell ref="H16:H21"/>
    <mergeCell ref="I16:I21"/>
    <mergeCell ref="J16:J21"/>
    <mergeCell ref="A3:A9"/>
    <mergeCell ref="B3:B9"/>
    <mergeCell ref="P10:P15"/>
    <mergeCell ref="Q10:Q15"/>
    <mergeCell ref="R10:R15"/>
    <mergeCell ref="A10:A15"/>
    <mergeCell ref="B10:B15"/>
    <mergeCell ref="C10:C15"/>
    <mergeCell ref="D10:D15"/>
    <mergeCell ref="E10:E15"/>
    <mergeCell ref="F10:F15"/>
    <mergeCell ref="G10:G15"/>
    <mergeCell ref="H10:H15"/>
    <mergeCell ref="I10:I15"/>
    <mergeCell ref="C3:C9"/>
    <mergeCell ref="D3:D9"/>
    <mergeCell ref="E3:E9"/>
    <mergeCell ref="F3:F9"/>
    <mergeCell ref="G1:G2"/>
    <mergeCell ref="H1:H2"/>
    <mergeCell ref="I1:I2"/>
    <mergeCell ref="J1:J2"/>
    <mergeCell ref="K1:K2"/>
    <mergeCell ref="L1:L2"/>
    <mergeCell ref="I3:I9"/>
    <mergeCell ref="J3:J9"/>
    <mergeCell ref="K3:K9"/>
    <mergeCell ref="L3:L9"/>
    <mergeCell ref="S3:S9"/>
    <mergeCell ref="M3:M9"/>
    <mergeCell ref="N3:N9"/>
    <mergeCell ref="O3:O9"/>
    <mergeCell ref="P3:P7"/>
    <mergeCell ref="Q3:Q9"/>
    <mergeCell ref="R3:R9"/>
    <mergeCell ref="G3:G9"/>
    <mergeCell ref="H3:H9"/>
    <mergeCell ref="A1:A2"/>
    <mergeCell ref="B1:B2"/>
    <mergeCell ref="C1:C2"/>
    <mergeCell ref="D1:D2"/>
    <mergeCell ref="E1:E2"/>
    <mergeCell ref="F1:F2"/>
    <mergeCell ref="AI1:AI2"/>
    <mergeCell ref="S1:S2"/>
    <mergeCell ref="T1:T2"/>
    <mergeCell ref="U1:U2"/>
    <mergeCell ref="V1:V2"/>
    <mergeCell ref="W1:AB1"/>
    <mergeCell ref="AC1:AC2"/>
    <mergeCell ref="M1:M2"/>
    <mergeCell ref="N1:N2"/>
    <mergeCell ref="O1:O2"/>
    <mergeCell ref="P1:P2"/>
    <mergeCell ref="Q1:Q2"/>
    <mergeCell ref="R1:R2"/>
    <mergeCell ref="AD1:AD2"/>
    <mergeCell ref="AE1:AE2"/>
    <mergeCell ref="AF1:AF2"/>
    <mergeCell ref="AG1:AG2"/>
    <mergeCell ref="AH1:AH2"/>
  </mergeCells>
  <conditionalFormatting sqref="P3:P15">
    <cfRule type="containsText" dxfId="967" priority="961" operator="containsText" text="❌">
      <formula>NOT(ISERROR(SEARCH("❌",P3)))</formula>
    </cfRule>
  </conditionalFormatting>
  <conditionalFormatting sqref="AH8:AH9">
    <cfRule type="cellIs" dxfId="966" priority="733" operator="equal">
      <formula>"Extremo"</formula>
    </cfRule>
    <cfRule type="cellIs" dxfId="965" priority="734" operator="equal">
      <formula>"Alto"</formula>
    </cfRule>
    <cfRule type="cellIs" dxfId="964" priority="735" operator="equal">
      <formula>"Moderado"</formula>
    </cfRule>
    <cfRule type="cellIs" dxfId="963" priority="736" operator="equal">
      <formula>"Bajo"</formula>
    </cfRule>
  </conditionalFormatting>
  <conditionalFormatting sqref="P22:P57">
    <cfRule type="containsText" dxfId="962" priority="776" operator="containsText" text="❌">
      <formula>NOT(ISERROR(SEARCH("❌",P22)))</formula>
    </cfRule>
  </conditionalFormatting>
  <conditionalFormatting sqref="P58:P63">
    <cfRule type="containsText" dxfId="961" priority="747" operator="containsText" text="❌">
      <formula>NOT(ISERROR(SEARCH("❌",P58)))</formula>
    </cfRule>
  </conditionalFormatting>
  <conditionalFormatting sqref="M3 M10">
    <cfRule type="cellIs" dxfId="960" priority="956" operator="equal">
      <formula>"Muy Alta"</formula>
    </cfRule>
    <cfRule type="cellIs" dxfId="959" priority="957" operator="equal">
      <formula>"Alta"</formula>
    </cfRule>
    <cfRule type="cellIs" dxfId="958" priority="958" operator="equal">
      <formula>"Media"</formula>
    </cfRule>
    <cfRule type="cellIs" dxfId="957" priority="959" operator="equal">
      <formula>"Baja"</formula>
    </cfRule>
    <cfRule type="cellIs" dxfId="956" priority="960" operator="equal">
      <formula>"Muy Baja"</formula>
    </cfRule>
  </conditionalFormatting>
  <conditionalFormatting sqref="Q3 Q10">
    <cfRule type="cellIs" dxfId="955" priority="951" operator="equal">
      <formula>"Catastrófico"</formula>
    </cfRule>
    <cfRule type="cellIs" dxfId="954" priority="952" operator="equal">
      <formula>"Mayor"</formula>
    </cfRule>
    <cfRule type="cellIs" dxfId="953" priority="953" operator="equal">
      <formula>"Moderado"</formula>
    </cfRule>
    <cfRule type="cellIs" dxfId="952" priority="954" operator="equal">
      <formula>"Menor"</formula>
    </cfRule>
    <cfRule type="cellIs" dxfId="951" priority="955" operator="equal">
      <formula>"Leve"</formula>
    </cfRule>
  </conditionalFormatting>
  <conditionalFormatting sqref="S3">
    <cfRule type="cellIs" dxfId="950" priority="947" operator="equal">
      <formula>"Extremo"</formula>
    </cfRule>
    <cfRule type="cellIs" dxfId="949" priority="948" operator="equal">
      <formula>"Alto"</formula>
    </cfRule>
    <cfRule type="cellIs" dxfId="948" priority="949" operator="equal">
      <formula>"Moderado"</formula>
    </cfRule>
    <cfRule type="cellIs" dxfId="947" priority="950" operator="equal">
      <formula>"Bajo"</formula>
    </cfRule>
  </conditionalFormatting>
  <conditionalFormatting sqref="AD3:AD7">
    <cfRule type="cellIs" dxfId="946" priority="942" operator="equal">
      <formula>"Muy Alta"</formula>
    </cfRule>
    <cfRule type="cellIs" dxfId="945" priority="943" operator="equal">
      <formula>"Alta"</formula>
    </cfRule>
    <cfRule type="cellIs" dxfId="944" priority="944" operator="equal">
      <formula>"Media"</formula>
    </cfRule>
    <cfRule type="cellIs" dxfId="943" priority="945" operator="equal">
      <formula>"Baja"</formula>
    </cfRule>
    <cfRule type="cellIs" dxfId="942" priority="946" operator="equal">
      <formula>"Muy Baja"</formula>
    </cfRule>
  </conditionalFormatting>
  <conditionalFormatting sqref="AF3:AF7">
    <cfRule type="cellIs" dxfId="941" priority="937" operator="equal">
      <formula>"Catastrófico"</formula>
    </cfRule>
    <cfRule type="cellIs" dxfId="940" priority="938" operator="equal">
      <formula>"Mayor"</formula>
    </cfRule>
    <cfRule type="cellIs" dxfId="939" priority="939" operator="equal">
      <formula>"Moderado"</formula>
    </cfRule>
    <cfRule type="cellIs" dxfId="938" priority="940" operator="equal">
      <formula>"Menor"</formula>
    </cfRule>
    <cfRule type="cellIs" dxfId="937" priority="941" operator="equal">
      <formula>"Leve"</formula>
    </cfRule>
  </conditionalFormatting>
  <conditionalFormatting sqref="AH3:AH7">
    <cfRule type="cellIs" dxfId="936" priority="933" operator="equal">
      <formula>"Extremo"</formula>
    </cfRule>
    <cfRule type="cellIs" dxfId="935" priority="934" operator="equal">
      <formula>"Alto"</formula>
    </cfRule>
    <cfRule type="cellIs" dxfId="934" priority="935" operator="equal">
      <formula>"Moderado"</formula>
    </cfRule>
    <cfRule type="cellIs" dxfId="933" priority="936" operator="equal">
      <formula>"Bajo"</formula>
    </cfRule>
  </conditionalFormatting>
  <conditionalFormatting sqref="S10">
    <cfRule type="cellIs" dxfId="932" priority="929" operator="equal">
      <formula>"Extremo"</formula>
    </cfRule>
    <cfRule type="cellIs" dxfId="931" priority="930" operator="equal">
      <formula>"Alto"</formula>
    </cfRule>
    <cfRule type="cellIs" dxfId="930" priority="931" operator="equal">
      <formula>"Moderado"</formula>
    </cfRule>
    <cfRule type="cellIs" dxfId="929" priority="932" operator="equal">
      <formula>"Bajo"</formula>
    </cfRule>
  </conditionalFormatting>
  <conditionalFormatting sqref="AD10:AD15">
    <cfRule type="cellIs" dxfId="928" priority="924" operator="equal">
      <formula>"Muy Alta"</formula>
    </cfRule>
    <cfRule type="cellIs" dxfId="927" priority="925" operator="equal">
      <formula>"Alta"</formula>
    </cfRule>
    <cfRule type="cellIs" dxfId="926" priority="926" operator="equal">
      <formula>"Media"</formula>
    </cfRule>
    <cfRule type="cellIs" dxfId="925" priority="927" operator="equal">
      <formula>"Baja"</formula>
    </cfRule>
    <cfRule type="cellIs" dxfId="924" priority="928" operator="equal">
      <formula>"Muy Baja"</formula>
    </cfRule>
  </conditionalFormatting>
  <conditionalFormatting sqref="AF10:AF15">
    <cfRule type="cellIs" dxfId="923" priority="919" operator="equal">
      <formula>"Catastrófico"</formula>
    </cfRule>
    <cfRule type="cellIs" dxfId="922" priority="920" operator="equal">
      <formula>"Mayor"</formula>
    </cfRule>
    <cfRule type="cellIs" dxfId="921" priority="921" operator="equal">
      <formula>"Moderado"</formula>
    </cfRule>
    <cfRule type="cellIs" dxfId="920" priority="922" operator="equal">
      <formula>"Menor"</formula>
    </cfRule>
    <cfRule type="cellIs" dxfId="919" priority="923" operator="equal">
      <formula>"Leve"</formula>
    </cfRule>
  </conditionalFormatting>
  <conditionalFormatting sqref="AH10:AH15">
    <cfRule type="cellIs" dxfId="918" priority="915" operator="equal">
      <formula>"Extremo"</formula>
    </cfRule>
    <cfRule type="cellIs" dxfId="917" priority="916" operator="equal">
      <formula>"Alto"</formula>
    </cfRule>
    <cfRule type="cellIs" dxfId="916" priority="917" operator="equal">
      <formula>"Moderado"</formula>
    </cfRule>
    <cfRule type="cellIs" dxfId="915" priority="918" operator="equal">
      <formula>"Bajo"</formula>
    </cfRule>
  </conditionalFormatting>
  <conditionalFormatting sqref="M22 M28">
    <cfRule type="cellIs" dxfId="914" priority="910" operator="equal">
      <formula>"Muy Alta"</formula>
    </cfRule>
    <cfRule type="cellIs" dxfId="913" priority="911" operator="equal">
      <formula>"Alta"</formula>
    </cfRule>
    <cfRule type="cellIs" dxfId="912" priority="912" operator="equal">
      <formula>"Media"</formula>
    </cfRule>
    <cfRule type="cellIs" dxfId="911" priority="913" operator="equal">
      <formula>"Baja"</formula>
    </cfRule>
    <cfRule type="cellIs" dxfId="910" priority="914" operator="equal">
      <formula>"Muy Baja"</formula>
    </cfRule>
  </conditionalFormatting>
  <conditionalFormatting sqref="Q22 Q28 Q34 Q40 Q46 Q52">
    <cfRule type="cellIs" dxfId="909" priority="905" operator="equal">
      <formula>"Catastrófico"</formula>
    </cfRule>
    <cfRule type="cellIs" dxfId="908" priority="906" operator="equal">
      <formula>"Mayor"</formula>
    </cfRule>
    <cfRule type="cellIs" dxfId="907" priority="907" operator="equal">
      <formula>"Moderado"</formula>
    </cfRule>
    <cfRule type="cellIs" dxfId="906" priority="908" operator="equal">
      <formula>"Menor"</formula>
    </cfRule>
    <cfRule type="cellIs" dxfId="905" priority="909" operator="equal">
      <formula>"Leve"</formula>
    </cfRule>
  </conditionalFormatting>
  <conditionalFormatting sqref="S22">
    <cfRule type="cellIs" dxfId="904" priority="901" operator="equal">
      <formula>"Extremo"</formula>
    </cfRule>
    <cfRule type="cellIs" dxfId="903" priority="902" operator="equal">
      <formula>"Alto"</formula>
    </cfRule>
    <cfRule type="cellIs" dxfId="902" priority="903" operator="equal">
      <formula>"Moderado"</formula>
    </cfRule>
    <cfRule type="cellIs" dxfId="901" priority="904" operator="equal">
      <formula>"Bajo"</formula>
    </cfRule>
  </conditionalFormatting>
  <conditionalFormatting sqref="AD22:AD27">
    <cfRule type="cellIs" dxfId="900" priority="896" operator="equal">
      <formula>"Muy Alta"</formula>
    </cfRule>
    <cfRule type="cellIs" dxfId="899" priority="897" operator="equal">
      <formula>"Alta"</formula>
    </cfRule>
    <cfRule type="cellIs" dxfId="898" priority="898" operator="equal">
      <formula>"Media"</formula>
    </cfRule>
    <cfRule type="cellIs" dxfId="897" priority="899" operator="equal">
      <formula>"Baja"</formula>
    </cfRule>
    <cfRule type="cellIs" dxfId="896" priority="900" operator="equal">
      <formula>"Muy Baja"</formula>
    </cfRule>
  </conditionalFormatting>
  <conditionalFormatting sqref="AF22:AF27">
    <cfRule type="cellIs" dxfId="895" priority="891" operator="equal">
      <formula>"Catastrófico"</formula>
    </cfRule>
    <cfRule type="cellIs" dxfId="894" priority="892" operator="equal">
      <formula>"Mayor"</formula>
    </cfRule>
    <cfRule type="cellIs" dxfId="893" priority="893" operator="equal">
      <formula>"Moderado"</formula>
    </cfRule>
    <cfRule type="cellIs" dxfId="892" priority="894" operator="equal">
      <formula>"Menor"</formula>
    </cfRule>
    <cfRule type="cellIs" dxfId="891" priority="895" operator="equal">
      <formula>"Leve"</formula>
    </cfRule>
  </conditionalFormatting>
  <conditionalFormatting sqref="AH22:AH27">
    <cfRule type="cellIs" dxfId="890" priority="887" operator="equal">
      <formula>"Extremo"</formula>
    </cfRule>
    <cfRule type="cellIs" dxfId="889" priority="888" operator="equal">
      <formula>"Alto"</formula>
    </cfRule>
    <cfRule type="cellIs" dxfId="888" priority="889" operator="equal">
      <formula>"Moderado"</formula>
    </cfRule>
    <cfRule type="cellIs" dxfId="887" priority="890" operator="equal">
      <formula>"Bajo"</formula>
    </cfRule>
  </conditionalFormatting>
  <conditionalFormatting sqref="S28">
    <cfRule type="cellIs" dxfId="886" priority="883" operator="equal">
      <formula>"Extremo"</formula>
    </cfRule>
    <cfRule type="cellIs" dxfId="885" priority="884" operator="equal">
      <formula>"Alto"</formula>
    </cfRule>
    <cfRule type="cellIs" dxfId="884" priority="885" operator="equal">
      <formula>"Moderado"</formula>
    </cfRule>
    <cfRule type="cellIs" dxfId="883" priority="886" operator="equal">
      <formula>"Bajo"</formula>
    </cfRule>
  </conditionalFormatting>
  <conditionalFormatting sqref="AD28:AD33">
    <cfRule type="cellIs" dxfId="882" priority="878" operator="equal">
      <formula>"Muy Alta"</formula>
    </cfRule>
    <cfRule type="cellIs" dxfId="881" priority="879" operator="equal">
      <formula>"Alta"</formula>
    </cfRule>
    <cfRule type="cellIs" dxfId="880" priority="880" operator="equal">
      <formula>"Media"</formula>
    </cfRule>
    <cfRule type="cellIs" dxfId="879" priority="881" operator="equal">
      <formula>"Baja"</formula>
    </cfRule>
    <cfRule type="cellIs" dxfId="878" priority="882" operator="equal">
      <formula>"Muy Baja"</formula>
    </cfRule>
  </conditionalFormatting>
  <conditionalFormatting sqref="AF28:AF33">
    <cfRule type="cellIs" dxfId="877" priority="873" operator="equal">
      <formula>"Catastrófico"</formula>
    </cfRule>
    <cfRule type="cellIs" dxfId="876" priority="874" operator="equal">
      <formula>"Mayor"</formula>
    </cfRule>
    <cfRule type="cellIs" dxfId="875" priority="875" operator="equal">
      <formula>"Moderado"</formula>
    </cfRule>
    <cfRule type="cellIs" dxfId="874" priority="876" operator="equal">
      <formula>"Menor"</formula>
    </cfRule>
    <cfRule type="cellIs" dxfId="873" priority="877" operator="equal">
      <formula>"Leve"</formula>
    </cfRule>
  </conditionalFormatting>
  <conditionalFormatting sqref="AH28:AH33">
    <cfRule type="cellIs" dxfId="872" priority="869" operator="equal">
      <formula>"Extremo"</formula>
    </cfRule>
    <cfRule type="cellIs" dxfId="871" priority="870" operator="equal">
      <formula>"Alto"</formula>
    </cfRule>
    <cfRule type="cellIs" dxfId="870" priority="871" operator="equal">
      <formula>"Moderado"</formula>
    </cfRule>
    <cfRule type="cellIs" dxfId="869" priority="872" operator="equal">
      <formula>"Bajo"</formula>
    </cfRule>
  </conditionalFormatting>
  <conditionalFormatting sqref="M34">
    <cfRule type="cellIs" dxfId="868" priority="864" operator="equal">
      <formula>"Muy Alta"</formula>
    </cfRule>
    <cfRule type="cellIs" dxfId="867" priority="865" operator="equal">
      <formula>"Alta"</formula>
    </cfRule>
    <cfRule type="cellIs" dxfId="866" priority="866" operator="equal">
      <formula>"Media"</formula>
    </cfRule>
    <cfRule type="cellIs" dxfId="865" priority="867" operator="equal">
      <formula>"Baja"</formula>
    </cfRule>
    <cfRule type="cellIs" dxfId="864" priority="868" operator="equal">
      <formula>"Muy Baja"</formula>
    </cfRule>
  </conditionalFormatting>
  <conditionalFormatting sqref="S34">
    <cfRule type="cellIs" dxfId="863" priority="860" operator="equal">
      <formula>"Extremo"</formula>
    </cfRule>
    <cfRule type="cellIs" dxfId="862" priority="861" operator="equal">
      <formula>"Alto"</formula>
    </cfRule>
    <cfRule type="cellIs" dxfId="861" priority="862" operator="equal">
      <formula>"Moderado"</formula>
    </cfRule>
    <cfRule type="cellIs" dxfId="860" priority="863" operator="equal">
      <formula>"Bajo"</formula>
    </cfRule>
  </conditionalFormatting>
  <conditionalFormatting sqref="AD34:AD39">
    <cfRule type="cellIs" dxfId="859" priority="855" operator="equal">
      <formula>"Muy Alta"</formula>
    </cfRule>
    <cfRule type="cellIs" dxfId="858" priority="856" operator="equal">
      <formula>"Alta"</formula>
    </cfRule>
    <cfRule type="cellIs" dxfId="857" priority="857" operator="equal">
      <formula>"Media"</formula>
    </cfRule>
    <cfRule type="cellIs" dxfId="856" priority="858" operator="equal">
      <formula>"Baja"</formula>
    </cfRule>
    <cfRule type="cellIs" dxfId="855" priority="859" operator="equal">
      <formula>"Muy Baja"</formula>
    </cfRule>
  </conditionalFormatting>
  <conditionalFormatting sqref="AF34:AF39">
    <cfRule type="cellIs" dxfId="854" priority="850" operator="equal">
      <formula>"Catastrófico"</formula>
    </cfRule>
    <cfRule type="cellIs" dxfId="853" priority="851" operator="equal">
      <formula>"Mayor"</formula>
    </cfRule>
    <cfRule type="cellIs" dxfId="852" priority="852" operator="equal">
      <formula>"Moderado"</formula>
    </cfRule>
    <cfRule type="cellIs" dxfId="851" priority="853" operator="equal">
      <formula>"Menor"</formula>
    </cfRule>
    <cfRule type="cellIs" dxfId="850" priority="854" operator="equal">
      <formula>"Leve"</formula>
    </cfRule>
  </conditionalFormatting>
  <conditionalFormatting sqref="AH34:AH39">
    <cfRule type="cellIs" dxfId="849" priority="846" operator="equal">
      <formula>"Extremo"</formula>
    </cfRule>
    <cfRule type="cellIs" dxfId="848" priority="847" operator="equal">
      <formula>"Alto"</formula>
    </cfRule>
    <cfRule type="cellIs" dxfId="847" priority="848" operator="equal">
      <formula>"Moderado"</formula>
    </cfRule>
    <cfRule type="cellIs" dxfId="846" priority="849" operator="equal">
      <formula>"Bajo"</formula>
    </cfRule>
  </conditionalFormatting>
  <conditionalFormatting sqref="M40">
    <cfRule type="cellIs" dxfId="845" priority="841" operator="equal">
      <formula>"Muy Alta"</formula>
    </cfRule>
    <cfRule type="cellIs" dxfId="844" priority="842" operator="equal">
      <formula>"Alta"</formula>
    </cfRule>
    <cfRule type="cellIs" dxfId="843" priority="843" operator="equal">
      <formula>"Media"</formula>
    </cfRule>
    <cfRule type="cellIs" dxfId="842" priority="844" operator="equal">
      <formula>"Baja"</formula>
    </cfRule>
    <cfRule type="cellIs" dxfId="841" priority="845" operator="equal">
      <formula>"Muy Baja"</formula>
    </cfRule>
  </conditionalFormatting>
  <conditionalFormatting sqref="S40">
    <cfRule type="cellIs" dxfId="840" priority="837" operator="equal">
      <formula>"Extremo"</formula>
    </cfRule>
    <cfRule type="cellIs" dxfId="839" priority="838" operator="equal">
      <formula>"Alto"</formula>
    </cfRule>
    <cfRule type="cellIs" dxfId="838" priority="839" operator="equal">
      <formula>"Moderado"</formula>
    </cfRule>
    <cfRule type="cellIs" dxfId="837" priority="840" operator="equal">
      <formula>"Bajo"</formula>
    </cfRule>
  </conditionalFormatting>
  <conditionalFormatting sqref="AD40:AD45">
    <cfRule type="cellIs" dxfId="836" priority="832" operator="equal">
      <formula>"Muy Alta"</formula>
    </cfRule>
    <cfRule type="cellIs" dxfId="835" priority="833" operator="equal">
      <formula>"Alta"</formula>
    </cfRule>
    <cfRule type="cellIs" dxfId="834" priority="834" operator="equal">
      <formula>"Media"</formula>
    </cfRule>
    <cfRule type="cellIs" dxfId="833" priority="835" operator="equal">
      <formula>"Baja"</formula>
    </cfRule>
    <cfRule type="cellIs" dxfId="832" priority="836" operator="equal">
      <formula>"Muy Baja"</formula>
    </cfRule>
  </conditionalFormatting>
  <conditionalFormatting sqref="AF40:AF45">
    <cfRule type="cellIs" dxfId="831" priority="827" operator="equal">
      <formula>"Catastrófico"</formula>
    </cfRule>
    <cfRule type="cellIs" dxfId="830" priority="828" operator="equal">
      <formula>"Mayor"</formula>
    </cfRule>
    <cfRule type="cellIs" dxfId="829" priority="829" operator="equal">
      <formula>"Moderado"</formula>
    </cfRule>
    <cfRule type="cellIs" dxfId="828" priority="830" operator="equal">
      <formula>"Menor"</formula>
    </cfRule>
    <cfRule type="cellIs" dxfId="827" priority="831" operator="equal">
      <formula>"Leve"</formula>
    </cfRule>
  </conditionalFormatting>
  <conditionalFormatting sqref="AH40:AH45">
    <cfRule type="cellIs" dxfId="826" priority="823" operator="equal">
      <formula>"Extremo"</formula>
    </cfRule>
    <cfRule type="cellIs" dxfId="825" priority="824" operator="equal">
      <formula>"Alto"</formula>
    </cfRule>
    <cfRule type="cellIs" dxfId="824" priority="825" operator="equal">
      <formula>"Moderado"</formula>
    </cfRule>
    <cfRule type="cellIs" dxfId="823" priority="826" operator="equal">
      <formula>"Bajo"</formula>
    </cfRule>
  </conditionalFormatting>
  <conditionalFormatting sqref="M46">
    <cfRule type="cellIs" dxfId="822" priority="818" operator="equal">
      <formula>"Muy Alta"</formula>
    </cfRule>
    <cfRule type="cellIs" dxfId="821" priority="819" operator="equal">
      <formula>"Alta"</formula>
    </cfRule>
    <cfRule type="cellIs" dxfId="820" priority="820" operator="equal">
      <formula>"Media"</formula>
    </cfRule>
    <cfRule type="cellIs" dxfId="819" priority="821" operator="equal">
      <formula>"Baja"</formula>
    </cfRule>
    <cfRule type="cellIs" dxfId="818" priority="822" operator="equal">
      <formula>"Muy Baja"</formula>
    </cfRule>
  </conditionalFormatting>
  <conditionalFormatting sqref="S46">
    <cfRule type="cellIs" dxfId="817" priority="814" operator="equal">
      <formula>"Extremo"</formula>
    </cfRule>
    <cfRule type="cellIs" dxfId="816" priority="815" operator="equal">
      <formula>"Alto"</formula>
    </cfRule>
    <cfRule type="cellIs" dxfId="815" priority="816" operator="equal">
      <formula>"Moderado"</formula>
    </cfRule>
    <cfRule type="cellIs" dxfId="814" priority="817" operator="equal">
      <formula>"Bajo"</formula>
    </cfRule>
  </conditionalFormatting>
  <conditionalFormatting sqref="AD46:AD51">
    <cfRule type="cellIs" dxfId="813" priority="809" operator="equal">
      <formula>"Muy Alta"</formula>
    </cfRule>
    <cfRule type="cellIs" dxfId="812" priority="810" operator="equal">
      <formula>"Alta"</formula>
    </cfRule>
    <cfRule type="cellIs" dxfId="811" priority="811" operator="equal">
      <formula>"Media"</formula>
    </cfRule>
    <cfRule type="cellIs" dxfId="810" priority="812" operator="equal">
      <formula>"Baja"</formula>
    </cfRule>
    <cfRule type="cellIs" dxfId="809" priority="813" operator="equal">
      <formula>"Muy Baja"</formula>
    </cfRule>
  </conditionalFormatting>
  <conditionalFormatting sqref="AF46:AF51">
    <cfRule type="cellIs" dxfId="808" priority="804" operator="equal">
      <formula>"Catastrófico"</formula>
    </cfRule>
    <cfRule type="cellIs" dxfId="807" priority="805" operator="equal">
      <formula>"Mayor"</formula>
    </cfRule>
    <cfRule type="cellIs" dxfId="806" priority="806" operator="equal">
      <formula>"Moderado"</formula>
    </cfRule>
    <cfRule type="cellIs" dxfId="805" priority="807" operator="equal">
      <formula>"Menor"</formula>
    </cfRule>
    <cfRule type="cellIs" dxfId="804" priority="808" operator="equal">
      <formula>"Leve"</formula>
    </cfRule>
  </conditionalFormatting>
  <conditionalFormatting sqref="AH46:AH51">
    <cfRule type="cellIs" dxfId="803" priority="800" operator="equal">
      <formula>"Extremo"</formula>
    </cfRule>
    <cfRule type="cellIs" dxfId="802" priority="801" operator="equal">
      <formula>"Alto"</formula>
    </cfRule>
    <cfRule type="cellIs" dxfId="801" priority="802" operator="equal">
      <formula>"Moderado"</formula>
    </cfRule>
    <cfRule type="cellIs" dxfId="800" priority="803" operator="equal">
      <formula>"Bajo"</formula>
    </cfRule>
  </conditionalFormatting>
  <conditionalFormatting sqref="M52">
    <cfRule type="cellIs" dxfId="799" priority="795" operator="equal">
      <formula>"Muy Alta"</formula>
    </cfRule>
    <cfRule type="cellIs" dxfId="798" priority="796" operator="equal">
      <formula>"Alta"</formula>
    </cfRule>
    <cfRule type="cellIs" dxfId="797" priority="797" operator="equal">
      <formula>"Media"</formula>
    </cfRule>
    <cfRule type="cellIs" dxfId="796" priority="798" operator="equal">
      <formula>"Baja"</formula>
    </cfRule>
    <cfRule type="cellIs" dxfId="795" priority="799" operator="equal">
      <formula>"Muy Baja"</formula>
    </cfRule>
  </conditionalFormatting>
  <conditionalFormatting sqref="S52">
    <cfRule type="cellIs" dxfId="794" priority="791" operator="equal">
      <formula>"Extremo"</formula>
    </cfRule>
    <cfRule type="cellIs" dxfId="793" priority="792" operator="equal">
      <formula>"Alto"</formula>
    </cfRule>
    <cfRule type="cellIs" dxfId="792" priority="793" operator="equal">
      <formula>"Moderado"</formula>
    </cfRule>
    <cfRule type="cellIs" dxfId="791" priority="794" operator="equal">
      <formula>"Bajo"</formula>
    </cfRule>
  </conditionalFormatting>
  <conditionalFormatting sqref="AD52:AD57">
    <cfRule type="cellIs" dxfId="790" priority="786" operator="equal">
      <formula>"Muy Alta"</formula>
    </cfRule>
    <cfRule type="cellIs" dxfId="789" priority="787" operator="equal">
      <formula>"Alta"</formula>
    </cfRule>
    <cfRule type="cellIs" dxfId="788" priority="788" operator="equal">
      <formula>"Media"</formula>
    </cfRule>
    <cfRule type="cellIs" dxfId="787" priority="789" operator="equal">
      <formula>"Baja"</formula>
    </cfRule>
    <cfRule type="cellIs" dxfId="786" priority="790" operator="equal">
      <formula>"Muy Baja"</formula>
    </cfRule>
  </conditionalFormatting>
  <conditionalFormatting sqref="AF52:AF57">
    <cfRule type="cellIs" dxfId="785" priority="781" operator="equal">
      <formula>"Catastrófico"</formula>
    </cfRule>
    <cfRule type="cellIs" dxfId="784" priority="782" operator="equal">
      <formula>"Mayor"</formula>
    </cfRule>
    <cfRule type="cellIs" dxfId="783" priority="783" operator="equal">
      <formula>"Moderado"</formula>
    </cfRule>
    <cfRule type="cellIs" dxfId="782" priority="784" operator="equal">
      <formula>"Menor"</formula>
    </cfRule>
    <cfRule type="cellIs" dxfId="781" priority="785" operator="equal">
      <formula>"Leve"</formula>
    </cfRule>
  </conditionalFormatting>
  <conditionalFormatting sqref="AH52:AH57">
    <cfRule type="cellIs" dxfId="780" priority="777" operator="equal">
      <formula>"Extremo"</formula>
    </cfRule>
    <cfRule type="cellIs" dxfId="779" priority="778" operator="equal">
      <formula>"Alto"</formula>
    </cfRule>
    <cfRule type="cellIs" dxfId="778" priority="779" operator="equal">
      <formula>"Moderado"</formula>
    </cfRule>
    <cfRule type="cellIs" dxfId="777" priority="780" operator="equal">
      <formula>"Bajo"</formula>
    </cfRule>
  </conditionalFormatting>
  <conditionalFormatting sqref="M58">
    <cfRule type="cellIs" dxfId="776" priority="766" operator="equal">
      <formula>"Muy Alta"</formula>
    </cfRule>
    <cfRule type="cellIs" dxfId="775" priority="767" operator="equal">
      <formula>"Alta"</formula>
    </cfRule>
    <cfRule type="cellIs" dxfId="774" priority="768" operator="equal">
      <formula>"Media"</formula>
    </cfRule>
    <cfRule type="cellIs" dxfId="773" priority="769" operator="equal">
      <formula>"Baja"</formula>
    </cfRule>
    <cfRule type="cellIs" dxfId="772" priority="770" operator="equal">
      <formula>"Muy Baja"</formula>
    </cfRule>
  </conditionalFormatting>
  <conditionalFormatting sqref="S58">
    <cfRule type="cellIs" dxfId="771" priority="762" operator="equal">
      <formula>"Extremo"</formula>
    </cfRule>
    <cfRule type="cellIs" dxfId="770" priority="763" operator="equal">
      <formula>"Alto"</formula>
    </cfRule>
    <cfRule type="cellIs" dxfId="769" priority="764" operator="equal">
      <formula>"Moderado"</formula>
    </cfRule>
    <cfRule type="cellIs" dxfId="768" priority="765" operator="equal">
      <formula>"Bajo"</formula>
    </cfRule>
  </conditionalFormatting>
  <conditionalFormatting sqref="AD58:AD63">
    <cfRule type="cellIs" dxfId="767" priority="757" operator="equal">
      <formula>"Muy Alta"</formula>
    </cfRule>
    <cfRule type="cellIs" dxfId="766" priority="758" operator="equal">
      <formula>"Alta"</formula>
    </cfRule>
    <cfRule type="cellIs" dxfId="765" priority="759" operator="equal">
      <formula>"Media"</formula>
    </cfRule>
    <cfRule type="cellIs" dxfId="764" priority="760" operator="equal">
      <formula>"Baja"</formula>
    </cfRule>
    <cfRule type="cellIs" dxfId="763" priority="761" operator="equal">
      <formula>"Muy Baja"</formula>
    </cfRule>
  </conditionalFormatting>
  <conditionalFormatting sqref="AF58:AF63">
    <cfRule type="cellIs" dxfId="762" priority="752" operator="equal">
      <formula>"Catastrófico"</formula>
    </cfRule>
    <cfRule type="cellIs" dxfId="761" priority="753" operator="equal">
      <formula>"Mayor"</formula>
    </cfRule>
    <cfRule type="cellIs" dxfId="760" priority="754" operator="equal">
      <formula>"Moderado"</formula>
    </cfRule>
    <cfRule type="cellIs" dxfId="759" priority="755" operator="equal">
      <formula>"Menor"</formula>
    </cfRule>
    <cfRule type="cellIs" dxfId="758" priority="756" operator="equal">
      <formula>"Leve"</formula>
    </cfRule>
  </conditionalFormatting>
  <conditionalFormatting sqref="AH58:AH63">
    <cfRule type="cellIs" dxfId="757" priority="748" operator="equal">
      <formula>"Extremo"</formula>
    </cfRule>
    <cfRule type="cellIs" dxfId="756" priority="749" operator="equal">
      <formula>"Alto"</formula>
    </cfRule>
    <cfRule type="cellIs" dxfId="755" priority="750" operator="equal">
      <formula>"Moderado"</formula>
    </cfRule>
    <cfRule type="cellIs" dxfId="754" priority="751" operator="equal">
      <formula>"Bajo"</formula>
    </cfRule>
  </conditionalFormatting>
  <conditionalFormatting sqref="Q58">
    <cfRule type="cellIs" dxfId="753" priority="771" operator="equal">
      <formula>"Catastrófico"</formula>
    </cfRule>
    <cfRule type="cellIs" dxfId="752" priority="772" operator="equal">
      <formula>"Mayor"</formula>
    </cfRule>
    <cfRule type="cellIs" dxfId="751" priority="773" operator="equal">
      <formula>"Moderado"</formula>
    </cfRule>
    <cfRule type="cellIs" dxfId="750" priority="774" operator="equal">
      <formula>"Menor"</formula>
    </cfRule>
    <cfRule type="cellIs" dxfId="749" priority="775" operator="equal">
      <formula>"Leve"</formula>
    </cfRule>
  </conditionalFormatting>
  <conditionalFormatting sqref="AD8:AD9">
    <cfRule type="cellIs" dxfId="748" priority="742" operator="equal">
      <formula>"Muy Alta"</formula>
    </cfRule>
    <cfRule type="cellIs" dxfId="747" priority="743" operator="equal">
      <formula>"Alta"</formula>
    </cfRule>
    <cfRule type="cellIs" dxfId="746" priority="744" operator="equal">
      <formula>"Media"</formula>
    </cfRule>
    <cfRule type="cellIs" dxfId="745" priority="745" operator="equal">
      <formula>"Baja"</formula>
    </cfRule>
    <cfRule type="cellIs" dxfId="744" priority="746" operator="equal">
      <formula>"Muy Baja"</formula>
    </cfRule>
  </conditionalFormatting>
  <conditionalFormatting sqref="AF8:AF9">
    <cfRule type="cellIs" dxfId="743" priority="737" operator="equal">
      <formula>"Catastrófico"</formula>
    </cfRule>
    <cfRule type="cellIs" dxfId="742" priority="738" operator="equal">
      <formula>"Mayor"</formula>
    </cfRule>
    <cfRule type="cellIs" dxfId="741" priority="739" operator="equal">
      <formula>"Moderado"</formula>
    </cfRule>
    <cfRule type="cellIs" dxfId="740" priority="740" operator="equal">
      <formula>"Menor"</formula>
    </cfRule>
    <cfRule type="cellIs" dxfId="739" priority="741" operator="equal">
      <formula>"Leve"</formula>
    </cfRule>
  </conditionalFormatting>
  <conditionalFormatting sqref="M64 M70">
    <cfRule type="cellIs" dxfId="738" priority="728" operator="equal">
      <formula>"Muy Alta"</formula>
    </cfRule>
    <cfRule type="cellIs" dxfId="737" priority="729" operator="equal">
      <formula>"Alta"</formula>
    </cfRule>
    <cfRule type="cellIs" dxfId="736" priority="730" operator="equal">
      <formula>"Media"</formula>
    </cfRule>
    <cfRule type="cellIs" dxfId="735" priority="731" operator="equal">
      <formula>"Baja"</formula>
    </cfRule>
    <cfRule type="cellIs" dxfId="734" priority="732" operator="equal">
      <formula>"Muy Baja"</formula>
    </cfRule>
  </conditionalFormatting>
  <conditionalFormatting sqref="Q64 Q70 Q76 Q82 Q88 Q94 Q100 Q106">
    <cfRule type="cellIs" dxfId="733" priority="723" operator="equal">
      <formula>"Catastrófico"</formula>
    </cfRule>
    <cfRule type="cellIs" dxfId="732" priority="724" operator="equal">
      <formula>"Mayor"</formula>
    </cfRule>
    <cfRule type="cellIs" dxfId="731" priority="725" operator="equal">
      <formula>"Moderado"</formula>
    </cfRule>
    <cfRule type="cellIs" dxfId="730" priority="726" operator="equal">
      <formula>"Menor"</formula>
    </cfRule>
    <cfRule type="cellIs" dxfId="729" priority="727" operator="equal">
      <formula>"Leve"</formula>
    </cfRule>
  </conditionalFormatting>
  <conditionalFormatting sqref="S64">
    <cfRule type="cellIs" dxfId="728" priority="719" operator="equal">
      <formula>"Extremo"</formula>
    </cfRule>
    <cfRule type="cellIs" dxfId="727" priority="720" operator="equal">
      <formula>"Alto"</formula>
    </cfRule>
    <cfRule type="cellIs" dxfId="726" priority="721" operator="equal">
      <formula>"Moderado"</formula>
    </cfRule>
    <cfRule type="cellIs" dxfId="725" priority="722" operator="equal">
      <formula>"Bajo"</formula>
    </cfRule>
  </conditionalFormatting>
  <conditionalFormatting sqref="AD64:AD69">
    <cfRule type="cellIs" dxfId="724" priority="714" operator="equal">
      <formula>"Muy Alta"</formula>
    </cfRule>
    <cfRule type="cellIs" dxfId="723" priority="715" operator="equal">
      <formula>"Alta"</formula>
    </cfRule>
    <cfRule type="cellIs" dxfId="722" priority="716" operator="equal">
      <formula>"Media"</formula>
    </cfRule>
    <cfRule type="cellIs" dxfId="721" priority="717" operator="equal">
      <formula>"Baja"</formula>
    </cfRule>
    <cfRule type="cellIs" dxfId="720" priority="718" operator="equal">
      <formula>"Muy Baja"</formula>
    </cfRule>
  </conditionalFormatting>
  <conditionalFormatting sqref="AF64:AF69">
    <cfRule type="cellIs" dxfId="719" priority="709" operator="equal">
      <formula>"Catastrófico"</formula>
    </cfRule>
    <cfRule type="cellIs" dxfId="718" priority="710" operator="equal">
      <formula>"Mayor"</formula>
    </cfRule>
    <cfRule type="cellIs" dxfId="717" priority="711" operator="equal">
      <formula>"Moderado"</formula>
    </cfRule>
    <cfRule type="cellIs" dxfId="716" priority="712" operator="equal">
      <formula>"Menor"</formula>
    </cfRule>
    <cfRule type="cellIs" dxfId="715" priority="713" operator="equal">
      <formula>"Leve"</formula>
    </cfRule>
  </conditionalFormatting>
  <conditionalFormatting sqref="AH64:AH69">
    <cfRule type="cellIs" dxfId="714" priority="705" operator="equal">
      <formula>"Extremo"</formula>
    </cfRule>
    <cfRule type="cellIs" dxfId="713" priority="706" operator="equal">
      <formula>"Alto"</formula>
    </cfRule>
    <cfRule type="cellIs" dxfId="712" priority="707" operator="equal">
      <formula>"Moderado"</formula>
    </cfRule>
    <cfRule type="cellIs" dxfId="711" priority="708" operator="equal">
      <formula>"Bajo"</formula>
    </cfRule>
  </conditionalFormatting>
  <conditionalFormatting sqref="S70">
    <cfRule type="cellIs" dxfId="710" priority="701" operator="equal">
      <formula>"Extremo"</formula>
    </cfRule>
    <cfRule type="cellIs" dxfId="709" priority="702" operator="equal">
      <formula>"Alto"</formula>
    </cfRule>
    <cfRule type="cellIs" dxfId="708" priority="703" operator="equal">
      <formula>"Moderado"</formula>
    </cfRule>
    <cfRule type="cellIs" dxfId="707" priority="704" operator="equal">
      <formula>"Bajo"</formula>
    </cfRule>
  </conditionalFormatting>
  <conditionalFormatting sqref="AD70:AD75">
    <cfRule type="cellIs" dxfId="706" priority="696" operator="equal">
      <formula>"Muy Alta"</formula>
    </cfRule>
    <cfRule type="cellIs" dxfId="705" priority="697" operator="equal">
      <formula>"Alta"</formula>
    </cfRule>
    <cfRule type="cellIs" dxfId="704" priority="698" operator="equal">
      <formula>"Media"</formula>
    </cfRule>
    <cfRule type="cellIs" dxfId="703" priority="699" operator="equal">
      <formula>"Baja"</formula>
    </cfRule>
    <cfRule type="cellIs" dxfId="702" priority="700" operator="equal">
      <formula>"Muy Baja"</formula>
    </cfRule>
  </conditionalFormatting>
  <conditionalFormatting sqref="AF70:AF75">
    <cfRule type="cellIs" dxfId="701" priority="691" operator="equal">
      <formula>"Catastrófico"</formula>
    </cfRule>
    <cfRule type="cellIs" dxfId="700" priority="692" operator="equal">
      <formula>"Mayor"</formula>
    </cfRule>
    <cfRule type="cellIs" dxfId="699" priority="693" operator="equal">
      <formula>"Moderado"</formula>
    </cfRule>
    <cfRule type="cellIs" dxfId="698" priority="694" operator="equal">
      <formula>"Menor"</formula>
    </cfRule>
    <cfRule type="cellIs" dxfId="697" priority="695" operator="equal">
      <formula>"Leve"</formula>
    </cfRule>
  </conditionalFormatting>
  <conditionalFormatting sqref="AH70:AH75">
    <cfRule type="cellIs" dxfId="696" priority="687" operator="equal">
      <formula>"Extremo"</formula>
    </cfRule>
    <cfRule type="cellIs" dxfId="695" priority="688" operator="equal">
      <formula>"Alto"</formula>
    </cfRule>
    <cfRule type="cellIs" dxfId="694" priority="689" operator="equal">
      <formula>"Moderado"</formula>
    </cfRule>
    <cfRule type="cellIs" dxfId="693" priority="690" operator="equal">
      <formula>"Bajo"</formula>
    </cfRule>
  </conditionalFormatting>
  <conditionalFormatting sqref="M76">
    <cfRule type="cellIs" dxfId="692" priority="682" operator="equal">
      <formula>"Muy Alta"</formula>
    </cfRule>
    <cfRule type="cellIs" dxfId="691" priority="683" operator="equal">
      <formula>"Alta"</formula>
    </cfRule>
    <cfRule type="cellIs" dxfId="690" priority="684" operator="equal">
      <formula>"Media"</formula>
    </cfRule>
    <cfRule type="cellIs" dxfId="689" priority="685" operator="equal">
      <formula>"Baja"</formula>
    </cfRule>
    <cfRule type="cellIs" dxfId="688" priority="686" operator="equal">
      <formula>"Muy Baja"</formula>
    </cfRule>
  </conditionalFormatting>
  <conditionalFormatting sqref="S76">
    <cfRule type="cellIs" dxfId="687" priority="678" operator="equal">
      <formula>"Extremo"</formula>
    </cfRule>
    <cfRule type="cellIs" dxfId="686" priority="679" operator="equal">
      <formula>"Alto"</formula>
    </cfRule>
    <cfRule type="cellIs" dxfId="685" priority="680" operator="equal">
      <formula>"Moderado"</formula>
    </cfRule>
    <cfRule type="cellIs" dxfId="684" priority="681" operator="equal">
      <formula>"Bajo"</formula>
    </cfRule>
  </conditionalFormatting>
  <conditionalFormatting sqref="AD76:AD81">
    <cfRule type="cellIs" dxfId="683" priority="673" operator="equal">
      <formula>"Muy Alta"</formula>
    </cfRule>
    <cfRule type="cellIs" dxfId="682" priority="674" operator="equal">
      <formula>"Alta"</formula>
    </cfRule>
    <cfRule type="cellIs" dxfId="681" priority="675" operator="equal">
      <formula>"Media"</formula>
    </cfRule>
    <cfRule type="cellIs" dxfId="680" priority="676" operator="equal">
      <formula>"Baja"</formula>
    </cfRule>
    <cfRule type="cellIs" dxfId="679" priority="677" operator="equal">
      <formula>"Muy Baja"</formula>
    </cfRule>
  </conditionalFormatting>
  <conditionalFormatting sqref="AF76:AF81">
    <cfRule type="cellIs" dxfId="678" priority="668" operator="equal">
      <formula>"Catastrófico"</formula>
    </cfRule>
    <cfRule type="cellIs" dxfId="677" priority="669" operator="equal">
      <formula>"Mayor"</formula>
    </cfRule>
    <cfRule type="cellIs" dxfId="676" priority="670" operator="equal">
      <formula>"Moderado"</formula>
    </cfRule>
    <cfRule type="cellIs" dxfId="675" priority="671" operator="equal">
      <formula>"Menor"</formula>
    </cfRule>
    <cfRule type="cellIs" dxfId="674" priority="672" operator="equal">
      <formula>"Leve"</formula>
    </cfRule>
  </conditionalFormatting>
  <conditionalFormatting sqref="AH76:AH81">
    <cfRule type="cellIs" dxfId="673" priority="664" operator="equal">
      <formula>"Extremo"</formula>
    </cfRule>
    <cfRule type="cellIs" dxfId="672" priority="665" operator="equal">
      <formula>"Alto"</formula>
    </cfRule>
    <cfRule type="cellIs" dxfId="671" priority="666" operator="equal">
      <formula>"Moderado"</formula>
    </cfRule>
    <cfRule type="cellIs" dxfId="670" priority="667" operator="equal">
      <formula>"Bajo"</formula>
    </cfRule>
  </conditionalFormatting>
  <conditionalFormatting sqref="M82">
    <cfRule type="cellIs" dxfId="669" priority="659" operator="equal">
      <formula>"Muy Alta"</formula>
    </cfRule>
    <cfRule type="cellIs" dxfId="668" priority="660" operator="equal">
      <formula>"Alta"</formula>
    </cfRule>
    <cfRule type="cellIs" dxfId="667" priority="661" operator="equal">
      <formula>"Media"</formula>
    </cfRule>
    <cfRule type="cellIs" dxfId="666" priority="662" operator="equal">
      <formula>"Baja"</formula>
    </cfRule>
    <cfRule type="cellIs" dxfId="665" priority="663" operator="equal">
      <formula>"Muy Baja"</formula>
    </cfRule>
  </conditionalFormatting>
  <conditionalFormatting sqref="S82">
    <cfRule type="cellIs" dxfId="664" priority="655" operator="equal">
      <formula>"Extremo"</formula>
    </cfRule>
    <cfRule type="cellIs" dxfId="663" priority="656" operator="equal">
      <formula>"Alto"</formula>
    </cfRule>
    <cfRule type="cellIs" dxfId="662" priority="657" operator="equal">
      <formula>"Moderado"</formula>
    </cfRule>
    <cfRule type="cellIs" dxfId="661" priority="658" operator="equal">
      <formula>"Bajo"</formula>
    </cfRule>
  </conditionalFormatting>
  <conditionalFormatting sqref="AD82:AD87">
    <cfRule type="cellIs" dxfId="660" priority="650" operator="equal">
      <formula>"Muy Alta"</formula>
    </cfRule>
    <cfRule type="cellIs" dxfId="659" priority="651" operator="equal">
      <formula>"Alta"</formula>
    </cfRule>
    <cfRule type="cellIs" dxfId="658" priority="652" operator="equal">
      <formula>"Media"</formula>
    </cfRule>
    <cfRule type="cellIs" dxfId="657" priority="653" operator="equal">
      <formula>"Baja"</formula>
    </cfRule>
    <cfRule type="cellIs" dxfId="656" priority="654" operator="equal">
      <formula>"Muy Baja"</formula>
    </cfRule>
  </conditionalFormatting>
  <conditionalFormatting sqref="AF82:AF87">
    <cfRule type="cellIs" dxfId="655" priority="645" operator="equal">
      <formula>"Catastrófico"</formula>
    </cfRule>
    <cfRule type="cellIs" dxfId="654" priority="646" operator="equal">
      <formula>"Mayor"</formula>
    </cfRule>
    <cfRule type="cellIs" dxfId="653" priority="647" operator="equal">
      <formula>"Moderado"</formula>
    </cfRule>
    <cfRule type="cellIs" dxfId="652" priority="648" operator="equal">
      <formula>"Menor"</formula>
    </cfRule>
    <cfRule type="cellIs" dxfId="651" priority="649" operator="equal">
      <formula>"Leve"</formula>
    </cfRule>
  </conditionalFormatting>
  <conditionalFormatting sqref="AH82:AH87">
    <cfRule type="cellIs" dxfId="650" priority="641" operator="equal">
      <formula>"Extremo"</formula>
    </cfRule>
    <cfRule type="cellIs" dxfId="649" priority="642" operator="equal">
      <formula>"Alto"</formula>
    </cfRule>
    <cfRule type="cellIs" dxfId="648" priority="643" operator="equal">
      <formula>"Moderado"</formula>
    </cfRule>
    <cfRule type="cellIs" dxfId="647" priority="644" operator="equal">
      <formula>"Bajo"</formula>
    </cfRule>
  </conditionalFormatting>
  <conditionalFormatting sqref="M88">
    <cfRule type="cellIs" dxfId="646" priority="636" operator="equal">
      <formula>"Muy Alta"</formula>
    </cfRule>
    <cfRule type="cellIs" dxfId="645" priority="637" operator="equal">
      <formula>"Alta"</formula>
    </cfRule>
    <cfRule type="cellIs" dxfId="644" priority="638" operator="equal">
      <formula>"Media"</formula>
    </cfRule>
    <cfRule type="cellIs" dxfId="643" priority="639" operator="equal">
      <formula>"Baja"</formula>
    </cfRule>
    <cfRule type="cellIs" dxfId="642" priority="640" operator="equal">
      <formula>"Muy Baja"</formula>
    </cfRule>
  </conditionalFormatting>
  <conditionalFormatting sqref="S88">
    <cfRule type="cellIs" dxfId="641" priority="632" operator="equal">
      <formula>"Extremo"</formula>
    </cfRule>
    <cfRule type="cellIs" dxfId="640" priority="633" operator="equal">
      <formula>"Alto"</formula>
    </cfRule>
    <cfRule type="cellIs" dxfId="639" priority="634" operator="equal">
      <formula>"Moderado"</formula>
    </cfRule>
    <cfRule type="cellIs" dxfId="638" priority="635" operator="equal">
      <formula>"Bajo"</formula>
    </cfRule>
  </conditionalFormatting>
  <conditionalFormatting sqref="AD88:AD93">
    <cfRule type="cellIs" dxfId="637" priority="627" operator="equal">
      <formula>"Muy Alta"</formula>
    </cfRule>
    <cfRule type="cellIs" dxfId="636" priority="628" operator="equal">
      <formula>"Alta"</formula>
    </cfRule>
    <cfRule type="cellIs" dxfId="635" priority="629" operator="equal">
      <formula>"Media"</formula>
    </cfRule>
    <cfRule type="cellIs" dxfId="634" priority="630" operator="equal">
      <formula>"Baja"</formula>
    </cfRule>
    <cfRule type="cellIs" dxfId="633" priority="631" operator="equal">
      <formula>"Muy Baja"</formula>
    </cfRule>
  </conditionalFormatting>
  <conditionalFormatting sqref="AF88:AF93">
    <cfRule type="cellIs" dxfId="632" priority="622" operator="equal">
      <formula>"Catastrófico"</formula>
    </cfRule>
    <cfRule type="cellIs" dxfId="631" priority="623" operator="equal">
      <formula>"Mayor"</formula>
    </cfRule>
    <cfRule type="cellIs" dxfId="630" priority="624" operator="equal">
      <formula>"Moderado"</formula>
    </cfRule>
    <cfRule type="cellIs" dxfId="629" priority="625" operator="equal">
      <formula>"Menor"</formula>
    </cfRule>
    <cfRule type="cellIs" dxfId="628" priority="626" operator="equal">
      <formula>"Leve"</formula>
    </cfRule>
  </conditionalFormatting>
  <conditionalFormatting sqref="AH88:AH93">
    <cfRule type="cellIs" dxfId="627" priority="618" operator="equal">
      <formula>"Extremo"</formula>
    </cfRule>
    <cfRule type="cellIs" dxfId="626" priority="619" operator="equal">
      <formula>"Alto"</formula>
    </cfRule>
    <cfRule type="cellIs" dxfId="625" priority="620" operator="equal">
      <formula>"Moderado"</formula>
    </cfRule>
    <cfRule type="cellIs" dxfId="624" priority="621" operator="equal">
      <formula>"Bajo"</formula>
    </cfRule>
  </conditionalFormatting>
  <conditionalFormatting sqref="M94">
    <cfRule type="cellIs" dxfId="623" priority="613" operator="equal">
      <formula>"Muy Alta"</formula>
    </cfRule>
    <cfRule type="cellIs" dxfId="622" priority="614" operator="equal">
      <formula>"Alta"</formula>
    </cfRule>
    <cfRule type="cellIs" dxfId="621" priority="615" operator="equal">
      <formula>"Media"</formula>
    </cfRule>
    <cfRule type="cellIs" dxfId="620" priority="616" operator="equal">
      <formula>"Baja"</formula>
    </cfRule>
    <cfRule type="cellIs" dxfId="619" priority="617" operator="equal">
      <formula>"Muy Baja"</formula>
    </cfRule>
  </conditionalFormatting>
  <conditionalFormatting sqref="S94">
    <cfRule type="cellIs" dxfId="618" priority="609" operator="equal">
      <formula>"Extremo"</formula>
    </cfRule>
    <cfRule type="cellIs" dxfId="617" priority="610" operator="equal">
      <formula>"Alto"</formula>
    </cfRule>
    <cfRule type="cellIs" dxfId="616" priority="611" operator="equal">
      <formula>"Moderado"</formula>
    </cfRule>
    <cfRule type="cellIs" dxfId="615" priority="612" operator="equal">
      <formula>"Bajo"</formula>
    </cfRule>
  </conditionalFormatting>
  <conditionalFormatting sqref="AD94:AD99">
    <cfRule type="cellIs" dxfId="614" priority="604" operator="equal">
      <formula>"Muy Alta"</formula>
    </cfRule>
    <cfRule type="cellIs" dxfId="613" priority="605" operator="equal">
      <formula>"Alta"</formula>
    </cfRule>
    <cfRule type="cellIs" dxfId="612" priority="606" operator="equal">
      <formula>"Media"</formula>
    </cfRule>
    <cfRule type="cellIs" dxfId="611" priority="607" operator="equal">
      <formula>"Baja"</formula>
    </cfRule>
    <cfRule type="cellIs" dxfId="610" priority="608" operator="equal">
      <formula>"Muy Baja"</formula>
    </cfRule>
  </conditionalFormatting>
  <conditionalFormatting sqref="AF94:AF99">
    <cfRule type="cellIs" dxfId="609" priority="599" operator="equal">
      <formula>"Catastrófico"</formula>
    </cfRule>
    <cfRule type="cellIs" dxfId="608" priority="600" operator="equal">
      <formula>"Mayor"</formula>
    </cfRule>
    <cfRule type="cellIs" dxfId="607" priority="601" operator="equal">
      <formula>"Moderado"</formula>
    </cfRule>
    <cfRule type="cellIs" dxfId="606" priority="602" operator="equal">
      <formula>"Menor"</formula>
    </cfRule>
    <cfRule type="cellIs" dxfId="605" priority="603" operator="equal">
      <formula>"Leve"</formula>
    </cfRule>
  </conditionalFormatting>
  <conditionalFormatting sqref="AH94:AH99">
    <cfRule type="cellIs" dxfId="604" priority="595" operator="equal">
      <formula>"Extremo"</formula>
    </cfRule>
    <cfRule type="cellIs" dxfId="603" priority="596" operator="equal">
      <formula>"Alto"</formula>
    </cfRule>
    <cfRule type="cellIs" dxfId="602" priority="597" operator="equal">
      <formula>"Moderado"</formula>
    </cfRule>
    <cfRule type="cellIs" dxfId="601" priority="598" operator="equal">
      <formula>"Bajo"</formula>
    </cfRule>
  </conditionalFormatting>
  <conditionalFormatting sqref="M100">
    <cfRule type="cellIs" dxfId="600" priority="590" operator="equal">
      <formula>"Muy Alta"</formula>
    </cfRule>
    <cfRule type="cellIs" dxfId="599" priority="591" operator="equal">
      <formula>"Alta"</formula>
    </cfRule>
    <cfRule type="cellIs" dxfId="598" priority="592" operator="equal">
      <formula>"Media"</formula>
    </cfRule>
    <cfRule type="cellIs" dxfId="597" priority="593" operator="equal">
      <formula>"Baja"</formula>
    </cfRule>
    <cfRule type="cellIs" dxfId="596" priority="594" operator="equal">
      <formula>"Muy Baja"</formula>
    </cfRule>
  </conditionalFormatting>
  <conditionalFormatting sqref="S100">
    <cfRule type="cellIs" dxfId="595" priority="586" operator="equal">
      <formula>"Extremo"</formula>
    </cfRule>
    <cfRule type="cellIs" dxfId="594" priority="587" operator="equal">
      <formula>"Alto"</formula>
    </cfRule>
    <cfRule type="cellIs" dxfId="593" priority="588" operator="equal">
      <formula>"Moderado"</formula>
    </cfRule>
    <cfRule type="cellIs" dxfId="592" priority="589" operator="equal">
      <formula>"Bajo"</formula>
    </cfRule>
  </conditionalFormatting>
  <conditionalFormatting sqref="AD100:AD105">
    <cfRule type="cellIs" dxfId="591" priority="581" operator="equal">
      <formula>"Muy Alta"</formula>
    </cfRule>
    <cfRule type="cellIs" dxfId="590" priority="582" operator="equal">
      <formula>"Alta"</formula>
    </cfRule>
    <cfRule type="cellIs" dxfId="589" priority="583" operator="equal">
      <formula>"Media"</formula>
    </cfRule>
    <cfRule type="cellIs" dxfId="588" priority="584" operator="equal">
      <formula>"Baja"</formula>
    </cfRule>
    <cfRule type="cellIs" dxfId="587" priority="585" operator="equal">
      <formula>"Muy Baja"</formula>
    </cfRule>
  </conditionalFormatting>
  <conditionalFormatting sqref="AF100:AF105">
    <cfRule type="cellIs" dxfId="586" priority="576" operator="equal">
      <formula>"Catastrófico"</formula>
    </cfRule>
    <cfRule type="cellIs" dxfId="585" priority="577" operator="equal">
      <formula>"Mayor"</formula>
    </cfRule>
    <cfRule type="cellIs" dxfId="584" priority="578" operator="equal">
      <formula>"Moderado"</formula>
    </cfRule>
    <cfRule type="cellIs" dxfId="583" priority="579" operator="equal">
      <formula>"Menor"</formula>
    </cfRule>
    <cfRule type="cellIs" dxfId="582" priority="580" operator="equal">
      <formula>"Leve"</formula>
    </cfRule>
  </conditionalFormatting>
  <conditionalFormatting sqref="AH100:AH105">
    <cfRule type="cellIs" dxfId="581" priority="572" operator="equal">
      <formula>"Extremo"</formula>
    </cfRule>
    <cfRule type="cellIs" dxfId="580" priority="573" operator="equal">
      <formula>"Alto"</formula>
    </cfRule>
    <cfRule type="cellIs" dxfId="579" priority="574" operator="equal">
      <formula>"Moderado"</formula>
    </cfRule>
    <cfRule type="cellIs" dxfId="578" priority="575" operator="equal">
      <formula>"Bajo"</formula>
    </cfRule>
  </conditionalFormatting>
  <conditionalFormatting sqref="M106">
    <cfRule type="cellIs" dxfId="577" priority="567" operator="equal">
      <formula>"Muy Alta"</formula>
    </cfRule>
    <cfRule type="cellIs" dxfId="576" priority="568" operator="equal">
      <formula>"Alta"</formula>
    </cfRule>
    <cfRule type="cellIs" dxfId="575" priority="569" operator="equal">
      <formula>"Media"</formula>
    </cfRule>
    <cfRule type="cellIs" dxfId="574" priority="570" operator="equal">
      <formula>"Baja"</formula>
    </cfRule>
    <cfRule type="cellIs" dxfId="573" priority="571" operator="equal">
      <formula>"Muy Baja"</formula>
    </cfRule>
  </conditionalFormatting>
  <conditionalFormatting sqref="S106">
    <cfRule type="cellIs" dxfId="572" priority="563" operator="equal">
      <formula>"Extremo"</formula>
    </cfRule>
    <cfRule type="cellIs" dxfId="571" priority="564" operator="equal">
      <formula>"Alto"</formula>
    </cfRule>
    <cfRule type="cellIs" dxfId="570" priority="565" operator="equal">
      <formula>"Moderado"</formula>
    </cfRule>
    <cfRule type="cellIs" dxfId="569" priority="566" operator="equal">
      <formula>"Bajo"</formula>
    </cfRule>
  </conditionalFormatting>
  <conditionalFormatting sqref="AD106:AD111">
    <cfRule type="cellIs" dxfId="568" priority="558" operator="equal">
      <formula>"Muy Alta"</formula>
    </cfRule>
    <cfRule type="cellIs" dxfId="567" priority="559" operator="equal">
      <formula>"Alta"</formula>
    </cfRule>
    <cfRule type="cellIs" dxfId="566" priority="560" operator="equal">
      <formula>"Media"</formula>
    </cfRule>
    <cfRule type="cellIs" dxfId="565" priority="561" operator="equal">
      <formula>"Baja"</formula>
    </cfRule>
    <cfRule type="cellIs" dxfId="564" priority="562" operator="equal">
      <formula>"Muy Baja"</formula>
    </cfRule>
  </conditionalFormatting>
  <conditionalFormatting sqref="AF106:AF111">
    <cfRule type="cellIs" dxfId="563" priority="553" operator="equal">
      <formula>"Catastrófico"</formula>
    </cfRule>
    <cfRule type="cellIs" dxfId="562" priority="554" operator="equal">
      <formula>"Mayor"</formula>
    </cfRule>
    <cfRule type="cellIs" dxfId="561" priority="555" operator="equal">
      <formula>"Moderado"</formula>
    </cfRule>
    <cfRule type="cellIs" dxfId="560" priority="556" operator="equal">
      <formula>"Menor"</formula>
    </cfRule>
    <cfRule type="cellIs" dxfId="559" priority="557" operator="equal">
      <formula>"Leve"</formula>
    </cfRule>
  </conditionalFormatting>
  <conditionalFormatting sqref="AH106:AH111">
    <cfRule type="cellIs" dxfId="558" priority="549" operator="equal">
      <formula>"Extremo"</formula>
    </cfRule>
    <cfRule type="cellIs" dxfId="557" priority="550" operator="equal">
      <formula>"Alto"</formula>
    </cfRule>
    <cfRule type="cellIs" dxfId="556" priority="551" operator="equal">
      <formula>"Moderado"</formula>
    </cfRule>
    <cfRule type="cellIs" dxfId="555" priority="552" operator="equal">
      <formula>"Bajo"</formula>
    </cfRule>
  </conditionalFormatting>
  <conditionalFormatting sqref="P64:P111">
    <cfRule type="containsText" dxfId="554" priority="548" operator="containsText" text="❌">
      <formula>NOT(ISERROR(SEARCH("❌",P64)))</formula>
    </cfRule>
  </conditionalFormatting>
  <conditionalFormatting sqref="M112">
    <cfRule type="cellIs" dxfId="553" priority="543" operator="equal">
      <formula>"Muy Alta"</formula>
    </cfRule>
    <cfRule type="cellIs" dxfId="552" priority="544" operator="equal">
      <formula>"Alta"</formula>
    </cfRule>
    <cfRule type="cellIs" dxfId="551" priority="545" operator="equal">
      <formula>"Media"</formula>
    </cfRule>
    <cfRule type="cellIs" dxfId="550" priority="546" operator="equal">
      <formula>"Baja"</formula>
    </cfRule>
    <cfRule type="cellIs" dxfId="549" priority="547" operator="equal">
      <formula>"Muy Baja"</formula>
    </cfRule>
  </conditionalFormatting>
  <conditionalFormatting sqref="Q112">
    <cfRule type="cellIs" dxfId="548" priority="538" operator="equal">
      <formula>"Catastrófico"</formula>
    </cfRule>
    <cfRule type="cellIs" dxfId="547" priority="539" operator="equal">
      <formula>"Mayor"</formula>
    </cfRule>
    <cfRule type="cellIs" dxfId="546" priority="540" operator="equal">
      <formula>"Moderado"</formula>
    </cfRule>
    <cfRule type="cellIs" dxfId="545" priority="541" operator="equal">
      <formula>"Menor"</formula>
    </cfRule>
    <cfRule type="cellIs" dxfId="544" priority="542" operator="equal">
      <formula>"Leve"</formula>
    </cfRule>
  </conditionalFormatting>
  <conditionalFormatting sqref="S112">
    <cfRule type="cellIs" dxfId="543" priority="534" operator="equal">
      <formula>"Extremo"</formula>
    </cfRule>
    <cfRule type="cellIs" dxfId="542" priority="535" operator="equal">
      <formula>"Alto"</formula>
    </cfRule>
    <cfRule type="cellIs" dxfId="541" priority="536" operator="equal">
      <formula>"Moderado"</formula>
    </cfRule>
    <cfRule type="cellIs" dxfId="540" priority="537" operator="equal">
      <formula>"Bajo"</formula>
    </cfRule>
  </conditionalFormatting>
  <conditionalFormatting sqref="AD112:AD115">
    <cfRule type="cellIs" dxfId="539" priority="529" operator="equal">
      <formula>"Muy Alta"</formula>
    </cfRule>
    <cfRule type="cellIs" dxfId="538" priority="530" operator="equal">
      <formula>"Alta"</formula>
    </cfRule>
    <cfRule type="cellIs" dxfId="537" priority="531" operator="equal">
      <formula>"Media"</formula>
    </cfRule>
    <cfRule type="cellIs" dxfId="536" priority="532" operator="equal">
      <formula>"Baja"</formula>
    </cfRule>
    <cfRule type="cellIs" dxfId="535" priority="533" operator="equal">
      <formula>"Muy Baja"</formula>
    </cfRule>
  </conditionalFormatting>
  <conditionalFormatting sqref="AF112:AF115">
    <cfRule type="cellIs" dxfId="534" priority="524" operator="equal">
      <formula>"Catastrófico"</formula>
    </cfRule>
    <cfRule type="cellIs" dxfId="533" priority="525" operator="equal">
      <formula>"Mayor"</formula>
    </cfRule>
    <cfRule type="cellIs" dxfId="532" priority="526" operator="equal">
      <formula>"Moderado"</formula>
    </cfRule>
    <cfRule type="cellIs" dxfId="531" priority="527" operator="equal">
      <formula>"Menor"</formula>
    </cfRule>
    <cfRule type="cellIs" dxfId="530" priority="528" operator="equal">
      <formula>"Leve"</formula>
    </cfRule>
  </conditionalFormatting>
  <conditionalFormatting sqref="AH112:AH115">
    <cfRule type="cellIs" dxfId="529" priority="520" operator="equal">
      <formula>"Extremo"</formula>
    </cfRule>
    <cfRule type="cellIs" dxfId="528" priority="521" operator="equal">
      <formula>"Alto"</formula>
    </cfRule>
    <cfRule type="cellIs" dxfId="527" priority="522" operator="equal">
      <formula>"Moderado"</formula>
    </cfRule>
    <cfRule type="cellIs" dxfId="526" priority="523" operator="equal">
      <formula>"Bajo"</formula>
    </cfRule>
  </conditionalFormatting>
  <conditionalFormatting sqref="P112:P115 P128:P133 P140:P145">
    <cfRule type="containsText" dxfId="525" priority="519" operator="containsText" text="❌">
      <formula>NOT(ISERROR(SEARCH("❌",P112)))</formula>
    </cfRule>
  </conditionalFormatting>
  <conditionalFormatting sqref="M116">
    <cfRule type="cellIs" dxfId="524" priority="514" operator="equal">
      <formula>"Muy Alta"</formula>
    </cfRule>
    <cfRule type="cellIs" dxfId="523" priority="515" operator="equal">
      <formula>"Alta"</formula>
    </cfRule>
    <cfRule type="cellIs" dxfId="522" priority="516" operator="equal">
      <formula>"Media"</formula>
    </cfRule>
    <cfRule type="cellIs" dxfId="521" priority="517" operator="equal">
      <formula>"Baja"</formula>
    </cfRule>
    <cfRule type="cellIs" dxfId="520" priority="518" operator="equal">
      <formula>"Muy Baja"</formula>
    </cfRule>
  </conditionalFormatting>
  <conditionalFormatting sqref="Q116">
    <cfRule type="cellIs" dxfId="519" priority="509" operator="equal">
      <formula>"Catastrófico"</formula>
    </cfRule>
    <cfRule type="cellIs" dxfId="518" priority="510" operator="equal">
      <formula>"Mayor"</formula>
    </cfRule>
    <cfRule type="cellIs" dxfId="517" priority="511" operator="equal">
      <formula>"Moderado"</formula>
    </cfRule>
    <cfRule type="cellIs" dxfId="516" priority="512" operator="equal">
      <formula>"Menor"</formula>
    </cfRule>
    <cfRule type="cellIs" dxfId="515" priority="513" operator="equal">
      <formula>"Leve"</formula>
    </cfRule>
  </conditionalFormatting>
  <conditionalFormatting sqref="S116">
    <cfRule type="cellIs" dxfId="514" priority="505" operator="equal">
      <formula>"Extremo"</formula>
    </cfRule>
    <cfRule type="cellIs" dxfId="513" priority="506" operator="equal">
      <formula>"Alto"</formula>
    </cfRule>
    <cfRule type="cellIs" dxfId="512" priority="507" operator="equal">
      <formula>"Moderado"</formula>
    </cfRule>
    <cfRule type="cellIs" dxfId="511" priority="508" operator="equal">
      <formula>"Bajo"</formula>
    </cfRule>
  </conditionalFormatting>
  <conditionalFormatting sqref="AD116:AD121">
    <cfRule type="cellIs" dxfId="510" priority="500" operator="equal">
      <formula>"Muy Alta"</formula>
    </cfRule>
    <cfRule type="cellIs" dxfId="509" priority="501" operator="equal">
      <formula>"Alta"</formula>
    </cfRule>
    <cfRule type="cellIs" dxfId="508" priority="502" operator="equal">
      <formula>"Media"</formula>
    </cfRule>
    <cfRule type="cellIs" dxfId="507" priority="503" operator="equal">
      <formula>"Baja"</formula>
    </cfRule>
    <cfRule type="cellIs" dxfId="506" priority="504" operator="equal">
      <formula>"Muy Baja"</formula>
    </cfRule>
  </conditionalFormatting>
  <conditionalFormatting sqref="AF116:AF121">
    <cfRule type="cellIs" dxfId="505" priority="495" operator="equal">
      <formula>"Catastrófico"</formula>
    </cfRule>
    <cfRule type="cellIs" dxfId="504" priority="496" operator="equal">
      <formula>"Mayor"</formula>
    </cfRule>
    <cfRule type="cellIs" dxfId="503" priority="497" operator="equal">
      <formula>"Moderado"</formula>
    </cfRule>
    <cfRule type="cellIs" dxfId="502" priority="498" operator="equal">
      <formula>"Menor"</formula>
    </cfRule>
    <cfRule type="cellIs" dxfId="501" priority="499" operator="equal">
      <formula>"Leve"</formula>
    </cfRule>
  </conditionalFormatting>
  <conditionalFormatting sqref="AH116:AH121">
    <cfRule type="cellIs" dxfId="500" priority="491" operator="equal">
      <formula>"Extremo"</formula>
    </cfRule>
    <cfRule type="cellIs" dxfId="499" priority="492" operator="equal">
      <formula>"Alto"</formula>
    </cfRule>
    <cfRule type="cellIs" dxfId="498" priority="493" operator="equal">
      <formula>"Moderado"</formula>
    </cfRule>
    <cfRule type="cellIs" dxfId="497" priority="494" operator="equal">
      <formula>"Bajo"</formula>
    </cfRule>
  </conditionalFormatting>
  <conditionalFormatting sqref="P116:P121">
    <cfRule type="containsText" dxfId="496" priority="490" operator="containsText" text="❌">
      <formula>NOT(ISERROR(SEARCH("❌",P116)))</formula>
    </cfRule>
  </conditionalFormatting>
  <conditionalFormatting sqref="Q128 Q140">
    <cfRule type="cellIs" dxfId="495" priority="485" operator="equal">
      <formula>"Catastrófico"</formula>
    </cfRule>
    <cfRule type="cellIs" dxfId="494" priority="486" operator="equal">
      <formula>"Mayor"</formula>
    </cfRule>
    <cfRule type="cellIs" dxfId="493" priority="487" operator="equal">
      <formula>"Moderado"</formula>
    </cfRule>
    <cfRule type="cellIs" dxfId="492" priority="488" operator="equal">
      <formula>"Menor"</formula>
    </cfRule>
    <cfRule type="cellIs" dxfId="491" priority="489" operator="equal">
      <formula>"Leve"</formula>
    </cfRule>
  </conditionalFormatting>
  <conditionalFormatting sqref="M128">
    <cfRule type="cellIs" dxfId="490" priority="480" operator="equal">
      <formula>"Muy Alta"</formula>
    </cfRule>
    <cfRule type="cellIs" dxfId="489" priority="481" operator="equal">
      <formula>"Alta"</formula>
    </cfRule>
    <cfRule type="cellIs" dxfId="488" priority="482" operator="equal">
      <formula>"Media"</formula>
    </cfRule>
    <cfRule type="cellIs" dxfId="487" priority="483" operator="equal">
      <formula>"Baja"</formula>
    </cfRule>
    <cfRule type="cellIs" dxfId="486" priority="484" operator="equal">
      <formula>"Muy Baja"</formula>
    </cfRule>
  </conditionalFormatting>
  <conditionalFormatting sqref="S128">
    <cfRule type="cellIs" dxfId="485" priority="476" operator="equal">
      <formula>"Extremo"</formula>
    </cfRule>
    <cfRule type="cellIs" dxfId="484" priority="477" operator="equal">
      <formula>"Alto"</formula>
    </cfRule>
    <cfRule type="cellIs" dxfId="483" priority="478" operator="equal">
      <formula>"Moderado"</formula>
    </cfRule>
    <cfRule type="cellIs" dxfId="482" priority="479" operator="equal">
      <formula>"Bajo"</formula>
    </cfRule>
  </conditionalFormatting>
  <conditionalFormatting sqref="AD128:AD133">
    <cfRule type="cellIs" dxfId="481" priority="471" operator="equal">
      <formula>"Muy Alta"</formula>
    </cfRule>
    <cfRule type="cellIs" dxfId="480" priority="472" operator="equal">
      <formula>"Alta"</formula>
    </cfRule>
    <cfRule type="cellIs" dxfId="479" priority="473" operator="equal">
      <formula>"Media"</formula>
    </cfRule>
    <cfRule type="cellIs" dxfId="478" priority="474" operator="equal">
      <formula>"Baja"</formula>
    </cfRule>
    <cfRule type="cellIs" dxfId="477" priority="475" operator="equal">
      <formula>"Muy Baja"</formula>
    </cfRule>
  </conditionalFormatting>
  <conditionalFormatting sqref="AF128:AF133">
    <cfRule type="cellIs" dxfId="476" priority="466" operator="equal">
      <formula>"Catastrófico"</formula>
    </cfRule>
    <cfRule type="cellIs" dxfId="475" priority="467" operator="equal">
      <formula>"Mayor"</formula>
    </cfRule>
    <cfRule type="cellIs" dxfId="474" priority="468" operator="equal">
      <formula>"Moderado"</formula>
    </cfRule>
    <cfRule type="cellIs" dxfId="473" priority="469" operator="equal">
      <formula>"Menor"</formula>
    </cfRule>
    <cfRule type="cellIs" dxfId="472" priority="470" operator="equal">
      <formula>"Leve"</formula>
    </cfRule>
  </conditionalFormatting>
  <conditionalFormatting sqref="AH128:AH133">
    <cfRule type="cellIs" dxfId="471" priority="462" operator="equal">
      <formula>"Extremo"</formula>
    </cfRule>
    <cfRule type="cellIs" dxfId="470" priority="463" operator="equal">
      <formula>"Alto"</formula>
    </cfRule>
    <cfRule type="cellIs" dxfId="469" priority="464" operator="equal">
      <formula>"Moderado"</formula>
    </cfRule>
    <cfRule type="cellIs" dxfId="468" priority="465" operator="equal">
      <formula>"Bajo"</formula>
    </cfRule>
  </conditionalFormatting>
  <conditionalFormatting sqref="M140">
    <cfRule type="cellIs" dxfId="467" priority="457" operator="equal">
      <formula>"Muy Alta"</formula>
    </cfRule>
    <cfRule type="cellIs" dxfId="466" priority="458" operator="equal">
      <formula>"Alta"</formula>
    </cfRule>
    <cfRule type="cellIs" dxfId="465" priority="459" operator="equal">
      <formula>"Media"</formula>
    </cfRule>
    <cfRule type="cellIs" dxfId="464" priority="460" operator="equal">
      <formula>"Baja"</formula>
    </cfRule>
    <cfRule type="cellIs" dxfId="463" priority="461" operator="equal">
      <formula>"Muy Baja"</formula>
    </cfRule>
  </conditionalFormatting>
  <conditionalFormatting sqref="S140">
    <cfRule type="cellIs" dxfId="462" priority="453" operator="equal">
      <formula>"Extremo"</formula>
    </cfRule>
    <cfRule type="cellIs" dxfId="461" priority="454" operator="equal">
      <formula>"Alto"</formula>
    </cfRule>
    <cfRule type="cellIs" dxfId="460" priority="455" operator="equal">
      <formula>"Moderado"</formula>
    </cfRule>
    <cfRule type="cellIs" dxfId="459" priority="456" operator="equal">
      <formula>"Bajo"</formula>
    </cfRule>
  </conditionalFormatting>
  <conditionalFormatting sqref="AD140:AD145">
    <cfRule type="cellIs" dxfId="458" priority="448" operator="equal">
      <formula>"Muy Alta"</formula>
    </cfRule>
    <cfRule type="cellIs" dxfId="457" priority="449" operator="equal">
      <formula>"Alta"</formula>
    </cfRule>
    <cfRule type="cellIs" dxfId="456" priority="450" operator="equal">
      <formula>"Media"</formula>
    </cfRule>
    <cfRule type="cellIs" dxfId="455" priority="451" operator="equal">
      <formula>"Baja"</formula>
    </cfRule>
    <cfRule type="cellIs" dxfId="454" priority="452" operator="equal">
      <formula>"Muy Baja"</formula>
    </cfRule>
  </conditionalFormatting>
  <conditionalFormatting sqref="AF140:AF145">
    <cfRule type="cellIs" dxfId="453" priority="443" operator="equal">
      <formula>"Catastrófico"</formula>
    </cfRule>
    <cfRule type="cellIs" dxfId="452" priority="444" operator="equal">
      <formula>"Mayor"</formula>
    </cfRule>
    <cfRule type="cellIs" dxfId="451" priority="445" operator="equal">
      <formula>"Moderado"</formula>
    </cfRule>
    <cfRule type="cellIs" dxfId="450" priority="446" operator="equal">
      <formula>"Menor"</formula>
    </cfRule>
    <cfRule type="cellIs" dxfId="449" priority="447" operator="equal">
      <formula>"Leve"</formula>
    </cfRule>
  </conditionalFormatting>
  <conditionalFormatting sqref="AH140:AH145">
    <cfRule type="cellIs" dxfId="448" priority="439" operator="equal">
      <formula>"Extremo"</formula>
    </cfRule>
    <cfRule type="cellIs" dxfId="447" priority="440" operator="equal">
      <formula>"Alto"</formula>
    </cfRule>
    <cfRule type="cellIs" dxfId="446" priority="441" operator="equal">
      <formula>"Moderado"</formula>
    </cfRule>
    <cfRule type="cellIs" dxfId="445" priority="442" operator="equal">
      <formula>"Bajo"</formula>
    </cfRule>
  </conditionalFormatting>
  <conditionalFormatting sqref="P152:P161">
    <cfRule type="containsText" dxfId="444" priority="373" operator="containsText" text="❌">
      <formula>NOT(ISERROR(SEARCH("❌",P152)))</formula>
    </cfRule>
  </conditionalFormatting>
  <conditionalFormatting sqref="M146">
    <cfRule type="cellIs" dxfId="443" priority="434" operator="equal">
      <formula>"Muy Alta"</formula>
    </cfRule>
    <cfRule type="cellIs" dxfId="442" priority="435" operator="equal">
      <formula>"Alta"</formula>
    </cfRule>
    <cfRule type="cellIs" dxfId="441" priority="436" operator="equal">
      <formula>"Media"</formula>
    </cfRule>
    <cfRule type="cellIs" dxfId="440" priority="437" operator="equal">
      <formula>"Baja"</formula>
    </cfRule>
    <cfRule type="cellIs" dxfId="439" priority="438" operator="equal">
      <formula>"Muy Baja"</formula>
    </cfRule>
  </conditionalFormatting>
  <conditionalFormatting sqref="Q146">
    <cfRule type="cellIs" dxfId="438" priority="429" operator="equal">
      <formula>"Catastrófico"</formula>
    </cfRule>
    <cfRule type="cellIs" dxfId="437" priority="430" operator="equal">
      <formula>"Mayor"</formula>
    </cfRule>
    <cfRule type="cellIs" dxfId="436" priority="431" operator="equal">
      <formula>"Moderado"</formula>
    </cfRule>
    <cfRule type="cellIs" dxfId="435" priority="432" operator="equal">
      <formula>"Menor"</formula>
    </cfRule>
    <cfRule type="cellIs" dxfId="434" priority="433" operator="equal">
      <formula>"Leve"</formula>
    </cfRule>
  </conditionalFormatting>
  <conditionalFormatting sqref="S146">
    <cfRule type="cellIs" dxfId="433" priority="425" operator="equal">
      <formula>"Extremo"</formula>
    </cfRule>
    <cfRule type="cellIs" dxfId="432" priority="426" operator="equal">
      <formula>"Alto"</formula>
    </cfRule>
    <cfRule type="cellIs" dxfId="431" priority="427" operator="equal">
      <formula>"Moderado"</formula>
    </cfRule>
    <cfRule type="cellIs" dxfId="430" priority="428" operator="equal">
      <formula>"Bajo"</formula>
    </cfRule>
  </conditionalFormatting>
  <conditionalFormatting sqref="AD146:AD151">
    <cfRule type="cellIs" dxfId="429" priority="420" operator="equal">
      <formula>"Muy Alta"</formula>
    </cfRule>
    <cfRule type="cellIs" dxfId="428" priority="421" operator="equal">
      <formula>"Alta"</formula>
    </cfRule>
    <cfRule type="cellIs" dxfId="427" priority="422" operator="equal">
      <formula>"Media"</formula>
    </cfRule>
    <cfRule type="cellIs" dxfId="426" priority="423" operator="equal">
      <formula>"Baja"</formula>
    </cfRule>
    <cfRule type="cellIs" dxfId="425" priority="424" operator="equal">
      <formula>"Muy Baja"</formula>
    </cfRule>
  </conditionalFormatting>
  <conditionalFormatting sqref="AF146:AF151">
    <cfRule type="cellIs" dxfId="424" priority="415" operator="equal">
      <formula>"Catastrófico"</formula>
    </cfRule>
    <cfRule type="cellIs" dxfId="423" priority="416" operator="equal">
      <formula>"Mayor"</formula>
    </cfRule>
    <cfRule type="cellIs" dxfId="422" priority="417" operator="equal">
      <formula>"Moderado"</formula>
    </cfRule>
    <cfRule type="cellIs" dxfId="421" priority="418" operator="equal">
      <formula>"Menor"</formula>
    </cfRule>
    <cfRule type="cellIs" dxfId="420" priority="419" operator="equal">
      <formula>"Leve"</formula>
    </cfRule>
  </conditionalFormatting>
  <conditionalFormatting sqref="AH146:AH151">
    <cfRule type="cellIs" dxfId="419" priority="411" operator="equal">
      <formula>"Extremo"</formula>
    </cfRule>
    <cfRule type="cellIs" dxfId="418" priority="412" operator="equal">
      <formula>"Alto"</formula>
    </cfRule>
    <cfRule type="cellIs" dxfId="417" priority="413" operator="equal">
      <formula>"Moderado"</formula>
    </cfRule>
    <cfRule type="cellIs" dxfId="416" priority="414" operator="equal">
      <formula>"Bajo"</formula>
    </cfRule>
  </conditionalFormatting>
  <conditionalFormatting sqref="P146:P151">
    <cfRule type="containsText" dxfId="415" priority="410" operator="containsText" text="❌">
      <formula>NOT(ISERROR(SEARCH("❌",P146)))</formula>
    </cfRule>
  </conditionalFormatting>
  <conditionalFormatting sqref="M152:M153 M157 AD152:AD161">
    <cfRule type="cellIs" dxfId="414" priority="405" operator="equal">
      <formula>"Muy Alta"</formula>
    </cfRule>
    <cfRule type="cellIs" dxfId="413" priority="406" operator="equal">
      <formula>"Alta"</formula>
    </cfRule>
    <cfRule type="cellIs" dxfId="412" priority="407" operator="equal">
      <formula>"Media"</formula>
    </cfRule>
    <cfRule type="cellIs" dxfId="411" priority="408" operator="equal">
      <formula>"Baja"</formula>
    </cfRule>
    <cfRule type="cellIs" dxfId="410" priority="409" operator="equal">
      <formula>"Muy Baja"</formula>
    </cfRule>
  </conditionalFormatting>
  <conditionalFormatting sqref="Q152:Q153 Q157 Q159 Q161 AF152:AF161">
    <cfRule type="cellIs" dxfId="409" priority="400" operator="equal">
      <formula>"Catastrófico"</formula>
    </cfRule>
    <cfRule type="cellIs" dxfId="408" priority="401" operator="equal">
      <formula>"Mayor"</formula>
    </cfRule>
    <cfRule type="cellIs" dxfId="407" priority="402" operator="equal">
      <formula>"Moderado"</formula>
    </cfRule>
    <cfRule type="cellIs" dxfId="406" priority="403" operator="equal">
      <formula>"Menor"</formula>
    </cfRule>
    <cfRule type="cellIs" dxfId="405" priority="404" operator="equal">
      <formula>"Leve"</formula>
    </cfRule>
  </conditionalFormatting>
  <conditionalFormatting sqref="S152:S153 AH152:AH161">
    <cfRule type="cellIs" dxfId="404" priority="396" operator="equal">
      <formula>"Extremo"</formula>
    </cfRule>
    <cfRule type="cellIs" dxfId="403" priority="397" operator="equal">
      <formula>"Alto"</formula>
    </cfRule>
    <cfRule type="cellIs" dxfId="402" priority="398" operator="equal">
      <formula>"Moderado"</formula>
    </cfRule>
    <cfRule type="cellIs" dxfId="401" priority="399" operator="equal">
      <formula>"Bajo"</formula>
    </cfRule>
  </conditionalFormatting>
  <conditionalFormatting sqref="S157">
    <cfRule type="cellIs" dxfId="400" priority="392" operator="equal">
      <formula>"Extremo"</formula>
    </cfRule>
    <cfRule type="cellIs" dxfId="399" priority="393" operator="equal">
      <formula>"Alto"</formula>
    </cfRule>
    <cfRule type="cellIs" dxfId="398" priority="394" operator="equal">
      <formula>"Moderado"</formula>
    </cfRule>
    <cfRule type="cellIs" dxfId="397" priority="395" operator="equal">
      <formula>"Bajo"</formula>
    </cfRule>
  </conditionalFormatting>
  <conditionalFormatting sqref="M159">
    <cfRule type="cellIs" dxfId="396" priority="387" operator="equal">
      <formula>"Muy Alta"</formula>
    </cfRule>
    <cfRule type="cellIs" dxfId="395" priority="388" operator="equal">
      <formula>"Alta"</formula>
    </cfRule>
    <cfRule type="cellIs" dxfId="394" priority="389" operator="equal">
      <formula>"Media"</formula>
    </cfRule>
    <cfRule type="cellIs" dxfId="393" priority="390" operator="equal">
      <formula>"Baja"</formula>
    </cfRule>
    <cfRule type="cellIs" dxfId="392" priority="391" operator="equal">
      <formula>"Muy Baja"</formula>
    </cfRule>
  </conditionalFormatting>
  <conditionalFormatting sqref="S159">
    <cfRule type="cellIs" dxfId="391" priority="383" operator="equal">
      <formula>"Extremo"</formula>
    </cfRule>
    <cfRule type="cellIs" dxfId="390" priority="384" operator="equal">
      <formula>"Alto"</formula>
    </cfRule>
    <cfRule type="cellIs" dxfId="389" priority="385" operator="equal">
      <formula>"Moderado"</formula>
    </cfRule>
    <cfRule type="cellIs" dxfId="388" priority="386" operator="equal">
      <formula>"Bajo"</formula>
    </cfRule>
  </conditionalFormatting>
  <conditionalFormatting sqref="M161">
    <cfRule type="cellIs" dxfId="387" priority="378" operator="equal">
      <formula>"Muy Alta"</formula>
    </cfRule>
    <cfRule type="cellIs" dxfId="386" priority="379" operator="equal">
      <formula>"Alta"</formula>
    </cfRule>
    <cfRule type="cellIs" dxfId="385" priority="380" operator="equal">
      <formula>"Media"</formula>
    </cfRule>
    <cfRule type="cellIs" dxfId="384" priority="381" operator="equal">
      <formula>"Baja"</formula>
    </cfRule>
    <cfRule type="cellIs" dxfId="383" priority="382" operator="equal">
      <formula>"Muy Baja"</formula>
    </cfRule>
  </conditionalFormatting>
  <conditionalFormatting sqref="S161">
    <cfRule type="cellIs" dxfId="382" priority="374" operator="equal">
      <formula>"Extremo"</formula>
    </cfRule>
    <cfRule type="cellIs" dxfId="381" priority="375" operator="equal">
      <formula>"Alto"</formula>
    </cfRule>
    <cfRule type="cellIs" dxfId="380" priority="376" operator="equal">
      <formula>"Moderado"</formula>
    </cfRule>
    <cfRule type="cellIs" dxfId="379" priority="377" operator="equal">
      <formula>"Bajo"</formula>
    </cfRule>
  </conditionalFormatting>
  <conditionalFormatting sqref="M162 M168">
    <cfRule type="cellIs" dxfId="378" priority="368" operator="equal">
      <formula>"Muy Alta"</formula>
    </cfRule>
    <cfRule type="cellIs" dxfId="377" priority="369" operator="equal">
      <formula>"Alta"</formula>
    </cfRule>
    <cfRule type="cellIs" dxfId="376" priority="370" operator="equal">
      <formula>"Media"</formula>
    </cfRule>
    <cfRule type="cellIs" dxfId="375" priority="371" operator="equal">
      <formula>"Baja"</formula>
    </cfRule>
    <cfRule type="cellIs" dxfId="374" priority="372" operator="equal">
      <formula>"Muy Baja"</formula>
    </cfRule>
  </conditionalFormatting>
  <conditionalFormatting sqref="Q162 Q168 Q174 Q180">
    <cfRule type="cellIs" dxfId="373" priority="363" operator="equal">
      <formula>"Catastrófico"</formula>
    </cfRule>
    <cfRule type="cellIs" dxfId="372" priority="364" operator="equal">
      <formula>"Mayor"</formula>
    </cfRule>
    <cfRule type="cellIs" dxfId="371" priority="365" operator="equal">
      <formula>"Moderado"</formula>
    </cfRule>
    <cfRule type="cellIs" dxfId="370" priority="366" operator="equal">
      <formula>"Menor"</formula>
    </cfRule>
    <cfRule type="cellIs" dxfId="369" priority="367" operator="equal">
      <formula>"Leve"</formula>
    </cfRule>
  </conditionalFormatting>
  <conditionalFormatting sqref="S162">
    <cfRule type="cellIs" dxfId="368" priority="359" operator="equal">
      <formula>"Extremo"</formula>
    </cfRule>
    <cfRule type="cellIs" dxfId="367" priority="360" operator="equal">
      <formula>"Alto"</formula>
    </cfRule>
    <cfRule type="cellIs" dxfId="366" priority="361" operator="equal">
      <formula>"Moderado"</formula>
    </cfRule>
    <cfRule type="cellIs" dxfId="365" priority="362" operator="equal">
      <formula>"Bajo"</formula>
    </cfRule>
  </conditionalFormatting>
  <conditionalFormatting sqref="AD162:AD167">
    <cfRule type="cellIs" dxfId="364" priority="354" operator="equal">
      <formula>"Muy Alta"</formula>
    </cfRule>
    <cfRule type="cellIs" dxfId="363" priority="355" operator="equal">
      <formula>"Alta"</formula>
    </cfRule>
    <cfRule type="cellIs" dxfId="362" priority="356" operator="equal">
      <formula>"Media"</formula>
    </cfRule>
    <cfRule type="cellIs" dxfId="361" priority="357" operator="equal">
      <formula>"Baja"</formula>
    </cfRule>
    <cfRule type="cellIs" dxfId="360" priority="358" operator="equal">
      <formula>"Muy Baja"</formula>
    </cfRule>
  </conditionalFormatting>
  <conditionalFormatting sqref="AF162:AF167">
    <cfRule type="cellIs" dxfId="359" priority="349" operator="equal">
      <formula>"Catastrófico"</formula>
    </cfRule>
    <cfRule type="cellIs" dxfId="358" priority="350" operator="equal">
      <formula>"Mayor"</formula>
    </cfRule>
    <cfRule type="cellIs" dxfId="357" priority="351" operator="equal">
      <formula>"Moderado"</formula>
    </cfRule>
    <cfRule type="cellIs" dxfId="356" priority="352" operator="equal">
      <formula>"Menor"</formula>
    </cfRule>
    <cfRule type="cellIs" dxfId="355" priority="353" operator="equal">
      <formula>"Leve"</formula>
    </cfRule>
  </conditionalFormatting>
  <conditionalFormatting sqref="AH162:AH167">
    <cfRule type="cellIs" dxfId="354" priority="345" operator="equal">
      <formula>"Extremo"</formula>
    </cfRule>
    <cfRule type="cellIs" dxfId="353" priority="346" operator="equal">
      <formula>"Alto"</formula>
    </cfRule>
    <cfRule type="cellIs" dxfId="352" priority="347" operator="equal">
      <formula>"Moderado"</formula>
    </cfRule>
    <cfRule type="cellIs" dxfId="351" priority="348" operator="equal">
      <formula>"Bajo"</formula>
    </cfRule>
  </conditionalFormatting>
  <conditionalFormatting sqref="S168">
    <cfRule type="cellIs" dxfId="350" priority="341" operator="equal">
      <formula>"Extremo"</formula>
    </cfRule>
    <cfRule type="cellIs" dxfId="349" priority="342" operator="equal">
      <formula>"Alto"</formula>
    </cfRule>
    <cfRule type="cellIs" dxfId="348" priority="343" operator="equal">
      <formula>"Moderado"</formula>
    </cfRule>
    <cfRule type="cellIs" dxfId="347" priority="344" operator="equal">
      <formula>"Bajo"</formula>
    </cfRule>
  </conditionalFormatting>
  <conditionalFormatting sqref="AD168:AD173">
    <cfRule type="cellIs" dxfId="346" priority="336" operator="equal">
      <formula>"Muy Alta"</formula>
    </cfRule>
    <cfRule type="cellIs" dxfId="345" priority="337" operator="equal">
      <formula>"Alta"</formula>
    </cfRule>
    <cfRule type="cellIs" dxfId="344" priority="338" operator="equal">
      <formula>"Media"</formula>
    </cfRule>
    <cfRule type="cellIs" dxfId="343" priority="339" operator="equal">
      <formula>"Baja"</formula>
    </cfRule>
    <cfRule type="cellIs" dxfId="342" priority="340" operator="equal">
      <formula>"Muy Baja"</formula>
    </cfRule>
  </conditionalFormatting>
  <conditionalFormatting sqref="AF168:AF173">
    <cfRule type="cellIs" dxfId="341" priority="331" operator="equal">
      <formula>"Catastrófico"</formula>
    </cfRule>
    <cfRule type="cellIs" dxfId="340" priority="332" operator="equal">
      <formula>"Mayor"</formula>
    </cfRule>
    <cfRule type="cellIs" dxfId="339" priority="333" operator="equal">
      <formula>"Moderado"</formula>
    </cfRule>
    <cfRule type="cellIs" dxfId="338" priority="334" operator="equal">
      <formula>"Menor"</formula>
    </cfRule>
    <cfRule type="cellIs" dxfId="337" priority="335" operator="equal">
      <formula>"Leve"</formula>
    </cfRule>
  </conditionalFormatting>
  <conditionalFormatting sqref="AH168:AH173">
    <cfRule type="cellIs" dxfId="336" priority="327" operator="equal">
      <formula>"Extremo"</formula>
    </cfRule>
    <cfRule type="cellIs" dxfId="335" priority="328" operator="equal">
      <formula>"Alto"</formula>
    </cfRule>
    <cfRule type="cellIs" dxfId="334" priority="329" operator="equal">
      <formula>"Moderado"</formula>
    </cfRule>
    <cfRule type="cellIs" dxfId="333" priority="330" operator="equal">
      <formula>"Bajo"</formula>
    </cfRule>
  </conditionalFormatting>
  <conditionalFormatting sqref="M174">
    <cfRule type="cellIs" dxfId="332" priority="322" operator="equal">
      <formula>"Muy Alta"</formula>
    </cfRule>
    <cfRule type="cellIs" dxfId="331" priority="323" operator="equal">
      <formula>"Alta"</formula>
    </cfRule>
    <cfRule type="cellIs" dxfId="330" priority="324" operator="equal">
      <formula>"Media"</formula>
    </cfRule>
    <cfRule type="cellIs" dxfId="329" priority="325" operator="equal">
      <formula>"Baja"</formula>
    </cfRule>
    <cfRule type="cellIs" dxfId="328" priority="326" operator="equal">
      <formula>"Muy Baja"</formula>
    </cfRule>
  </conditionalFormatting>
  <conditionalFormatting sqref="S174">
    <cfRule type="cellIs" dxfId="327" priority="318" operator="equal">
      <formula>"Extremo"</formula>
    </cfRule>
    <cfRule type="cellIs" dxfId="326" priority="319" operator="equal">
      <formula>"Alto"</formula>
    </cfRule>
    <cfRule type="cellIs" dxfId="325" priority="320" operator="equal">
      <formula>"Moderado"</formula>
    </cfRule>
    <cfRule type="cellIs" dxfId="324" priority="321" operator="equal">
      <formula>"Bajo"</formula>
    </cfRule>
  </conditionalFormatting>
  <conditionalFormatting sqref="AD174:AD179">
    <cfRule type="cellIs" dxfId="323" priority="313" operator="equal">
      <formula>"Muy Alta"</formula>
    </cfRule>
    <cfRule type="cellIs" dxfId="322" priority="314" operator="equal">
      <formula>"Alta"</formula>
    </cfRule>
    <cfRule type="cellIs" dxfId="321" priority="315" operator="equal">
      <formula>"Media"</formula>
    </cfRule>
    <cfRule type="cellIs" dxfId="320" priority="316" operator="equal">
      <formula>"Baja"</formula>
    </cfRule>
    <cfRule type="cellIs" dxfId="319" priority="317" operator="equal">
      <formula>"Muy Baja"</formula>
    </cfRule>
  </conditionalFormatting>
  <conditionalFormatting sqref="AF174:AF179">
    <cfRule type="cellIs" dxfId="318" priority="308" operator="equal">
      <formula>"Catastrófico"</formula>
    </cfRule>
    <cfRule type="cellIs" dxfId="317" priority="309" operator="equal">
      <formula>"Mayor"</formula>
    </cfRule>
    <cfRule type="cellIs" dxfId="316" priority="310" operator="equal">
      <formula>"Moderado"</formula>
    </cfRule>
    <cfRule type="cellIs" dxfId="315" priority="311" operator="equal">
      <formula>"Menor"</formula>
    </cfRule>
    <cfRule type="cellIs" dxfId="314" priority="312" operator="equal">
      <formula>"Leve"</formula>
    </cfRule>
  </conditionalFormatting>
  <conditionalFormatting sqref="AH174:AH179">
    <cfRule type="cellIs" dxfId="313" priority="304" operator="equal">
      <formula>"Extremo"</formula>
    </cfRule>
    <cfRule type="cellIs" dxfId="312" priority="305" operator="equal">
      <formula>"Alto"</formula>
    </cfRule>
    <cfRule type="cellIs" dxfId="311" priority="306" operator="equal">
      <formula>"Moderado"</formula>
    </cfRule>
    <cfRule type="cellIs" dxfId="310" priority="307" operator="equal">
      <formula>"Bajo"</formula>
    </cfRule>
  </conditionalFormatting>
  <conditionalFormatting sqref="M180">
    <cfRule type="cellIs" dxfId="309" priority="299" operator="equal">
      <formula>"Muy Alta"</formula>
    </cfRule>
    <cfRule type="cellIs" dxfId="308" priority="300" operator="equal">
      <formula>"Alta"</formula>
    </cfRule>
    <cfRule type="cellIs" dxfId="307" priority="301" operator="equal">
      <formula>"Media"</formula>
    </cfRule>
    <cfRule type="cellIs" dxfId="306" priority="302" operator="equal">
      <formula>"Baja"</formula>
    </cfRule>
    <cfRule type="cellIs" dxfId="305" priority="303" operator="equal">
      <formula>"Muy Baja"</formula>
    </cfRule>
  </conditionalFormatting>
  <conditionalFormatting sqref="S180">
    <cfRule type="cellIs" dxfId="304" priority="295" operator="equal">
      <formula>"Extremo"</formula>
    </cfRule>
    <cfRule type="cellIs" dxfId="303" priority="296" operator="equal">
      <formula>"Alto"</formula>
    </cfRule>
    <cfRule type="cellIs" dxfId="302" priority="297" operator="equal">
      <formula>"Moderado"</formula>
    </cfRule>
    <cfRule type="cellIs" dxfId="301" priority="298" operator="equal">
      <formula>"Bajo"</formula>
    </cfRule>
  </conditionalFormatting>
  <conditionalFormatting sqref="AD180:AD185">
    <cfRule type="cellIs" dxfId="300" priority="290" operator="equal">
      <formula>"Muy Alta"</formula>
    </cfRule>
    <cfRule type="cellIs" dxfId="299" priority="291" operator="equal">
      <formula>"Alta"</formula>
    </cfRule>
    <cfRule type="cellIs" dxfId="298" priority="292" operator="equal">
      <formula>"Media"</formula>
    </cfRule>
    <cfRule type="cellIs" dxfId="297" priority="293" operator="equal">
      <formula>"Baja"</formula>
    </cfRule>
    <cfRule type="cellIs" dxfId="296" priority="294" operator="equal">
      <formula>"Muy Baja"</formula>
    </cfRule>
  </conditionalFormatting>
  <conditionalFormatting sqref="AF180:AF185">
    <cfRule type="cellIs" dxfId="295" priority="285" operator="equal">
      <formula>"Catastrófico"</formula>
    </cfRule>
    <cfRule type="cellIs" dxfId="294" priority="286" operator="equal">
      <formula>"Mayor"</formula>
    </cfRule>
    <cfRule type="cellIs" dxfId="293" priority="287" operator="equal">
      <formula>"Moderado"</formula>
    </cfRule>
    <cfRule type="cellIs" dxfId="292" priority="288" operator="equal">
      <formula>"Menor"</formula>
    </cfRule>
    <cfRule type="cellIs" dxfId="291" priority="289" operator="equal">
      <formula>"Leve"</formula>
    </cfRule>
  </conditionalFormatting>
  <conditionalFormatting sqref="AH180:AH185">
    <cfRule type="cellIs" dxfId="290" priority="281" operator="equal">
      <formula>"Extremo"</formula>
    </cfRule>
    <cfRule type="cellIs" dxfId="289" priority="282" operator="equal">
      <formula>"Alto"</formula>
    </cfRule>
    <cfRule type="cellIs" dxfId="288" priority="283" operator="equal">
      <formula>"Moderado"</formula>
    </cfRule>
    <cfRule type="cellIs" dxfId="287" priority="284" operator="equal">
      <formula>"Bajo"</formula>
    </cfRule>
  </conditionalFormatting>
  <conditionalFormatting sqref="P162:P185">
    <cfRule type="containsText" dxfId="286" priority="280" operator="containsText" text="❌">
      <formula>NOT(ISERROR(SEARCH("❌",P162)))</formula>
    </cfRule>
  </conditionalFormatting>
  <conditionalFormatting sqref="M186 M192">
    <cfRule type="cellIs" dxfId="285" priority="275" operator="equal">
      <formula>"Muy Alta"</formula>
    </cfRule>
    <cfRule type="cellIs" dxfId="284" priority="276" operator="equal">
      <formula>"Alta"</formula>
    </cfRule>
    <cfRule type="cellIs" dxfId="283" priority="277" operator="equal">
      <formula>"Media"</formula>
    </cfRule>
    <cfRule type="cellIs" dxfId="282" priority="278" operator="equal">
      <formula>"Baja"</formula>
    </cfRule>
    <cfRule type="cellIs" dxfId="281" priority="279" operator="equal">
      <formula>"Muy Baja"</formula>
    </cfRule>
  </conditionalFormatting>
  <conditionalFormatting sqref="Q186 Q192">
    <cfRule type="cellIs" dxfId="280" priority="270" operator="equal">
      <formula>"Catastrófico"</formula>
    </cfRule>
    <cfRule type="cellIs" dxfId="279" priority="271" operator="equal">
      <formula>"Mayor"</formula>
    </cfRule>
    <cfRule type="cellIs" dxfId="278" priority="272" operator="equal">
      <formula>"Moderado"</formula>
    </cfRule>
    <cfRule type="cellIs" dxfId="277" priority="273" operator="equal">
      <formula>"Menor"</formula>
    </cfRule>
    <cfRule type="cellIs" dxfId="276" priority="274" operator="equal">
      <formula>"Leve"</formula>
    </cfRule>
  </conditionalFormatting>
  <conditionalFormatting sqref="S186">
    <cfRule type="cellIs" dxfId="275" priority="266" operator="equal">
      <formula>"Extremo"</formula>
    </cfRule>
    <cfRule type="cellIs" dxfId="274" priority="267" operator="equal">
      <formula>"Alto"</formula>
    </cfRule>
    <cfRule type="cellIs" dxfId="273" priority="268" operator="equal">
      <formula>"Moderado"</formula>
    </cfRule>
    <cfRule type="cellIs" dxfId="272" priority="269" operator="equal">
      <formula>"Bajo"</formula>
    </cfRule>
  </conditionalFormatting>
  <conditionalFormatting sqref="AD186:AD191">
    <cfRule type="cellIs" dxfId="271" priority="261" operator="equal">
      <formula>"Muy Alta"</formula>
    </cfRule>
    <cfRule type="cellIs" dxfId="270" priority="262" operator="equal">
      <formula>"Alta"</formula>
    </cfRule>
    <cfRule type="cellIs" dxfId="269" priority="263" operator="equal">
      <formula>"Media"</formula>
    </cfRule>
    <cfRule type="cellIs" dxfId="268" priority="264" operator="equal">
      <formula>"Baja"</formula>
    </cfRule>
    <cfRule type="cellIs" dxfId="267" priority="265" operator="equal">
      <formula>"Muy Baja"</formula>
    </cfRule>
  </conditionalFormatting>
  <conditionalFormatting sqref="AF186:AF191">
    <cfRule type="cellIs" dxfId="266" priority="256" operator="equal">
      <formula>"Catastrófico"</formula>
    </cfRule>
    <cfRule type="cellIs" dxfId="265" priority="257" operator="equal">
      <formula>"Mayor"</formula>
    </cfRule>
    <cfRule type="cellIs" dxfId="264" priority="258" operator="equal">
      <formula>"Moderado"</formula>
    </cfRule>
    <cfRule type="cellIs" dxfId="263" priority="259" operator="equal">
      <formula>"Menor"</formula>
    </cfRule>
    <cfRule type="cellIs" dxfId="262" priority="260" operator="equal">
      <formula>"Leve"</formula>
    </cfRule>
  </conditionalFormatting>
  <conditionalFormatting sqref="AH186:AH191">
    <cfRule type="cellIs" dxfId="261" priority="252" operator="equal">
      <formula>"Extremo"</formula>
    </cfRule>
    <cfRule type="cellIs" dxfId="260" priority="253" operator="equal">
      <formula>"Alto"</formula>
    </cfRule>
    <cfRule type="cellIs" dxfId="259" priority="254" operator="equal">
      <formula>"Moderado"</formula>
    </cfRule>
    <cfRule type="cellIs" dxfId="258" priority="255" operator="equal">
      <formula>"Bajo"</formula>
    </cfRule>
  </conditionalFormatting>
  <conditionalFormatting sqref="S192">
    <cfRule type="cellIs" dxfId="257" priority="248" operator="equal">
      <formula>"Extremo"</formula>
    </cfRule>
    <cfRule type="cellIs" dxfId="256" priority="249" operator="equal">
      <formula>"Alto"</formula>
    </cfRule>
    <cfRule type="cellIs" dxfId="255" priority="250" operator="equal">
      <formula>"Moderado"</formula>
    </cfRule>
    <cfRule type="cellIs" dxfId="254" priority="251" operator="equal">
      <formula>"Bajo"</formula>
    </cfRule>
  </conditionalFormatting>
  <conditionalFormatting sqref="AD192:AD197">
    <cfRule type="cellIs" dxfId="253" priority="243" operator="equal">
      <formula>"Muy Alta"</formula>
    </cfRule>
    <cfRule type="cellIs" dxfId="252" priority="244" operator="equal">
      <formula>"Alta"</formula>
    </cfRule>
    <cfRule type="cellIs" dxfId="251" priority="245" operator="equal">
      <formula>"Media"</formula>
    </cfRule>
    <cfRule type="cellIs" dxfId="250" priority="246" operator="equal">
      <formula>"Baja"</formula>
    </cfRule>
    <cfRule type="cellIs" dxfId="249" priority="247" operator="equal">
      <formula>"Muy Baja"</formula>
    </cfRule>
  </conditionalFormatting>
  <conditionalFormatting sqref="AF192:AF197">
    <cfRule type="cellIs" dxfId="248" priority="238" operator="equal">
      <formula>"Catastrófico"</formula>
    </cfRule>
    <cfRule type="cellIs" dxfId="247" priority="239" operator="equal">
      <formula>"Mayor"</formula>
    </cfRule>
    <cfRule type="cellIs" dxfId="246" priority="240" operator="equal">
      <formula>"Moderado"</formula>
    </cfRule>
    <cfRule type="cellIs" dxfId="245" priority="241" operator="equal">
      <formula>"Menor"</formula>
    </cfRule>
    <cfRule type="cellIs" dxfId="244" priority="242" operator="equal">
      <formula>"Leve"</formula>
    </cfRule>
  </conditionalFormatting>
  <conditionalFormatting sqref="AH192:AH197">
    <cfRule type="cellIs" dxfId="243" priority="234" operator="equal">
      <formula>"Extremo"</formula>
    </cfRule>
    <cfRule type="cellIs" dxfId="242" priority="235" operator="equal">
      <formula>"Alto"</formula>
    </cfRule>
    <cfRule type="cellIs" dxfId="241" priority="236" operator="equal">
      <formula>"Moderado"</formula>
    </cfRule>
    <cfRule type="cellIs" dxfId="240" priority="237" operator="equal">
      <formula>"Bajo"</formula>
    </cfRule>
  </conditionalFormatting>
  <conditionalFormatting sqref="P186:P197">
    <cfRule type="containsText" dxfId="239" priority="233" operator="containsText" text="❌">
      <formula>NOT(ISERROR(SEARCH("❌",P186)))</formula>
    </cfRule>
  </conditionalFormatting>
  <conditionalFormatting sqref="M198 M204">
    <cfRule type="cellIs" dxfId="238" priority="228" operator="equal">
      <formula>"Muy Alta"</formula>
    </cfRule>
    <cfRule type="cellIs" dxfId="237" priority="229" operator="equal">
      <formula>"Alta"</formula>
    </cfRule>
    <cfRule type="cellIs" dxfId="236" priority="230" operator="equal">
      <formula>"Media"</formula>
    </cfRule>
    <cfRule type="cellIs" dxfId="235" priority="231" operator="equal">
      <formula>"Baja"</formula>
    </cfRule>
    <cfRule type="cellIs" dxfId="234" priority="232" operator="equal">
      <formula>"Muy Baja"</formula>
    </cfRule>
  </conditionalFormatting>
  <conditionalFormatting sqref="Q198 Q204 Q210 Q216 Q222">
    <cfRule type="cellIs" dxfId="233" priority="223" operator="equal">
      <formula>"Catastrófico"</formula>
    </cfRule>
    <cfRule type="cellIs" dxfId="232" priority="224" operator="equal">
      <formula>"Mayor"</formula>
    </cfRule>
    <cfRule type="cellIs" dxfId="231" priority="225" operator="equal">
      <formula>"Moderado"</formula>
    </cfRule>
    <cfRule type="cellIs" dxfId="230" priority="226" operator="equal">
      <formula>"Menor"</formula>
    </cfRule>
    <cfRule type="cellIs" dxfId="229" priority="227" operator="equal">
      <formula>"Leve"</formula>
    </cfRule>
  </conditionalFormatting>
  <conditionalFormatting sqref="S198">
    <cfRule type="cellIs" dxfId="228" priority="219" operator="equal">
      <formula>"Extremo"</formula>
    </cfRule>
    <cfRule type="cellIs" dxfId="227" priority="220" operator="equal">
      <formula>"Alto"</formula>
    </cfRule>
    <cfRule type="cellIs" dxfId="226" priority="221" operator="equal">
      <formula>"Moderado"</formula>
    </cfRule>
    <cfRule type="cellIs" dxfId="225" priority="222" operator="equal">
      <formula>"Bajo"</formula>
    </cfRule>
  </conditionalFormatting>
  <conditionalFormatting sqref="AD198:AD203">
    <cfRule type="cellIs" dxfId="224" priority="214" operator="equal">
      <formula>"Muy Alta"</formula>
    </cfRule>
    <cfRule type="cellIs" dxfId="223" priority="215" operator="equal">
      <formula>"Alta"</formula>
    </cfRule>
    <cfRule type="cellIs" dxfId="222" priority="216" operator="equal">
      <formula>"Media"</formula>
    </cfRule>
    <cfRule type="cellIs" dxfId="221" priority="217" operator="equal">
      <formula>"Baja"</formula>
    </cfRule>
    <cfRule type="cellIs" dxfId="220" priority="218" operator="equal">
      <formula>"Muy Baja"</formula>
    </cfRule>
  </conditionalFormatting>
  <conditionalFormatting sqref="AF198:AF203">
    <cfRule type="cellIs" dxfId="219" priority="209" operator="equal">
      <formula>"Catastrófico"</formula>
    </cfRule>
    <cfRule type="cellIs" dxfId="218" priority="210" operator="equal">
      <formula>"Mayor"</formula>
    </cfRule>
    <cfRule type="cellIs" dxfId="217" priority="211" operator="equal">
      <formula>"Moderado"</formula>
    </cfRule>
    <cfRule type="cellIs" dxfId="216" priority="212" operator="equal">
      <formula>"Menor"</formula>
    </cfRule>
    <cfRule type="cellIs" dxfId="215" priority="213" operator="equal">
      <formula>"Leve"</formula>
    </cfRule>
  </conditionalFormatting>
  <conditionalFormatting sqref="AH198:AH203">
    <cfRule type="cellIs" dxfId="214" priority="205" operator="equal">
      <formula>"Extremo"</formula>
    </cfRule>
    <cfRule type="cellIs" dxfId="213" priority="206" operator="equal">
      <formula>"Alto"</formula>
    </cfRule>
    <cfRule type="cellIs" dxfId="212" priority="207" operator="equal">
      <formula>"Moderado"</formula>
    </cfRule>
    <cfRule type="cellIs" dxfId="211" priority="208" operator="equal">
      <formula>"Bajo"</formula>
    </cfRule>
  </conditionalFormatting>
  <conditionalFormatting sqref="S204">
    <cfRule type="cellIs" dxfId="210" priority="201" operator="equal">
      <formula>"Extremo"</formula>
    </cfRule>
    <cfRule type="cellIs" dxfId="209" priority="202" operator="equal">
      <formula>"Alto"</formula>
    </cfRule>
    <cfRule type="cellIs" dxfId="208" priority="203" operator="equal">
      <formula>"Moderado"</formula>
    </cfRule>
    <cfRule type="cellIs" dxfId="207" priority="204" operator="equal">
      <formula>"Bajo"</formula>
    </cfRule>
  </conditionalFormatting>
  <conditionalFormatting sqref="AD204:AD209">
    <cfRule type="cellIs" dxfId="206" priority="196" operator="equal">
      <formula>"Muy Alta"</formula>
    </cfRule>
    <cfRule type="cellIs" dxfId="205" priority="197" operator="equal">
      <formula>"Alta"</formula>
    </cfRule>
    <cfRule type="cellIs" dxfId="204" priority="198" operator="equal">
      <formula>"Media"</formula>
    </cfRule>
    <cfRule type="cellIs" dxfId="203" priority="199" operator="equal">
      <formula>"Baja"</formula>
    </cfRule>
    <cfRule type="cellIs" dxfId="202" priority="200" operator="equal">
      <formula>"Muy Baja"</formula>
    </cfRule>
  </conditionalFormatting>
  <conditionalFormatting sqref="AF204:AF209">
    <cfRule type="cellIs" dxfId="201" priority="191" operator="equal">
      <formula>"Catastrófico"</formula>
    </cfRule>
    <cfRule type="cellIs" dxfId="200" priority="192" operator="equal">
      <formula>"Mayor"</formula>
    </cfRule>
    <cfRule type="cellIs" dxfId="199" priority="193" operator="equal">
      <formula>"Moderado"</formula>
    </cfRule>
    <cfRule type="cellIs" dxfId="198" priority="194" operator="equal">
      <formula>"Menor"</formula>
    </cfRule>
    <cfRule type="cellIs" dxfId="197" priority="195" operator="equal">
      <formula>"Leve"</formula>
    </cfRule>
  </conditionalFormatting>
  <conditionalFormatting sqref="AH204:AH209">
    <cfRule type="cellIs" dxfId="196" priority="187" operator="equal">
      <formula>"Extremo"</formula>
    </cfRule>
    <cfRule type="cellIs" dxfId="195" priority="188" operator="equal">
      <formula>"Alto"</formula>
    </cfRule>
    <cfRule type="cellIs" dxfId="194" priority="189" operator="equal">
      <formula>"Moderado"</formula>
    </cfRule>
    <cfRule type="cellIs" dxfId="193" priority="190" operator="equal">
      <formula>"Bajo"</formula>
    </cfRule>
  </conditionalFormatting>
  <conditionalFormatting sqref="M210">
    <cfRule type="cellIs" dxfId="192" priority="182" operator="equal">
      <formula>"Muy Alta"</formula>
    </cfRule>
    <cfRule type="cellIs" dxfId="191" priority="183" operator="equal">
      <formula>"Alta"</formula>
    </cfRule>
    <cfRule type="cellIs" dxfId="190" priority="184" operator="equal">
      <formula>"Media"</formula>
    </cfRule>
    <cfRule type="cellIs" dxfId="189" priority="185" operator="equal">
      <formula>"Baja"</formula>
    </cfRule>
    <cfRule type="cellIs" dxfId="188" priority="186" operator="equal">
      <formula>"Muy Baja"</formula>
    </cfRule>
  </conditionalFormatting>
  <conditionalFormatting sqref="S210">
    <cfRule type="cellIs" dxfId="187" priority="178" operator="equal">
      <formula>"Extremo"</formula>
    </cfRule>
    <cfRule type="cellIs" dxfId="186" priority="179" operator="equal">
      <formula>"Alto"</formula>
    </cfRule>
    <cfRule type="cellIs" dxfId="185" priority="180" operator="equal">
      <formula>"Moderado"</formula>
    </cfRule>
    <cfRule type="cellIs" dxfId="184" priority="181" operator="equal">
      <formula>"Bajo"</formula>
    </cfRule>
  </conditionalFormatting>
  <conditionalFormatting sqref="AD210:AD215">
    <cfRule type="cellIs" dxfId="183" priority="173" operator="equal">
      <formula>"Muy Alta"</formula>
    </cfRule>
    <cfRule type="cellIs" dxfId="182" priority="174" operator="equal">
      <formula>"Alta"</formula>
    </cfRule>
    <cfRule type="cellIs" dxfId="181" priority="175" operator="equal">
      <formula>"Media"</formula>
    </cfRule>
    <cfRule type="cellIs" dxfId="180" priority="176" operator="equal">
      <formula>"Baja"</formula>
    </cfRule>
    <cfRule type="cellIs" dxfId="179" priority="177" operator="equal">
      <formula>"Muy Baja"</formula>
    </cfRule>
  </conditionalFormatting>
  <conditionalFormatting sqref="AF210:AF215">
    <cfRule type="cellIs" dxfId="178" priority="168" operator="equal">
      <formula>"Catastrófico"</formula>
    </cfRule>
    <cfRule type="cellIs" dxfId="177" priority="169" operator="equal">
      <formula>"Mayor"</formula>
    </cfRule>
    <cfRule type="cellIs" dxfId="176" priority="170" operator="equal">
      <formula>"Moderado"</formula>
    </cfRule>
    <cfRule type="cellIs" dxfId="175" priority="171" operator="equal">
      <formula>"Menor"</formula>
    </cfRule>
    <cfRule type="cellIs" dxfId="174" priority="172" operator="equal">
      <formula>"Leve"</formula>
    </cfRule>
  </conditionalFormatting>
  <conditionalFormatting sqref="AH210:AH215">
    <cfRule type="cellIs" dxfId="173" priority="164" operator="equal">
      <formula>"Extremo"</formula>
    </cfRule>
    <cfRule type="cellIs" dxfId="172" priority="165" operator="equal">
      <formula>"Alto"</formula>
    </cfRule>
    <cfRule type="cellIs" dxfId="171" priority="166" operator="equal">
      <formula>"Moderado"</formula>
    </cfRule>
    <cfRule type="cellIs" dxfId="170" priority="167" operator="equal">
      <formula>"Bajo"</formula>
    </cfRule>
  </conditionalFormatting>
  <conditionalFormatting sqref="M216">
    <cfRule type="cellIs" dxfId="169" priority="159" operator="equal">
      <formula>"Muy Alta"</formula>
    </cfRule>
    <cfRule type="cellIs" dxfId="168" priority="160" operator="equal">
      <formula>"Alta"</formula>
    </cfRule>
    <cfRule type="cellIs" dxfId="167" priority="161" operator="equal">
      <formula>"Media"</formula>
    </cfRule>
    <cfRule type="cellIs" dxfId="166" priority="162" operator="equal">
      <formula>"Baja"</formula>
    </cfRule>
    <cfRule type="cellIs" dxfId="165" priority="163" operator="equal">
      <formula>"Muy Baja"</formula>
    </cfRule>
  </conditionalFormatting>
  <conditionalFormatting sqref="S216">
    <cfRule type="cellIs" dxfId="164" priority="155" operator="equal">
      <formula>"Extremo"</formula>
    </cfRule>
    <cfRule type="cellIs" dxfId="163" priority="156" operator="equal">
      <formula>"Alto"</formula>
    </cfRule>
    <cfRule type="cellIs" dxfId="162" priority="157" operator="equal">
      <formula>"Moderado"</formula>
    </cfRule>
    <cfRule type="cellIs" dxfId="161" priority="158" operator="equal">
      <formula>"Bajo"</formula>
    </cfRule>
  </conditionalFormatting>
  <conditionalFormatting sqref="AD216:AD221">
    <cfRule type="cellIs" dxfId="160" priority="150" operator="equal">
      <formula>"Muy Alta"</formula>
    </cfRule>
    <cfRule type="cellIs" dxfId="159" priority="151" operator="equal">
      <formula>"Alta"</formula>
    </cfRule>
    <cfRule type="cellIs" dxfId="158" priority="152" operator="equal">
      <formula>"Media"</formula>
    </cfRule>
    <cfRule type="cellIs" dxfId="157" priority="153" operator="equal">
      <formula>"Baja"</formula>
    </cfRule>
    <cfRule type="cellIs" dxfId="156" priority="154" operator="equal">
      <formula>"Muy Baja"</formula>
    </cfRule>
  </conditionalFormatting>
  <conditionalFormatting sqref="AF216:AF221">
    <cfRule type="cellIs" dxfId="155" priority="145" operator="equal">
      <formula>"Catastrófico"</formula>
    </cfRule>
    <cfRule type="cellIs" dxfId="154" priority="146" operator="equal">
      <formula>"Mayor"</formula>
    </cfRule>
    <cfRule type="cellIs" dxfId="153" priority="147" operator="equal">
      <formula>"Moderado"</formula>
    </cfRule>
    <cfRule type="cellIs" dxfId="152" priority="148" operator="equal">
      <formula>"Menor"</formula>
    </cfRule>
    <cfRule type="cellIs" dxfId="151" priority="149" operator="equal">
      <formula>"Leve"</formula>
    </cfRule>
  </conditionalFormatting>
  <conditionalFormatting sqref="AH216:AH221">
    <cfRule type="cellIs" dxfId="150" priority="141" operator="equal">
      <formula>"Extremo"</formula>
    </cfRule>
    <cfRule type="cellIs" dxfId="149" priority="142" operator="equal">
      <formula>"Alto"</formula>
    </cfRule>
    <cfRule type="cellIs" dxfId="148" priority="143" operator="equal">
      <formula>"Moderado"</formula>
    </cfRule>
    <cfRule type="cellIs" dxfId="147" priority="144" operator="equal">
      <formula>"Bajo"</formula>
    </cfRule>
  </conditionalFormatting>
  <conditionalFormatting sqref="M222">
    <cfRule type="cellIs" dxfId="146" priority="136" operator="equal">
      <formula>"Muy Alta"</formula>
    </cfRule>
    <cfRule type="cellIs" dxfId="145" priority="137" operator="equal">
      <formula>"Alta"</formula>
    </cfRule>
    <cfRule type="cellIs" dxfId="144" priority="138" operator="equal">
      <formula>"Media"</formula>
    </cfRule>
    <cfRule type="cellIs" dxfId="143" priority="139" operator="equal">
      <formula>"Baja"</formula>
    </cfRule>
    <cfRule type="cellIs" dxfId="142" priority="140" operator="equal">
      <formula>"Muy Baja"</formula>
    </cfRule>
  </conditionalFormatting>
  <conditionalFormatting sqref="S222">
    <cfRule type="cellIs" dxfId="141" priority="132" operator="equal">
      <formula>"Extremo"</formula>
    </cfRule>
    <cfRule type="cellIs" dxfId="140" priority="133" operator="equal">
      <formula>"Alto"</formula>
    </cfRule>
    <cfRule type="cellIs" dxfId="139" priority="134" operator="equal">
      <formula>"Moderado"</formula>
    </cfRule>
    <cfRule type="cellIs" dxfId="138" priority="135" operator="equal">
      <formula>"Bajo"</formula>
    </cfRule>
  </conditionalFormatting>
  <conditionalFormatting sqref="AD222:AD227">
    <cfRule type="cellIs" dxfId="137" priority="127" operator="equal">
      <formula>"Muy Alta"</formula>
    </cfRule>
    <cfRule type="cellIs" dxfId="136" priority="128" operator="equal">
      <formula>"Alta"</formula>
    </cfRule>
    <cfRule type="cellIs" dxfId="135" priority="129" operator="equal">
      <formula>"Media"</formula>
    </cfRule>
    <cfRule type="cellIs" dxfId="134" priority="130" operator="equal">
      <formula>"Baja"</formula>
    </cfRule>
    <cfRule type="cellIs" dxfId="133" priority="131" operator="equal">
      <formula>"Muy Baja"</formula>
    </cfRule>
  </conditionalFormatting>
  <conditionalFormatting sqref="AF222:AF227">
    <cfRule type="cellIs" dxfId="132" priority="122" operator="equal">
      <formula>"Catastrófico"</formula>
    </cfRule>
    <cfRule type="cellIs" dxfId="131" priority="123" operator="equal">
      <formula>"Mayor"</formula>
    </cfRule>
    <cfRule type="cellIs" dxfId="130" priority="124" operator="equal">
      <formula>"Moderado"</formula>
    </cfRule>
    <cfRule type="cellIs" dxfId="129" priority="125" operator="equal">
      <formula>"Menor"</formula>
    </cfRule>
    <cfRule type="cellIs" dxfId="128" priority="126" operator="equal">
      <formula>"Leve"</formula>
    </cfRule>
  </conditionalFormatting>
  <conditionalFormatting sqref="AH222:AH227">
    <cfRule type="cellIs" dxfId="127" priority="118" operator="equal">
      <formula>"Extremo"</formula>
    </cfRule>
    <cfRule type="cellIs" dxfId="126" priority="119" operator="equal">
      <formula>"Alto"</formula>
    </cfRule>
    <cfRule type="cellIs" dxfId="125" priority="120" operator="equal">
      <formula>"Moderado"</formula>
    </cfRule>
    <cfRule type="cellIs" dxfId="124" priority="121" operator="equal">
      <formula>"Bajo"</formula>
    </cfRule>
  </conditionalFormatting>
  <conditionalFormatting sqref="P198:P227">
    <cfRule type="containsText" dxfId="123" priority="117" operator="containsText" text="❌">
      <formula>NOT(ISERROR(SEARCH("❌",P198)))</formula>
    </cfRule>
  </conditionalFormatting>
  <conditionalFormatting sqref="M16">
    <cfRule type="cellIs" dxfId="122" priority="112" operator="equal">
      <formula>"Muy Alta"</formula>
    </cfRule>
    <cfRule type="cellIs" dxfId="121" priority="113" operator="equal">
      <formula>"Alta"</formula>
    </cfRule>
    <cfRule type="cellIs" dxfId="120" priority="114" operator="equal">
      <formula>"Media"</formula>
    </cfRule>
    <cfRule type="cellIs" dxfId="119" priority="115" operator="equal">
      <formula>"Baja"</formula>
    </cfRule>
    <cfRule type="cellIs" dxfId="118" priority="116" operator="equal">
      <formula>"Muy Baja"</formula>
    </cfRule>
  </conditionalFormatting>
  <conditionalFormatting sqref="Q16">
    <cfRule type="cellIs" dxfId="117" priority="107" operator="equal">
      <formula>"Catastrófico"</formula>
    </cfRule>
    <cfRule type="cellIs" dxfId="116" priority="108" operator="equal">
      <formula>"Mayor"</formula>
    </cfRule>
    <cfRule type="cellIs" dxfId="115" priority="109" operator="equal">
      <formula>"Moderado"</formula>
    </cfRule>
    <cfRule type="cellIs" dxfId="114" priority="110" operator="equal">
      <formula>"Menor"</formula>
    </cfRule>
    <cfRule type="cellIs" dxfId="113" priority="111" operator="equal">
      <formula>"Leve"</formula>
    </cfRule>
  </conditionalFormatting>
  <conditionalFormatting sqref="S16">
    <cfRule type="cellIs" dxfId="112" priority="103" operator="equal">
      <formula>"Extremo"</formula>
    </cfRule>
    <cfRule type="cellIs" dxfId="111" priority="104" operator="equal">
      <formula>"Alto"</formula>
    </cfRule>
    <cfRule type="cellIs" dxfId="110" priority="105" operator="equal">
      <formula>"Moderado"</formula>
    </cfRule>
    <cfRule type="cellIs" dxfId="109" priority="106" operator="equal">
      <formula>"Bajo"</formula>
    </cfRule>
  </conditionalFormatting>
  <conditionalFormatting sqref="AD16:AD21">
    <cfRule type="cellIs" dxfId="108" priority="98" operator="equal">
      <formula>"Muy Alta"</formula>
    </cfRule>
    <cfRule type="cellIs" dxfId="107" priority="99" operator="equal">
      <formula>"Alta"</formula>
    </cfRule>
    <cfRule type="cellIs" dxfId="106" priority="100" operator="equal">
      <formula>"Media"</formula>
    </cfRule>
    <cfRule type="cellIs" dxfId="105" priority="101" operator="equal">
      <formula>"Baja"</formula>
    </cfRule>
    <cfRule type="cellIs" dxfId="104" priority="102" operator="equal">
      <formula>"Muy Baja"</formula>
    </cfRule>
  </conditionalFormatting>
  <conditionalFormatting sqref="AF16:AF21">
    <cfRule type="cellIs" dxfId="103" priority="93" operator="equal">
      <formula>"Catastrófico"</formula>
    </cfRule>
    <cfRule type="cellIs" dxfId="102" priority="94" operator="equal">
      <formula>"Mayor"</formula>
    </cfRule>
    <cfRule type="cellIs" dxfId="101" priority="95" operator="equal">
      <formula>"Moderado"</formula>
    </cfRule>
    <cfRule type="cellIs" dxfId="100" priority="96" operator="equal">
      <formula>"Menor"</formula>
    </cfRule>
    <cfRule type="cellIs" dxfId="99" priority="97" operator="equal">
      <formula>"Leve"</formula>
    </cfRule>
  </conditionalFormatting>
  <conditionalFormatting sqref="AH16:AH21">
    <cfRule type="cellIs" dxfId="98" priority="89" operator="equal">
      <formula>"Extremo"</formula>
    </cfRule>
    <cfRule type="cellIs" dxfId="97" priority="90" operator="equal">
      <formula>"Alto"</formula>
    </cfRule>
    <cfRule type="cellIs" dxfId="96" priority="91" operator="equal">
      <formula>"Moderado"</formula>
    </cfRule>
    <cfRule type="cellIs" dxfId="95" priority="92" operator="equal">
      <formula>"Bajo"</formula>
    </cfRule>
  </conditionalFormatting>
  <conditionalFormatting sqref="P16:P21">
    <cfRule type="containsText" dxfId="94" priority="88" operator="containsText" text="❌">
      <formula>NOT(ISERROR(SEARCH("❌",P16)))</formula>
    </cfRule>
  </conditionalFormatting>
  <conditionalFormatting sqref="P228:P233">
    <cfRule type="containsText" dxfId="93" priority="59" operator="containsText" text="❌">
      <formula>NOT(ISERROR(SEARCH("❌",P228)))</formula>
    </cfRule>
  </conditionalFormatting>
  <conditionalFormatting sqref="P122:P127">
    <cfRule type="containsText" dxfId="92" priority="30" operator="containsText" text="❌">
      <formula>NOT(ISERROR(SEARCH("❌",P122)))</formula>
    </cfRule>
  </conditionalFormatting>
  <conditionalFormatting sqref="M228">
    <cfRule type="cellIs" dxfId="91" priority="83" operator="equal">
      <formula>"Muy Alta"</formula>
    </cfRule>
    <cfRule type="cellIs" dxfId="90" priority="84" operator="equal">
      <formula>"Alta"</formula>
    </cfRule>
    <cfRule type="cellIs" dxfId="89" priority="85" operator="equal">
      <formula>"Media"</formula>
    </cfRule>
    <cfRule type="cellIs" dxfId="88" priority="86" operator="equal">
      <formula>"Baja"</formula>
    </cfRule>
    <cfRule type="cellIs" dxfId="87" priority="87" operator="equal">
      <formula>"Muy Baja"</formula>
    </cfRule>
  </conditionalFormatting>
  <conditionalFormatting sqref="Q228">
    <cfRule type="cellIs" dxfId="86" priority="78" operator="equal">
      <formula>"Catastrófico"</formula>
    </cfRule>
    <cfRule type="cellIs" dxfId="85" priority="79" operator="equal">
      <formula>"Mayor"</formula>
    </cfRule>
    <cfRule type="cellIs" dxfId="84" priority="80" operator="equal">
      <formula>"Moderado"</formula>
    </cfRule>
    <cfRule type="cellIs" dxfId="83" priority="81" operator="equal">
      <formula>"Menor"</formula>
    </cfRule>
    <cfRule type="cellIs" dxfId="82" priority="82" operator="equal">
      <formula>"Leve"</formula>
    </cfRule>
  </conditionalFormatting>
  <conditionalFormatting sqref="S228">
    <cfRule type="cellIs" dxfId="81" priority="74" operator="equal">
      <formula>"Extremo"</formula>
    </cfRule>
    <cfRule type="cellIs" dxfId="80" priority="75" operator="equal">
      <formula>"Alto"</formula>
    </cfRule>
    <cfRule type="cellIs" dxfId="79" priority="76" operator="equal">
      <formula>"Moderado"</formula>
    </cfRule>
    <cfRule type="cellIs" dxfId="78" priority="77" operator="equal">
      <formula>"Bajo"</formula>
    </cfRule>
  </conditionalFormatting>
  <conditionalFormatting sqref="AD228:AD233">
    <cfRule type="cellIs" dxfId="77" priority="69" operator="equal">
      <formula>"Muy Alta"</formula>
    </cfRule>
    <cfRule type="cellIs" dxfId="76" priority="70" operator="equal">
      <formula>"Alta"</formula>
    </cfRule>
    <cfRule type="cellIs" dxfId="75" priority="71" operator="equal">
      <formula>"Media"</formula>
    </cfRule>
    <cfRule type="cellIs" dxfId="74" priority="72" operator="equal">
      <formula>"Baja"</formula>
    </cfRule>
    <cfRule type="cellIs" dxfId="73" priority="73" operator="equal">
      <formula>"Muy Baja"</formula>
    </cfRule>
  </conditionalFormatting>
  <conditionalFormatting sqref="AF228:AF233">
    <cfRule type="cellIs" dxfId="72" priority="64" operator="equal">
      <formula>"Catastrófico"</formula>
    </cfRule>
    <cfRule type="cellIs" dxfId="71" priority="65" operator="equal">
      <formula>"Mayor"</formula>
    </cfRule>
    <cfRule type="cellIs" dxfId="70" priority="66" operator="equal">
      <formula>"Moderado"</formula>
    </cfRule>
    <cfRule type="cellIs" dxfId="69" priority="67" operator="equal">
      <formula>"Menor"</formula>
    </cfRule>
    <cfRule type="cellIs" dxfId="68" priority="68" operator="equal">
      <formula>"Leve"</formula>
    </cfRule>
  </conditionalFormatting>
  <conditionalFormatting sqref="AH228:AH233">
    <cfRule type="cellIs" dxfId="67" priority="60" operator="equal">
      <formula>"Extremo"</formula>
    </cfRule>
    <cfRule type="cellIs" dxfId="66" priority="61" operator="equal">
      <formula>"Alto"</formula>
    </cfRule>
    <cfRule type="cellIs" dxfId="65" priority="62" operator="equal">
      <formula>"Moderado"</formula>
    </cfRule>
    <cfRule type="cellIs" dxfId="64" priority="63" operator="equal">
      <formula>"Bajo"</formula>
    </cfRule>
  </conditionalFormatting>
  <conditionalFormatting sqref="Q122">
    <cfRule type="cellIs" dxfId="63" priority="54" operator="equal">
      <formula>"Catastrófico"</formula>
    </cfRule>
    <cfRule type="cellIs" dxfId="62" priority="55" operator="equal">
      <formula>"Mayor"</formula>
    </cfRule>
    <cfRule type="cellIs" dxfId="61" priority="56" operator="equal">
      <formula>"Moderado"</formula>
    </cfRule>
    <cfRule type="cellIs" dxfId="60" priority="57" operator="equal">
      <formula>"Menor"</formula>
    </cfRule>
    <cfRule type="cellIs" dxfId="59" priority="58" operator="equal">
      <formula>"Leve"</formula>
    </cfRule>
  </conditionalFormatting>
  <conditionalFormatting sqref="M122">
    <cfRule type="cellIs" dxfId="58" priority="49" operator="equal">
      <formula>"Muy Alta"</formula>
    </cfRule>
    <cfRule type="cellIs" dxfId="57" priority="50" operator="equal">
      <formula>"Alta"</formula>
    </cfRule>
    <cfRule type="cellIs" dxfId="56" priority="51" operator="equal">
      <formula>"Media"</formula>
    </cfRule>
    <cfRule type="cellIs" dxfId="55" priority="52" operator="equal">
      <formula>"Baja"</formula>
    </cfRule>
    <cfRule type="cellIs" dxfId="54" priority="53" operator="equal">
      <formula>"Muy Baja"</formula>
    </cfRule>
  </conditionalFormatting>
  <conditionalFormatting sqref="S122">
    <cfRule type="cellIs" dxfId="53" priority="45" operator="equal">
      <formula>"Extremo"</formula>
    </cfRule>
    <cfRule type="cellIs" dxfId="52" priority="46" operator="equal">
      <formula>"Alto"</formula>
    </cfRule>
    <cfRule type="cellIs" dxfId="51" priority="47" operator="equal">
      <formula>"Moderado"</formula>
    </cfRule>
    <cfRule type="cellIs" dxfId="50" priority="48" operator="equal">
      <formula>"Bajo"</formula>
    </cfRule>
  </conditionalFormatting>
  <conditionalFormatting sqref="AD122:AD127">
    <cfRule type="cellIs" dxfId="49" priority="40" operator="equal">
      <formula>"Muy Alta"</formula>
    </cfRule>
    <cfRule type="cellIs" dxfId="48" priority="41" operator="equal">
      <formula>"Alta"</formula>
    </cfRule>
    <cfRule type="cellIs" dxfId="47" priority="42" operator="equal">
      <formula>"Media"</formula>
    </cfRule>
    <cfRule type="cellIs" dxfId="46" priority="43" operator="equal">
      <formula>"Baja"</formula>
    </cfRule>
    <cfRule type="cellIs" dxfId="45" priority="44" operator="equal">
      <formula>"Muy Baja"</formula>
    </cfRule>
  </conditionalFormatting>
  <conditionalFormatting sqref="AF122:AF127">
    <cfRule type="cellIs" dxfId="44" priority="35" operator="equal">
      <formula>"Catastrófico"</formula>
    </cfRule>
    <cfRule type="cellIs" dxfId="43" priority="36" operator="equal">
      <formula>"Mayor"</formula>
    </cfRule>
    <cfRule type="cellIs" dxfId="42" priority="37" operator="equal">
      <formula>"Moderado"</formula>
    </cfRule>
    <cfRule type="cellIs" dxfId="41" priority="38" operator="equal">
      <formula>"Menor"</formula>
    </cfRule>
    <cfRule type="cellIs" dxfId="40" priority="39" operator="equal">
      <formula>"Leve"</formula>
    </cfRule>
  </conditionalFormatting>
  <conditionalFormatting sqref="AH122:AH127">
    <cfRule type="cellIs" dxfId="39" priority="31" operator="equal">
      <formula>"Extremo"</formula>
    </cfRule>
    <cfRule type="cellIs" dxfId="38" priority="32" operator="equal">
      <formula>"Alto"</formula>
    </cfRule>
    <cfRule type="cellIs" dxfId="37" priority="33" operator="equal">
      <formula>"Moderado"</formula>
    </cfRule>
    <cfRule type="cellIs" dxfId="36" priority="34" operator="equal">
      <formula>"Bajo"</formula>
    </cfRule>
  </conditionalFormatting>
  <conditionalFormatting sqref="M134">
    <cfRule type="cellIs" dxfId="35" priority="25" operator="equal">
      <formula>"Muy Alta"</formula>
    </cfRule>
    <cfRule type="cellIs" dxfId="34" priority="26" operator="equal">
      <formula>"Alta"</formula>
    </cfRule>
    <cfRule type="cellIs" dxfId="33" priority="27" operator="equal">
      <formula>"Media"</formula>
    </cfRule>
    <cfRule type="cellIs" dxfId="32" priority="28" operator="equal">
      <formula>"Baja"</formula>
    </cfRule>
    <cfRule type="cellIs" dxfId="31" priority="29" operator="equal">
      <formula>"Muy Baja"</formula>
    </cfRule>
  </conditionalFormatting>
  <conditionalFormatting sqref="Q134">
    <cfRule type="cellIs" dxfId="30" priority="20" operator="equal">
      <formula>"Catastrófico"</formula>
    </cfRule>
    <cfRule type="cellIs" dxfId="29" priority="21" operator="equal">
      <formula>"Mayor"</formula>
    </cfRule>
    <cfRule type="cellIs" dxfId="28" priority="22" operator="equal">
      <formula>"Moderado"</formula>
    </cfRule>
    <cfRule type="cellIs" dxfId="27" priority="23" operator="equal">
      <formula>"Menor"</formula>
    </cfRule>
    <cfRule type="cellIs" dxfId="26" priority="24" operator="equal">
      <formula>"Leve"</formula>
    </cfRule>
  </conditionalFormatting>
  <conditionalFormatting sqref="S134">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D134:AD139">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F134:AF139">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H134:AH139">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P134:P139">
    <cfRule type="containsText" dxfId="7" priority="1" operator="containsText" text="❌">
      <formula>NOT(ISERROR(SEARCH("❌",P134)))</formula>
    </cfRule>
  </conditionalFormatting>
  <pageMargins left="0.25" right="0.25" top="0.75" bottom="0.75" header="0.3" footer="0.3"/>
  <pageSetup paperSize="122" scale="26" orientation="landscape" r:id="rId1"/>
  <legacyDrawing r:id="rId2"/>
  <extLst>
    <ext xmlns:x14="http://schemas.microsoft.com/office/spreadsheetml/2009/9/main" uri="{CCE6A557-97BC-4b89-ADB6-D9C93CAAB3DF}">
      <x14:dataValidations xmlns:xm="http://schemas.microsoft.com/office/excel/2006/main" count="76">
        <x14:dataValidation type="list" allowBlank="1" showInputMessage="1" showErrorMessage="1">
          <x14:formula1>
            <xm:f>'C:\Users\julisal\Downloads\[FORMATO MAPA DE RIESGOS APOYO GRUTH NOMBRAMIENTOS 28 oct 2022 (2).xlsx]Tabla Valoración controles'!#REF!</xm:f>
          </x14:formula1>
          <xm:sqref>W134:W139</xm:sqref>
        </x14:dataValidation>
        <x14:dataValidation type="list" allowBlank="1" showInputMessage="1" showErrorMessage="1">
          <x14:formula1>
            <xm:f>'C:\Users\julisal\Downloads\[FORMATO MAPA DE RIESGOS APOYO GRUTH NOMBRAMIENTOS 28 oct 2022 (2).xlsx]Tabla Valoración controles'!#REF!</xm:f>
          </x14:formula1>
          <xm:sqref>X134:X139</xm:sqref>
        </x14:dataValidation>
        <x14:dataValidation type="list" allowBlank="1" showInputMessage="1" showErrorMessage="1">
          <x14:formula1>
            <xm:f>'C:\Users\julisal\Downloads\[FORMATO MAPA DE RIESGOS APOYO GRUTH NOMBRAMIENTOS 28 oct 2022 (2).xlsx]Tabla Valoración controles'!#REF!</xm:f>
          </x14:formula1>
          <xm:sqref>Z134:Z139</xm:sqref>
        </x14:dataValidation>
        <x14:dataValidation type="list" allowBlank="1" showInputMessage="1" showErrorMessage="1">
          <x14:formula1>
            <xm:f>'C:\Users\julisal\Downloads\[FORMATO MAPA DE RIESGOS APOYO GRUTH NOMBRAMIENTOS 28 oct 2022 (2).xlsx]Tabla Valoración controles'!#REF!</xm:f>
          </x14:formula1>
          <xm:sqref>AA134:AA139</xm:sqref>
        </x14:dataValidation>
        <x14:dataValidation type="list" allowBlank="1" showInputMessage="1" showErrorMessage="1">
          <x14:formula1>
            <xm:f>'C:\Users\julisal\Downloads\[FORMATO MAPA DE RIESGOS APOYO GRUTH NOMBRAMIENTOS 28 oct 2022 (2).xlsx]Tabla Valoración controles'!#REF!</xm:f>
          </x14:formula1>
          <xm:sqref>AB134:AB139</xm:sqref>
        </x14:dataValidation>
        <x14:dataValidation type="list" allowBlank="1" showInputMessage="1" showErrorMessage="1">
          <x14:formula1>
            <xm:f>'C:\Users\julisal\Downloads\[FORMATO MAPA DE RIESGOS APOYO GRUTH NOMBRAMIENTOS 28 oct 2022 (2).xlsx]Opciones Tratamiento'!#REF!</xm:f>
          </x14:formula1>
          <xm:sqref>D134:D139</xm:sqref>
        </x14:dataValidation>
        <x14:dataValidation type="list" allowBlank="1" showInputMessage="1" showErrorMessage="1">
          <x14:formula1>
            <xm:f>'C:\Users\julisal\Downloads\[FORMATO MAPA DE RIESGOS APOYO GRUTH NOMBRAMIENTOS 28 oct 2022 (2).xlsx]Opciones Tratamiento'!#REF!</xm:f>
          </x14:formula1>
          <xm:sqref>AI134:AI139</xm:sqref>
        </x14:dataValidation>
        <x14:dataValidation type="list" allowBlank="1" showInputMessage="1" showErrorMessage="1">
          <x14:formula1>
            <xm:f>'C:\Users\julisal\Downloads\[FORMATO MAPA DE RIESGOS APOYO GRUTH NOMBRAMIENTOS 28 oct 2022 (2).xlsx]Tabla Impacto'!#REF!</xm:f>
          </x14:formula1>
          <xm:sqref>O134:O139</xm:sqref>
        </x14:dataValidation>
        <x14:dataValidation type="list" allowBlank="1" showInputMessage="1" showErrorMessage="1">
          <x14:formula1>
            <xm:f>'C:\Users\julisal\Downloads\[FORMATO MAPA DE RIESGOS APOYO GRUTH NOMBRAMIENTOS 28 oct 2022 (2).xlsx]Opciones Tratamiento'!#REF!</xm:f>
          </x14:formula1>
          <xm:sqref>C134:C139</xm:sqref>
        </x14:dataValidation>
        <x14:dataValidation type="list" allowBlank="1" showInputMessage="1" showErrorMessage="1">
          <x14:formula1>
            <xm:f>'C:\Users\julisal\Downloads\[FORMATO MAPA DE RIESGOS APOYO GRUTH NOMBRAMIENTOS 28 oct 2022 (2).xlsx]Opciones Tratamiento'!#REF!</xm:f>
          </x14:formula1>
          <xm:sqref>B134:B139</xm:sqref>
        </x14:dataValidation>
        <x14:dataValidation type="list" allowBlank="1" showInputMessage="1" showErrorMessage="1">
          <x14:formula1>
            <xm:f>'C:\Users\julisal\Downloads\[FORMATO MAPA DE RIESGOS APOYO GRUTH 28 oct 2022 (1).xlsx]Tabla Valoración controles'!#REF!</xm:f>
          </x14:formula1>
          <xm:sqref>W122:W127</xm:sqref>
        </x14:dataValidation>
        <x14:dataValidation type="list" allowBlank="1" showInputMessage="1" showErrorMessage="1">
          <x14:formula1>
            <xm:f>'C:\Users\julisal\Downloads\[FORMATO MAPA DE RIESGOS APOYO GRUTH 28 oct 2022 (1).xlsx]Tabla Valoración controles'!#REF!</xm:f>
          </x14:formula1>
          <xm:sqref>X122:X127</xm:sqref>
        </x14:dataValidation>
        <x14:dataValidation type="list" allowBlank="1" showInputMessage="1" showErrorMessage="1">
          <x14:formula1>
            <xm:f>'C:\Users\julisal\Downloads\[FORMATO MAPA DE RIESGOS APOYO GRUTH 28 oct 2022 (1).xlsx]Tabla Valoración controles'!#REF!</xm:f>
          </x14:formula1>
          <xm:sqref>Z122:Z127</xm:sqref>
        </x14:dataValidation>
        <x14:dataValidation type="list" allowBlank="1" showInputMessage="1" showErrorMessage="1">
          <x14:formula1>
            <xm:f>'C:\Users\julisal\Downloads\[FORMATO MAPA DE RIESGOS APOYO GRUTH 28 oct 2022 (1).xlsx]Tabla Valoración controles'!#REF!</xm:f>
          </x14:formula1>
          <xm:sqref>AA122:AA127</xm:sqref>
        </x14:dataValidation>
        <x14:dataValidation type="list" allowBlank="1" showInputMessage="1" showErrorMessage="1">
          <x14:formula1>
            <xm:f>'C:\Users\julisal\Downloads\[FORMATO MAPA DE RIESGOS APOYO GRUTH 28 oct 2022 (1).xlsx]Tabla Valoración controles'!#REF!</xm:f>
          </x14:formula1>
          <xm:sqref>AB122:AB127</xm:sqref>
        </x14:dataValidation>
        <x14:dataValidation type="list" allowBlank="1" showInputMessage="1" showErrorMessage="1">
          <x14:formula1>
            <xm:f>'C:\Users\julisal\Downloads\[FORMATO MAPA DE RIESGOS APOYO GRUTH 28 oct 2022 (1).xlsx]Opciones Tratamiento'!#REF!</xm:f>
          </x14:formula1>
          <xm:sqref>D122:D127</xm:sqref>
        </x14:dataValidation>
        <x14:dataValidation type="list" allowBlank="1" showInputMessage="1" showErrorMessage="1">
          <x14:formula1>
            <xm:f>'C:\Users\julisal\Downloads\[FORMATO MAPA DE RIESGOS APOYO GRUTH 28 oct 2022 (1).xlsx]Opciones Tratamiento'!#REF!</xm:f>
          </x14:formula1>
          <xm:sqref>AI122:AI127</xm:sqref>
        </x14:dataValidation>
        <x14:dataValidation type="list" allowBlank="1" showInputMessage="1" showErrorMessage="1">
          <x14:formula1>
            <xm:f>'C:\Users\julisal\Downloads\[FORMATO MAPA DE RIESGOS APOYO GRUTH 28 oct 2022 (1).xlsx]Tabla Impacto'!#REF!</xm:f>
          </x14:formula1>
          <xm:sqref>O122:O127</xm:sqref>
        </x14:dataValidation>
        <x14:dataValidation type="list" allowBlank="1" showInputMessage="1" showErrorMessage="1">
          <x14:formula1>
            <xm:f>'C:\Users\julisal\Downloads\[FORMATO MAPA DE RIESGOS APOYO GRUTH 28 oct 2022 (1).xlsx]Opciones Tratamiento'!#REF!</xm:f>
          </x14:formula1>
          <xm:sqref>C122:C127</xm:sqref>
        </x14:dataValidation>
        <x14:dataValidation type="list" allowBlank="1" showInputMessage="1" showErrorMessage="1">
          <x14:formula1>
            <xm:f>'C:\Users\julisal\Downloads\[FORMATO MAPA DE RIESGOS APOYO GRUTH 28 oct 2022 (1).xlsx]Opciones Tratamiento'!#REF!</xm:f>
          </x14:formula1>
          <xm:sqref>B122:B127</xm:sqref>
        </x14:dataValidation>
        <x14:dataValidation type="list" allowBlank="1" showInputMessage="1" showErrorMessage="1">
          <x14:formula1>
            <xm:f>'D:\CESAR\Riesgos\[FORMATO MAPA DE RIESGOS EVALUCIACION Y SEGUIMIENTOS DIGSA.xlsx]Tabla Valoración controles'!#REF!</xm:f>
          </x14:formula1>
          <xm:sqref>W228:W233</xm:sqref>
        </x14:dataValidation>
        <x14:dataValidation type="list" allowBlank="1" showInputMessage="1" showErrorMessage="1">
          <x14:formula1>
            <xm:f>'D:\CESAR\Riesgos\[FORMATO MAPA DE RIESGOS EVALUCIACION Y SEGUIMIENTOS DIGSA.xlsx]Tabla Valoración controles'!#REF!</xm:f>
          </x14:formula1>
          <xm:sqref>X228:X233</xm:sqref>
        </x14:dataValidation>
        <x14:dataValidation type="list" allowBlank="1" showInputMessage="1" showErrorMessage="1">
          <x14:formula1>
            <xm:f>'D:\CESAR\Riesgos\[FORMATO MAPA DE RIESGOS EVALUCIACION Y SEGUIMIENTOS DIGSA.xlsx]Tabla Valoración controles'!#REF!</xm:f>
          </x14:formula1>
          <xm:sqref>Z228:Z233</xm:sqref>
        </x14:dataValidation>
        <x14:dataValidation type="list" allowBlank="1" showInputMessage="1" showErrorMessage="1">
          <x14:formula1>
            <xm:f>'D:\CESAR\Riesgos\[FORMATO MAPA DE RIESGOS EVALUCIACION Y SEGUIMIENTOS DIGSA.xlsx]Tabla Valoración controles'!#REF!</xm:f>
          </x14:formula1>
          <xm:sqref>AA228:AA233</xm:sqref>
        </x14:dataValidation>
        <x14:dataValidation type="list" allowBlank="1" showInputMessage="1" showErrorMessage="1">
          <x14:formula1>
            <xm:f>'D:\CESAR\Riesgos\[FORMATO MAPA DE RIESGOS EVALUCIACION Y SEGUIMIENTOS DIGSA.xlsx]Tabla Valoración controles'!#REF!</xm:f>
          </x14:formula1>
          <xm:sqref>AB228:AB233</xm:sqref>
        </x14:dataValidation>
        <x14:dataValidation type="list" allowBlank="1" showInputMessage="1" showErrorMessage="1">
          <x14:formula1>
            <xm:f>'D:\CESAR\Riesgos\[FORMATO MAPA DE RIESGOS EVALUCIACION Y SEGUIMIENTOS DIGSA.xlsx]Opciones Tratamiento'!#REF!</xm:f>
          </x14:formula1>
          <xm:sqref>D228:D233</xm:sqref>
        </x14:dataValidation>
        <x14:dataValidation type="list" allowBlank="1" showInputMessage="1" showErrorMessage="1">
          <x14:formula1>
            <xm:f>'D:\CESAR\Riesgos\[FORMATO MAPA DE RIESGOS EVALUCIACION Y SEGUIMIENTOS DIGSA.xlsx]Opciones Tratamiento'!#REF!</xm:f>
          </x14:formula1>
          <xm:sqref>AI228:AI233</xm:sqref>
        </x14:dataValidation>
        <x14:dataValidation type="list" allowBlank="1" showInputMessage="1" showErrorMessage="1">
          <x14:formula1>
            <xm:f>'D:\CESAR\Riesgos\[FORMATO MAPA DE RIESGOS EVALUCIACION Y SEGUIMIENTOS DIGSA.xlsx]Tabla Impacto'!#REF!</xm:f>
          </x14:formula1>
          <xm:sqref>O228:O233</xm:sqref>
        </x14:dataValidation>
        <x14:dataValidation type="list" allowBlank="1" showInputMessage="1" showErrorMessage="1">
          <x14:formula1>
            <xm:f>'D:\CESAR\Riesgos\[FORMATO MAPA DE RIESGOS EVALUCIACION Y SEGUIMIENTOS DIGSA.xlsx]Opciones Tratamiento'!#REF!</xm:f>
          </x14:formula1>
          <xm:sqref>C228:C233</xm:sqref>
        </x14:dataValidation>
        <x14:dataValidation type="list" allowBlank="1" showInputMessage="1" showErrorMessage="1">
          <x14:formula1>
            <xm:f>'D:\CESAR\Riesgos\[FORMATO MAPA DE RIESGOS EVALUCIACION Y SEGUIMIENTOS DIGSA.xlsx]Opciones Tratamiento'!#REF!</xm:f>
          </x14:formula1>
          <xm:sqref>B228:B233</xm:sqref>
        </x14:dataValidation>
        <x14:dataValidation type="list" allowBlank="1" showInputMessage="1" showErrorMessage="1">
          <x14:formula1>
            <xm:f>'C:\Users\julisal\Downloads\[FORMATO MAPA DE RIESGOS APOYO DIGSA GESTION AMBIENTAL.xlsx]Tabla Valoración controles'!#REF!</xm:f>
          </x14:formula1>
          <xm:sqref>W16:W21</xm:sqref>
        </x14:dataValidation>
        <x14:dataValidation type="list" allowBlank="1" showInputMessage="1" showErrorMessage="1">
          <x14:formula1>
            <xm:f>'C:\Users\julisal\Downloads\[FORMATO MAPA DE RIESGOS APOYO DIGSA GESTION AMBIENTAL.xlsx]Tabla Valoración controles'!#REF!</xm:f>
          </x14:formula1>
          <xm:sqref>X16:X21</xm:sqref>
        </x14:dataValidation>
        <x14:dataValidation type="list" allowBlank="1" showInputMessage="1" showErrorMessage="1">
          <x14:formula1>
            <xm:f>'C:\Users\julisal\Downloads\[FORMATO MAPA DE RIESGOS APOYO DIGSA GESTION AMBIENTAL.xlsx]Tabla Valoración controles'!#REF!</xm:f>
          </x14:formula1>
          <xm:sqref>Z16:Z21</xm:sqref>
        </x14:dataValidation>
        <x14:dataValidation type="list" allowBlank="1" showInputMessage="1" showErrorMessage="1">
          <x14:formula1>
            <xm:f>'C:\Users\julisal\Downloads\[FORMATO MAPA DE RIESGOS APOYO DIGSA GESTION AMBIENTAL.xlsx]Tabla Valoración controles'!#REF!</xm:f>
          </x14:formula1>
          <xm:sqref>AA16:AA21</xm:sqref>
        </x14:dataValidation>
        <x14:dataValidation type="list" allowBlank="1" showInputMessage="1" showErrorMessage="1">
          <x14:formula1>
            <xm:f>'C:\Users\julisal\Downloads\[FORMATO MAPA DE RIESGOS APOYO DIGSA GESTION AMBIENTAL.xlsx]Tabla Valoración controles'!#REF!</xm:f>
          </x14:formula1>
          <xm:sqref>AB16:AB21</xm:sqref>
        </x14:dataValidation>
        <x14:dataValidation type="list" allowBlank="1" showInputMessage="1" showErrorMessage="1">
          <x14:formula1>
            <xm:f>'C:\Users\julisal\Downloads\[FORMATO MAPA DE RIESGOS APOYO DIGSA GESTION AMBIENTAL.xlsx]Opciones Tratamiento'!#REF!</xm:f>
          </x14:formula1>
          <xm:sqref>D16:D21</xm:sqref>
        </x14:dataValidation>
        <x14:dataValidation type="list" allowBlank="1" showInputMessage="1" showErrorMessage="1">
          <x14:formula1>
            <xm:f>'C:\Users\julisal\Downloads\[FORMATO MAPA DE RIESGOS APOYO DIGSA GESTION AMBIENTAL.xlsx]Opciones Tratamiento'!#REF!</xm:f>
          </x14:formula1>
          <xm:sqref>AI16:AI21</xm:sqref>
        </x14:dataValidation>
        <x14:dataValidation type="list" allowBlank="1" showInputMessage="1" showErrorMessage="1">
          <x14:formula1>
            <xm:f>'C:\Users\julisal\Downloads\[FORMATO MAPA DE RIESGOS APOYO DIGSA GESTION AMBIENTAL.xlsx]Tabla Impacto'!#REF!</xm:f>
          </x14:formula1>
          <xm:sqref>O16:O21</xm:sqref>
        </x14:dataValidation>
        <x14:dataValidation type="list" allowBlank="1" showInputMessage="1" showErrorMessage="1">
          <x14:formula1>
            <xm:f>'C:\Users\julisal\Downloads\[FORMATO MAPA DE RIESGOS APOYO DIGSA GESTION AMBIENTAL.xlsx]Opciones Tratamiento'!#REF!</xm:f>
          </x14:formula1>
          <xm:sqref>C16:C21</xm:sqref>
        </x14:dataValidation>
        <x14:dataValidation type="list" allowBlank="1" showInputMessage="1" showErrorMessage="1">
          <x14:formula1>
            <xm:f>'C:\Users\julisal\Downloads\[FORMATO MAPA DE RIESGOS APOYO DIGSA GESTION AMBIENTAL.xlsx]Opciones Tratamiento'!#REF!</xm:f>
          </x14:formula1>
          <xm:sqref>B16:B21</xm:sqref>
        </x14:dataValidation>
        <x14:dataValidation type="list" allowBlank="1" showInputMessage="1" showErrorMessage="1">
          <x14:formula1>
            <xm:f>'D:\CESAR\Riesgos\[FORMATO MAPA DE RIESGOS APOYO DIGSA CONTRACION Y FINANCIEA.xlsx]Tabla Valoración controles'!#REF!</xm:f>
          </x14:formula1>
          <xm:sqref>W198:X227 Z198:AB227</xm:sqref>
        </x14:dataValidation>
        <x14:dataValidation type="list" allowBlank="1" showInputMessage="1" showErrorMessage="1">
          <x14:formula1>
            <xm:f>'D:\CESAR\Riesgos\[FORMATO MAPA DE RIESGOS APOYO DIGSA CONTRACION Y FINANCIEA.xlsx]Tabla Impacto'!#REF!</xm:f>
          </x14:formula1>
          <xm:sqref>O198:O227</xm:sqref>
        </x14:dataValidation>
        <x14:dataValidation type="list" allowBlank="1" showInputMessage="1" showErrorMessage="1">
          <x14:formula1>
            <xm:f>'D:\CESAR\Riesgos\[FORMATO MAPA DE RIESGOS APOYO DIGSA CONTRACION Y FINANCIEA.xlsx]Opciones Tratamiento'!#REF!</xm:f>
          </x14:formula1>
          <xm:sqref>B198:D227 AI198:AI227</xm:sqref>
        </x14:dataValidation>
        <x14:dataValidation type="list" allowBlank="1" showInputMessage="1" showErrorMessage="1">
          <x14:formula1>
            <xm:f>'D:\CESAR\Riesgos\[FORMATO MAPA DE RIESGOS APOYO DIGSA - AREDO VF.xlsx]Tabla Valoración controles'!#REF!</xm:f>
          </x14:formula1>
          <xm:sqref>W186:X197 Z186:AB197</xm:sqref>
        </x14:dataValidation>
        <x14:dataValidation type="list" allowBlank="1" showInputMessage="1" showErrorMessage="1">
          <x14:formula1>
            <xm:f>'D:\CESAR\Riesgos\[FORMATO MAPA DE RIESGOS APOYO DIGSA - AREDO VF.xlsx]Tabla Impacto'!#REF!</xm:f>
          </x14:formula1>
          <xm:sqref>O186:O197</xm:sqref>
        </x14:dataValidation>
        <x14:dataValidation type="list" allowBlank="1" showInputMessage="1" showErrorMessage="1">
          <x14:formula1>
            <xm:f>'D:\CESAR\Riesgos\[FORMATO MAPA DE RIESGOS APOYO DIGSA - AREDO VF.xlsx]Opciones Tratamiento'!#REF!</xm:f>
          </x14:formula1>
          <xm:sqref>D186:D197 B186:B197 AI186:AI197</xm:sqref>
        </x14:dataValidation>
        <x14:dataValidation type="list" allowBlank="1" showInputMessage="1" showErrorMessage="1">
          <x14:formula1>
            <xm:f>'D:\CESAR\Riesgos\[FORMATO MAPA DE RIESGOS APOYO DIGSA ASUNTO LEGALES VF.xlsx]Tabla Valoración controles'!#REF!</xm:f>
          </x14:formula1>
          <xm:sqref>W162:X185 Z162:AB185</xm:sqref>
        </x14:dataValidation>
        <x14:dataValidation type="list" allowBlank="1" showInputMessage="1" showErrorMessage="1">
          <x14:formula1>
            <xm:f>'D:\CESAR\Riesgos\[FORMATO MAPA DE RIESGOS APOYO DIGSA ASUNTO LEGALES VF.xlsx]Tabla Impacto'!#REF!</xm:f>
          </x14:formula1>
          <xm:sqref>O162:O185</xm:sqref>
        </x14:dataValidation>
        <x14:dataValidation type="list" allowBlank="1" showInputMessage="1" showErrorMessage="1">
          <x14:formula1>
            <xm:f>'D:\CESAR\Riesgos\[FORMATO MAPA DE RIESGOS APOYO DIGSA ASUNTO LEGALES VF.xlsx]Opciones Tratamiento'!#REF!</xm:f>
          </x14:formula1>
          <xm:sqref>B162:B185 D162:D185 AI162:AI185</xm:sqref>
        </x14:dataValidation>
        <x14:dataValidation type="list" allowBlank="1" showInputMessage="1" showErrorMessage="1">
          <x14:formula1>
            <xm:f>'D:\CESAR\Riesgos\[FORMATO MAPA DE RIESGOS APOYO DIGSA MISIONALES V1.xlsx]Tabla Valoración controles'!#REF!</xm:f>
          </x14:formula1>
          <xm:sqref>W64:X111 Z64:AB111</xm:sqref>
        </x14:dataValidation>
        <x14:dataValidation type="list" allowBlank="1" showInputMessage="1" showErrorMessage="1">
          <x14:formula1>
            <xm:f>'D:\CESAR\Riesgos\[FORMATO MAPA DE RIESGOS APOYO DIGSA MISIONALES V1.xlsx]Tabla Impacto'!#REF!</xm:f>
          </x14:formula1>
          <xm:sqref>O64:O111</xm:sqref>
        </x14:dataValidation>
        <x14:dataValidation type="list" allowBlank="1" showInputMessage="1" showErrorMessage="1">
          <x14:formula1>
            <xm:f>'D:\CESAR\Riesgos\[FORMATO MAPA DE RIESGOS APOYO DIGSA MISIONALES V1.xlsx]Opciones Tratamiento'!#REF!</xm:f>
          </x14:formula1>
          <xm:sqref>B64:B111 D64:D111 AI64:AI111 B235</xm:sqref>
        </x14:dataValidation>
        <x14:dataValidation type="list" allowBlank="1" showInputMessage="1" showErrorMessage="1">
          <x14:formula1>
            <xm:f>'C:\Users\julisal\Downloads\[FORMATO MAPA DE RIESGOS APOYO DIGSA.xlsx]Tabla Valoración controles'!#REF!</xm:f>
          </x14:formula1>
          <xm:sqref>Z3:AB15 W3:X15</xm:sqref>
        </x14:dataValidation>
        <x14:dataValidation type="list" allowBlank="1" showInputMessage="1" showErrorMessage="1">
          <x14:formula1>
            <xm:f>'D:\CESAR\Riesgos\[MAPA DE RIESGOS ESTRATEGICOS  DIGSA 2022.xlsx]Tabla Valoración controles'!#REF!</xm:f>
          </x14:formula1>
          <xm:sqref>W22:X63 Z22:AB63</xm:sqref>
        </x14:dataValidation>
        <x14:dataValidation type="list" allowBlank="1" showInputMessage="1" showErrorMessage="1">
          <x14:formula1>
            <xm:f>'D:\CESAR\Riesgos\[MAPA DE RIESGOS ESTRATEGICOS  DIGSA 2022.xlsx]Tabla Impacto'!#REF!</xm:f>
          </x14:formula1>
          <xm:sqref>O22:O63</xm:sqref>
        </x14:dataValidation>
        <x14:dataValidation type="list" allowBlank="1" showInputMessage="1" showErrorMessage="1">
          <x14:formula1>
            <xm:f>'D:\CESAR\Riesgos\[MAPA DE RIESGOS ESTRATEGICOS  DIGSA 2022.xlsx]Opciones Tratamiento'!#REF!</xm:f>
          </x14:formula1>
          <xm:sqref>B22:B63 AI22:AI63 D22:D63</xm:sqref>
        </x14:dataValidation>
        <x14:dataValidation type="list" allowBlank="1" showInputMessage="1" showErrorMessage="1">
          <x14:formula1>
            <xm:f>'C:\Users\julisal\Downloads\[FORMATO MAPA DE RIESGOS APOYO DIGSA.xlsx]Tabla Impacto'!#REF!</xm:f>
          </x14:formula1>
          <xm:sqref>O3 O10:O15</xm:sqref>
        </x14:dataValidation>
        <x14:dataValidation type="list" allowBlank="1" showInputMessage="1" showErrorMessage="1">
          <x14:formula1>
            <xm:f>'C:\Users\julisal\Downloads\[FORMATO MAPA DE RIESGOS APOYO DIGSA.xlsx]Opciones Tratamiento'!#REF!</xm:f>
          </x14:formula1>
          <xm:sqref>B3 AI3:AI15 D10:D15 B10:B15 D3</xm:sqref>
        </x14:dataValidation>
        <x14:dataValidation type="list" allowBlank="1" showInputMessage="1" showErrorMessage="1">
          <x14:formula1>
            <xm:f>'C:\Users\julisal\Downloads\[02_Formato Mapa de Riesgos DIGSA-GRUAA OCT 2022 V8.xlsx]Tabla Valoración controles'!#REF!</xm:f>
          </x14:formula1>
          <xm:sqref>W152:X161 Z152:AB161</xm:sqref>
        </x14:dataValidation>
        <x14:dataValidation type="list" allowBlank="1" showInputMessage="1" showErrorMessage="1">
          <x14:formula1>
            <xm:f>'C:\Users\julisal\Downloads\[02_Formato Mapa de Riesgos DIGSA-GRUAA OCT 2022 V8.xlsx]Tabla Impacto'!#REF!</xm:f>
          </x14:formula1>
          <xm:sqref>O152:O161</xm:sqref>
        </x14:dataValidation>
        <x14:dataValidation type="list" allowBlank="1" showInputMessage="1" showErrorMessage="1">
          <x14:formula1>
            <xm:f>'C:\Users\julisal\Downloads\[02_Formato Mapa de Riesgos DIGSA-GRUAA OCT 2022 V8.xlsx]Opciones Tratamiento'!#REF!</xm:f>
          </x14:formula1>
          <xm:sqref>AI152:AI161 D152:D161 B152:B161</xm:sqref>
        </x14:dataValidation>
        <x14:dataValidation type="list" allowBlank="1" showInputMessage="1" showErrorMessage="1">
          <x14:formula1>
            <xm:f>'C:\Users\julisal\Downloads\[FORMATO MAPA DE RIESGOS APOYO DIGSA SST 2023.xlsx]Tabla Valoración controles'!#REF!</xm:f>
          </x14:formula1>
          <xm:sqref>W146:X151 Z146:AB151</xm:sqref>
        </x14:dataValidation>
        <x14:dataValidation type="list" allowBlank="1" showInputMessage="1" showErrorMessage="1">
          <x14:formula1>
            <xm:f>'C:\Users\julisal\Downloads\[FORMATO MAPA DE RIESGOS APOYO DIGSA SST 2023.xlsx]Tabla Impacto'!#REF!</xm:f>
          </x14:formula1>
          <xm:sqref>O146:O151</xm:sqref>
        </x14:dataValidation>
        <x14:dataValidation type="list" allowBlank="1" showInputMessage="1" showErrorMessage="1">
          <x14:formula1>
            <xm:f>'C:\Users\julisal\Downloads\[FORMATO MAPA DE RIESGOS APOYO DIGSA SST 2023.xlsx]Opciones Tratamiento'!#REF!</xm:f>
          </x14:formula1>
          <xm:sqref>B146:B151 AI146:AI151</xm:sqref>
        </x14:dataValidation>
        <x14:dataValidation type="list" allowBlank="1" showInputMessage="1" showErrorMessage="1">
          <x14:formula1>
            <xm:f>'D:\CESAR\Riesgos\[FORMATO MAPA DE RIESGOS APOYO GRUTH 2V1.xlsx]Tabla Valoración controles'!#REF!</xm:f>
          </x14:formula1>
          <xm:sqref>W140:X145 Z116:AB121 W116:X121 W128:X133 Z128:AB133 Z140:AB145</xm:sqref>
        </x14:dataValidation>
        <x14:dataValidation type="list" allowBlank="1" showInputMessage="1" showErrorMessage="1">
          <x14:formula1>
            <xm:f>'D:\CESAR\Riesgos\[FORMATO MAPA DE RIESGOS APOYO GRUTH 2V1.xlsx]Tabla Impacto'!#REF!</xm:f>
          </x14:formula1>
          <xm:sqref>O116:O121 O128:O133 O140:O145</xm:sqref>
        </x14:dataValidation>
        <x14:dataValidation type="list" allowBlank="1" showInputMessage="1" showErrorMessage="1">
          <x14:formula1>
            <xm:f>'D:\CESAR\Riesgos\[FORMATO MAPA DE RIESGOS APOYO GRUTH 2V1.xlsx]Opciones Tratamiento'!#REF!</xm:f>
          </x14:formula1>
          <xm:sqref>AI140:AI145 B140:B145 AI128:AI133 B116:B121 AI116:AI121 D116:D121 D128:D133 D140:D151 B128:B133</xm:sqref>
        </x14:dataValidation>
        <x14:dataValidation type="list" allowBlank="1" showInputMessage="1" showErrorMessage="1">
          <x14:formula1>
            <xm:f>'Opciones Tratamiento'!$E$22:$E$25</xm:f>
          </x14:formula1>
          <xm:sqref>B112:B115</xm:sqref>
        </x14:dataValidation>
        <x14:dataValidation type="list" allowBlank="1" showInputMessage="1" showErrorMessage="1">
          <x14:formula1>
            <xm:f>'Tabla Impacto'!$F$210:$F$221</xm:f>
          </x14:formula1>
          <xm:sqref>O112:O115</xm:sqref>
        </x14:dataValidation>
        <x14:dataValidation type="list" allowBlank="1" showInputMessage="1" showErrorMessage="1">
          <x14:formula1>
            <xm:f>'Opciones Tratamiento'!$B$2:$B$5</xm:f>
          </x14:formula1>
          <xm:sqref>AI112:AI115</xm:sqref>
        </x14:dataValidation>
        <x14:dataValidation type="list" allowBlank="1" showInputMessage="1" showErrorMessage="1">
          <x14:formula1>
            <xm:f>'Opciones Tratamiento'!$E$2:$E$4</xm:f>
          </x14:formula1>
          <xm:sqref>D112:D115</xm:sqref>
        </x14:dataValidation>
        <x14:dataValidation type="list" allowBlank="1" showInputMessage="1" showErrorMessage="1">
          <x14:formula1>
            <xm:f>'Tabla Valoración controles'!$D$13:$D$14</xm:f>
          </x14:formula1>
          <xm:sqref>AB112:AB115</xm:sqref>
        </x14:dataValidation>
        <x14:dataValidation type="list" allowBlank="1" showInputMessage="1" showErrorMessage="1">
          <x14:formula1>
            <xm:f>'Tabla Valoración controles'!$D$11:$D$12</xm:f>
          </x14:formula1>
          <xm:sqref>AA112:AA115</xm:sqref>
        </x14:dataValidation>
        <x14:dataValidation type="list" allowBlank="1" showInputMessage="1" showErrorMessage="1">
          <x14:formula1>
            <xm:f>'Tabla Valoración controles'!$D$9:$D$10</xm:f>
          </x14:formula1>
          <xm:sqref>Z112:Z115</xm:sqref>
        </x14:dataValidation>
        <x14:dataValidation type="list" allowBlank="1" showInputMessage="1" showErrorMessage="1">
          <x14:formula1>
            <xm:f>'Tabla Valoración controles'!$D$7:$D$8</xm:f>
          </x14:formula1>
          <xm:sqref>X112:X115</xm:sqref>
        </x14:dataValidation>
        <x14:dataValidation type="list" allowBlank="1" showInputMessage="1" showErrorMessage="1">
          <x14:formula1>
            <xm:f>'Tabla Valoración controles'!$D$4:$D$6</xm:f>
          </x14:formula1>
          <xm:sqref>W112:W115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25" zoomScale="50" zoomScaleNormal="50" workbookViewId="0">
      <selection activeCell="AV28" sqref="AV28"/>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row>
    <row r="2" spans="1:91" ht="18" customHeight="1" x14ac:dyDescent="0.25">
      <c r="A2" s="69"/>
      <c r="B2" s="490" t="s">
        <v>145</v>
      </c>
      <c r="C2" s="491"/>
      <c r="D2" s="491"/>
      <c r="E2" s="491"/>
      <c r="F2" s="491"/>
      <c r="G2" s="491"/>
      <c r="H2" s="491"/>
      <c r="I2" s="491"/>
      <c r="J2" s="492" t="s">
        <v>2</v>
      </c>
      <c r="K2" s="492"/>
      <c r="L2" s="492"/>
      <c r="M2" s="492"/>
      <c r="N2" s="492"/>
      <c r="O2" s="492"/>
      <c r="P2" s="492"/>
      <c r="Q2" s="492"/>
      <c r="R2" s="492"/>
      <c r="S2" s="492"/>
      <c r="T2" s="492"/>
      <c r="U2" s="492"/>
      <c r="V2" s="492"/>
      <c r="W2" s="492"/>
      <c r="X2" s="492"/>
      <c r="Y2" s="492"/>
      <c r="Z2" s="492"/>
      <c r="AA2" s="492"/>
      <c r="AB2" s="492"/>
      <c r="AC2" s="492"/>
      <c r="AD2" s="492"/>
      <c r="AE2" s="492"/>
      <c r="AF2" s="492"/>
      <c r="AG2" s="492"/>
      <c r="AH2" s="492"/>
      <c r="AI2" s="492"/>
      <c r="AJ2" s="492"/>
      <c r="AK2" s="492"/>
      <c r="AL2" s="492"/>
      <c r="AM2" s="492"/>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row>
    <row r="3" spans="1:91" ht="18.75" customHeight="1" x14ac:dyDescent="0.25">
      <c r="A3" s="69"/>
      <c r="B3" s="491"/>
      <c r="C3" s="491"/>
      <c r="D3" s="491"/>
      <c r="E3" s="491"/>
      <c r="F3" s="491"/>
      <c r="G3" s="491"/>
      <c r="H3" s="491"/>
      <c r="I3" s="491"/>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2"/>
      <c r="AI3" s="492"/>
      <c r="AJ3" s="492"/>
      <c r="AK3" s="492"/>
      <c r="AL3" s="492"/>
      <c r="AM3" s="492"/>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row>
    <row r="4" spans="1:91" ht="15" customHeight="1" x14ac:dyDescent="0.25">
      <c r="A4" s="69"/>
      <c r="B4" s="491"/>
      <c r="C4" s="491"/>
      <c r="D4" s="491"/>
      <c r="E4" s="491"/>
      <c r="F4" s="491"/>
      <c r="G4" s="491"/>
      <c r="H4" s="491"/>
      <c r="I4" s="491"/>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2"/>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row>
    <row r="5" spans="1:91" ht="15.75" thickBot="1" x14ac:dyDescent="0.3">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row>
    <row r="6" spans="1:91" ht="15" customHeight="1" x14ac:dyDescent="0.25">
      <c r="A6" s="69"/>
      <c r="B6" s="493" t="s">
        <v>4</v>
      </c>
      <c r="C6" s="493"/>
      <c r="D6" s="494"/>
      <c r="E6" s="474" t="s">
        <v>109</v>
      </c>
      <c r="F6" s="475"/>
      <c r="G6" s="475"/>
      <c r="H6" s="475"/>
      <c r="I6" s="495"/>
      <c r="J6" s="32" t="e">
        <f>IF(AND(#REF!="Muy Alta",#REF!="Leve"),CONCATENATE("R1C",#REF!),"")</f>
        <v>#REF!</v>
      </c>
      <c r="K6" s="33" t="e">
        <f>IF(AND(#REF!="Muy Alta",#REF!="Leve"),CONCATENATE("R1C",#REF!),"")</f>
        <v>#REF!</v>
      </c>
      <c r="L6" s="33" t="e">
        <f>IF(AND(#REF!="Muy Alta",#REF!="Leve"),CONCATENATE("R1C",#REF!),"")</f>
        <v>#REF!</v>
      </c>
      <c r="M6" s="33" t="e">
        <f>IF(AND(#REF!="Muy Alta",#REF!="Leve"),CONCATENATE("R1C",#REF!),"")</f>
        <v>#REF!</v>
      </c>
      <c r="N6" s="33" t="e">
        <f>IF(AND(#REF!="Muy Alta",#REF!="Leve"),CONCATENATE("R1C",#REF!),"")</f>
        <v>#REF!</v>
      </c>
      <c r="O6" s="34" t="e">
        <f>IF(AND(#REF!="Muy Alta",#REF!="Leve"),CONCATENATE("R1C",#REF!),"")</f>
        <v>#REF!</v>
      </c>
      <c r="P6" s="32" t="e">
        <f>IF(AND(#REF!="Muy Alta",#REF!="Menor"),CONCATENATE("R1C",#REF!),"")</f>
        <v>#REF!</v>
      </c>
      <c r="Q6" s="33" t="e">
        <f>IF(AND(#REF!="Muy Alta",#REF!="Menor"),CONCATENATE("R1C",#REF!),"")</f>
        <v>#REF!</v>
      </c>
      <c r="R6" s="33" t="e">
        <f>IF(AND(#REF!="Muy Alta",#REF!="Menor"),CONCATENATE("R1C",#REF!),"")</f>
        <v>#REF!</v>
      </c>
      <c r="S6" s="33" t="e">
        <f>IF(AND(#REF!="Muy Alta",#REF!="Menor"),CONCATENATE("R1C",#REF!),"")</f>
        <v>#REF!</v>
      </c>
      <c r="T6" s="33" t="e">
        <f>IF(AND(#REF!="Muy Alta",#REF!="Menor"),CONCATENATE("R1C",#REF!),"")</f>
        <v>#REF!</v>
      </c>
      <c r="U6" s="34" t="e">
        <f>IF(AND(#REF!="Muy Alta",#REF!="Menor"),CONCATENATE("R1C",#REF!),"")</f>
        <v>#REF!</v>
      </c>
      <c r="V6" s="32" t="e">
        <f>IF(AND(#REF!="Muy Alta",#REF!="Moderado"),CONCATENATE("R1C",#REF!),"")</f>
        <v>#REF!</v>
      </c>
      <c r="W6" s="33" t="e">
        <f>IF(AND(#REF!="Muy Alta",#REF!="Moderado"),CONCATENATE("R1C",#REF!),"")</f>
        <v>#REF!</v>
      </c>
      <c r="X6" s="33" t="e">
        <f>IF(AND(#REF!="Muy Alta",#REF!="Moderado"),CONCATENATE("R1C",#REF!),"")</f>
        <v>#REF!</v>
      </c>
      <c r="Y6" s="33" t="e">
        <f>IF(AND(#REF!="Muy Alta",#REF!="Moderado"),CONCATENATE("R1C",#REF!),"")</f>
        <v>#REF!</v>
      </c>
      <c r="Z6" s="33" t="e">
        <f>IF(AND(#REF!="Muy Alta",#REF!="Moderado"),CONCATENATE("R1C",#REF!),"")</f>
        <v>#REF!</v>
      </c>
      <c r="AA6" s="34" t="e">
        <f>IF(AND(#REF!="Muy Alta",#REF!="Moderado"),CONCATENATE("R1C",#REF!),"")</f>
        <v>#REF!</v>
      </c>
      <c r="AB6" s="32" t="e">
        <f>IF(AND(#REF!="Muy Alta",#REF!="Mayor"),CONCATENATE("R1C",#REF!),"")</f>
        <v>#REF!</v>
      </c>
      <c r="AC6" s="33" t="e">
        <f>IF(AND(#REF!="Muy Alta",#REF!="Mayor"),CONCATENATE("R1C",#REF!),"")</f>
        <v>#REF!</v>
      </c>
      <c r="AD6" s="33" t="e">
        <f>IF(AND(#REF!="Muy Alta",#REF!="Mayor"),CONCATENATE("R1C",#REF!),"")</f>
        <v>#REF!</v>
      </c>
      <c r="AE6" s="33" t="e">
        <f>IF(AND(#REF!="Muy Alta",#REF!="Mayor"),CONCATENATE("R1C",#REF!),"")</f>
        <v>#REF!</v>
      </c>
      <c r="AF6" s="33" t="e">
        <f>IF(AND(#REF!="Muy Alta",#REF!="Mayor"),CONCATENATE("R1C",#REF!),"")</f>
        <v>#REF!</v>
      </c>
      <c r="AG6" s="34" t="e">
        <f>IF(AND(#REF!="Muy Alta",#REF!="Mayor"),CONCATENATE("R1C",#REF!),"")</f>
        <v>#REF!</v>
      </c>
      <c r="AH6" s="35" t="e">
        <f>IF(AND(#REF!="Muy Alta",#REF!="Catastrófico"),CONCATENATE("R1C",#REF!),"")</f>
        <v>#REF!</v>
      </c>
      <c r="AI6" s="36" t="e">
        <f>IF(AND(#REF!="Muy Alta",#REF!="Catastrófico"),CONCATENATE("R1C",#REF!),"")</f>
        <v>#REF!</v>
      </c>
      <c r="AJ6" s="36" t="e">
        <f>IF(AND(#REF!="Muy Alta",#REF!="Catastrófico"),CONCATENATE("R1C",#REF!),"")</f>
        <v>#REF!</v>
      </c>
      <c r="AK6" s="36" t="e">
        <f>IF(AND(#REF!="Muy Alta",#REF!="Catastrófico"),CONCATENATE("R1C",#REF!),"")</f>
        <v>#REF!</v>
      </c>
      <c r="AL6" s="36" t="e">
        <f>IF(AND(#REF!="Muy Alta",#REF!="Catastrófico"),CONCATENATE("R1C",#REF!),"")</f>
        <v>#REF!</v>
      </c>
      <c r="AM6" s="37" t="e">
        <f>IF(AND(#REF!="Muy Alta",#REF!="Catastrófico"),CONCATENATE("R1C",#REF!),"")</f>
        <v>#REF!</v>
      </c>
      <c r="AN6" s="69"/>
      <c r="AO6" s="481" t="s">
        <v>72</v>
      </c>
      <c r="AP6" s="482"/>
      <c r="AQ6" s="482"/>
      <c r="AR6" s="482"/>
      <c r="AS6" s="482"/>
      <c r="AT6" s="483"/>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row>
    <row r="7" spans="1:91" ht="15" customHeight="1" x14ac:dyDescent="0.25">
      <c r="A7" s="69"/>
      <c r="B7" s="493"/>
      <c r="C7" s="493"/>
      <c r="D7" s="494"/>
      <c r="E7" s="478"/>
      <c r="F7" s="477"/>
      <c r="G7" s="477"/>
      <c r="H7" s="477"/>
      <c r="I7" s="496"/>
      <c r="J7" s="38" t="e">
        <f>IF(AND(#REF!="Muy Alta",#REF!="Leve"),CONCATENATE("R2C",#REF!),"")</f>
        <v>#REF!</v>
      </c>
      <c r="K7" s="39" t="e">
        <f>IF(AND(#REF!="Muy Alta",#REF!="Leve"),CONCATENATE("R2C",#REF!),"")</f>
        <v>#REF!</v>
      </c>
      <c r="L7" s="39" t="e">
        <f>IF(AND(#REF!="Muy Alta",#REF!="Leve"),CONCATENATE("R2C",#REF!),"")</f>
        <v>#REF!</v>
      </c>
      <c r="M7" s="39" t="e">
        <f>IF(AND(#REF!="Muy Alta",#REF!="Leve"),CONCATENATE("R2C",#REF!),"")</f>
        <v>#REF!</v>
      </c>
      <c r="N7" s="39" t="e">
        <f>IF(AND(#REF!="Muy Alta",#REF!="Leve"),CONCATENATE("R2C",#REF!),"")</f>
        <v>#REF!</v>
      </c>
      <c r="O7" s="40" t="e">
        <f>IF(AND(#REF!="Muy Alta",#REF!="Leve"),CONCATENATE("R2C",#REF!),"")</f>
        <v>#REF!</v>
      </c>
      <c r="P7" s="38" t="e">
        <f>IF(AND(#REF!="Muy Alta",#REF!="Menor"),CONCATENATE("R2C",#REF!),"")</f>
        <v>#REF!</v>
      </c>
      <c r="Q7" s="39" t="e">
        <f>IF(AND(#REF!="Muy Alta",#REF!="Menor"),CONCATENATE("R2C",#REF!),"")</f>
        <v>#REF!</v>
      </c>
      <c r="R7" s="39" t="e">
        <f>IF(AND(#REF!="Muy Alta",#REF!="Menor"),CONCATENATE("R2C",#REF!),"")</f>
        <v>#REF!</v>
      </c>
      <c r="S7" s="39" t="e">
        <f>IF(AND(#REF!="Muy Alta",#REF!="Menor"),CONCATENATE("R2C",#REF!),"")</f>
        <v>#REF!</v>
      </c>
      <c r="T7" s="39" t="e">
        <f>IF(AND(#REF!="Muy Alta",#REF!="Menor"),CONCATENATE("R2C",#REF!),"")</f>
        <v>#REF!</v>
      </c>
      <c r="U7" s="40" t="e">
        <f>IF(AND(#REF!="Muy Alta",#REF!="Menor"),CONCATENATE("R2C",#REF!),"")</f>
        <v>#REF!</v>
      </c>
      <c r="V7" s="38" t="e">
        <f>IF(AND(#REF!="Muy Alta",#REF!="Moderado"),CONCATENATE("R2C",#REF!),"")</f>
        <v>#REF!</v>
      </c>
      <c r="W7" s="39" t="e">
        <f>IF(AND(#REF!="Muy Alta",#REF!="Moderado"),CONCATENATE("R2C",#REF!),"")</f>
        <v>#REF!</v>
      </c>
      <c r="X7" s="39" t="e">
        <f>IF(AND(#REF!="Muy Alta",#REF!="Moderado"),CONCATENATE("R2C",#REF!),"")</f>
        <v>#REF!</v>
      </c>
      <c r="Y7" s="39" t="e">
        <f>IF(AND(#REF!="Muy Alta",#REF!="Moderado"),CONCATENATE("R2C",#REF!),"")</f>
        <v>#REF!</v>
      </c>
      <c r="Z7" s="39" t="e">
        <f>IF(AND(#REF!="Muy Alta",#REF!="Moderado"),CONCATENATE("R2C",#REF!),"")</f>
        <v>#REF!</v>
      </c>
      <c r="AA7" s="40" t="e">
        <f>IF(AND(#REF!="Muy Alta",#REF!="Moderado"),CONCATENATE("R2C",#REF!),"")</f>
        <v>#REF!</v>
      </c>
      <c r="AB7" s="38" t="e">
        <f>IF(AND(#REF!="Muy Alta",#REF!="Mayor"),CONCATENATE("R2C",#REF!),"")</f>
        <v>#REF!</v>
      </c>
      <c r="AC7" s="39" t="e">
        <f>IF(AND(#REF!="Muy Alta",#REF!="Mayor"),CONCATENATE("R2C",#REF!),"")</f>
        <v>#REF!</v>
      </c>
      <c r="AD7" s="39" t="e">
        <f>IF(AND(#REF!="Muy Alta",#REF!="Mayor"),CONCATENATE("R2C",#REF!),"")</f>
        <v>#REF!</v>
      </c>
      <c r="AE7" s="39" t="e">
        <f>IF(AND(#REF!="Muy Alta",#REF!="Mayor"),CONCATENATE("R2C",#REF!),"")</f>
        <v>#REF!</v>
      </c>
      <c r="AF7" s="39" t="e">
        <f>IF(AND(#REF!="Muy Alta",#REF!="Mayor"),CONCATENATE("R2C",#REF!),"")</f>
        <v>#REF!</v>
      </c>
      <c r="AG7" s="40" t="e">
        <f>IF(AND(#REF!="Muy Alta",#REF!="Mayor"),CONCATENATE("R2C",#REF!),"")</f>
        <v>#REF!</v>
      </c>
      <c r="AH7" s="41" t="e">
        <f>IF(AND(#REF!="Muy Alta",#REF!="Catastrófico"),CONCATENATE("R2C",#REF!),"")</f>
        <v>#REF!</v>
      </c>
      <c r="AI7" s="42" t="e">
        <f>IF(AND(#REF!="Muy Alta",#REF!="Catastrófico"),CONCATENATE("R2C",#REF!),"")</f>
        <v>#REF!</v>
      </c>
      <c r="AJ7" s="42" t="e">
        <f>IF(AND(#REF!="Muy Alta",#REF!="Catastrófico"),CONCATENATE("R2C",#REF!),"")</f>
        <v>#REF!</v>
      </c>
      <c r="AK7" s="42" t="e">
        <f>IF(AND(#REF!="Muy Alta",#REF!="Catastrófico"),CONCATENATE("R2C",#REF!),"")</f>
        <v>#REF!</v>
      </c>
      <c r="AL7" s="42" t="e">
        <f>IF(AND(#REF!="Muy Alta",#REF!="Catastrófico"),CONCATENATE("R2C",#REF!),"")</f>
        <v>#REF!</v>
      </c>
      <c r="AM7" s="43" t="e">
        <f>IF(AND(#REF!="Muy Alta",#REF!="Catastrófico"),CONCATENATE("R2C",#REF!),"")</f>
        <v>#REF!</v>
      </c>
      <c r="AN7" s="69"/>
      <c r="AO7" s="484"/>
      <c r="AP7" s="485"/>
      <c r="AQ7" s="485"/>
      <c r="AR7" s="485"/>
      <c r="AS7" s="485"/>
      <c r="AT7" s="486"/>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row>
    <row r="8" spans="1:91" ht="15" customHeight="1" x14ac:dyDescent="0.25">
      <c r="A8" s="69"/>
      <c r="B8" s="493"/>
      <c r="C8" s="493"/>
      <c r="D8" s="494"/>
      <c r="E8" s="478"/>
      <c r="F8" s="477"/>
      <c r="G8" s="477"/>
      <c r="H8" s="477"/>
      <c r="I8" s="496"/>
      <c r="J8" s="38" t="e">
        <f>IF(AND(#REF!="Muy Alta",#REF!="Leve"),CONCATENATE("R3C",#REF!),"")</f>
        <v>#REF!</v>
      </c>
      <c r="K8" s="39" t="e">
        <f>IF(AND(#REF!="Muy Alta",#REF!="Leve"),CONCATENATE("R3C",#REF!),"")</f>
        <v>#REF!</v>
      </c>
      <c r="L8" s="39" t="e">
        <f>IF(AND(#REF!="Muy Alta",#REF!="Leve"),CONCATENATE("R3C",#REF!),"")</f>
        <v>#REF!</v>
      </c>
      <c r="M8" s="39" t="e">
        <f>IF(AND(#REF!="Muy Alta",#REF!="Leve"),CONCATENATE("R3C",#REF!),"")</f>
        <v>#REF!</v>
      </c>
      <c r="N8" s="39" t="e">
        <f>IF(AND(#REF!="Muy Alta",#REF!="Leve"),CONCATENATE("R3C",#REF!),"")</f>
        <v>#REF!</v>
      </c>
      <c r="O8" s="40" t="e">
        <f>IF(AND(#REF!="Muy Alta",#REF!="Leve"),CONCATENATE("R3C",#REF!),"")</f>
        <v>#REF!</v>
      </c>
      <c r="P8" s="38" t="e">
        <f>IF(AND(#REF!="Muy Alta",#REF!="Menor"),CONCATENATE("R3C",#REF!),"")</f>
        <v>#REF!</v>
      </c>
      <c r="Q8" s="39" t="e">
        <f>IF(AND(#REF!="Muy Alta",#REF!="Menor"),CONCATENATE("R3C",#REF!),"")</f>
        <v>#REF!</v>
      </c>
      <c r="R8" s="39" t="e">
        <f>IF(AND(#REF!="Muy Alta",#REF!="Menor"),CONCATENATE("R3C",#REF!),"")</f>
        <v>#REF!</v>
      </c>
      <c r="S8" s="39" t="e">
        <f>IF(AND(#REF!="Muy Alta",#REF!="Menor"),CONCATENATE("R3C",#REF!),"")</f>
        <v>#REF!</v>
      </c>
      <c r="T8" s="39" t="e">
        <f>IF(AND(#REF!="Muy Alta",#REF!="Menor"),CONCATENATE("R3C",#REF!),"")</f>
        <v>#REF!</v>
      </c>
      <c r="U8" s="40" t="e">
        <f>IF(AND(#REF!="Muy Alta",#REF!="Menor"),CONCATENATE("R3C",#REF!),"")</f>
        <v>#REF!</v>
      </c>
      <c r="V8" s="38" t="e">
        <f>IF(AND(#REF!="Muy Alta",#REF!="Moderado"),CONCATENATE("R3C",#REF!),"")</f>
        <v>#REF!</v>
      </c>
      <c r="W8" s="39" t="e">
        <f>IF(AND(#REF!="Muy Alta",#REF!="Moderado"),CONCATENATE("R3C",#REF!),"")</f>
        <v>#REF!</v>
      </c>
      <c r="X8" s="39" t="e">
        <f>IF(AND(#REF!="Muy Alta",#REF!="Moderado"),CONCATENATE("R3C",#REF!),"")</f>
        <v>#REF!</v>
      </c>
      <c r="Y8" s="39" t="e">
        <f>IF(AND(#REF!="Muy Alta",#REF!="Moderado"),CONCATENATE("R3C",#REF!),"")</f>
        <v>#REF!</v>
      </c>
      <c r="Z8" s="39" t="e">
        <f>IF(AND(#REF!="Muy Alta",#REF!="Moderado"),CONCATENATE("R3C",#REF!),"")</f>
        <v>#REF!</v>
      </c>
      <c r="AA8" s="40" t="e">
        <f>IF(AND(#REF!="Muy Alta",#REF!="Moderado"),CONCATENATE("R3C",#REF!),"")</f>
        <v>#REF!</v>
      </c>
      <c r="AB8" s="38" t="e">
        <f>IF(AND(#REF!="Muy Alta",#REF!="Mayor"),CONCATENATE("R3C",#REF!),"")</f>
        <v>#REF!</v>
      </c>
      <c r="AC8" s="39" t="e">
        <f>IF(AND(#REF!="Muy Alta",#REF!="Mayor"),CONCATENATE("R3C",#REF!),"")</f>
        <v>#REF!</v>
      </c>
      <c r="AD8" s="39" t="e">
        <f>IF(AND(#REF!="Muy Alta",#REF!="Mayor"),CONCATENATE("R3C",#REF!),"")</f>
        <v>#REF!</v>
      </c>
      <c r="AE8" s="39" t="e">
        <f>IF(AND(#REF!="Muy Alta",#REF!="Mayor"),CONCATENATE("R3C",#REF!),"")</f>
        <v>#REF!</v>
      </c>
      <c r="AF8" s="39" t="e">
        <f>IF(AND(#REF!="Muy Alta",#REF!="Mayor"),CONCATENATE("R3C",#REF!),"")</f>
        <v>#REF!</v>
      </c>
      <c r="AG8" s="40" t="e">
        <f>IF(AND(#REF!="Muy Alta",#REF!="Mayor"),CONCATENATE("R3C",#REF!),"")</f>
        <v>#REF!</v>
      </c>
      <c r="AH8" s="41" t="e">
        <f>IF(AND(#REF!="Muy Alta",#REF!="Catastrófico"),CONCATENATE("R3C",#REF!),"")</f>
        <v>#REF!</v>
      </c>
      <c r="AI8" s="42" t="e">
        <f>IF(AND(#REF!="Muy Alta",#REF!="Catastrófico"),CONCATENATE("R3C",#REF!),"")</f>
        <v>#REF!</v>
      </c>
      <c r="AJ8" s="42" t="e">
        <f>IF(AND(#REF!="Muy Alta",#REF!="Catastrófico"),CONCATENATE("R3C",#REF!),"")</f>
        <v>#REF!</v>
      </c>
      <c r="AK8" s="42" t="e">
        <f>IF(AND(#REF!="Muy Alta",#REF!="Catastrófico"),CONCATENATE("R3C",#REF!),"")</f>
        <v>#REF!</v>
      </c>
      <c r="AL8" s="42" t="e">
        <f>IF(AND(#REF!="Muy Alta",#REF!="Catastrófico"),CONCATENATE("R3C",#REF!),"")</f>
        <v>#REF!</v>
      </c>
      <c r="AM8" s="43" t="e">
        <f>IF(AND(#REF!="Muy Alta",#REF!="Catastrófico"),CONCATENATE("R3C",#REF!),"")</f>
        <v>#REF!</v>
      </c>
      <c r="AN8" s="69"/>
      <c r="AO8" s="484"/>
      <c r="AP8" s="485"/>
      <c r="AQ8" s="485"/>
      <c r="AR8" s="485"/>
      <c r="AS8" s="485"/>
      <c r="AT8" s="486"/>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row>
    <row r="9" spans="1:91" ht="15" customHeight="1" x14ac:dyDescent="0.25">
      <c r="A9" s="69"/>
      <c r="B9" s="493"/>
      <c r="C9" s="493"/>
      <c r="D9" s="494"/>
      <c r="E9" s="478"/>
      <c r="F9" s="477"/>
      <c r="G9" s="477"/>
      <c r="H9" s="477"/>
      <c r="I9" s="496"/>
      <c r="J9" s="38" t="e">
        <f>IF(AND(#REF!="Muy Alta",#REF!="Leve"),CONCATENATE("R4C",#REF!),"")</f>
        <v>#REF!</v>
      </c>
      <c r="K9" s="39" t="e">
        <f>IF(AND(#REF!="Muy Alta",#REF!="Leve"),CONCATENATE("R4C",#REF!),"")</f>
        <v>#REF!</v>
      </c>
      <c r="L9" s="39" t="e">
        <f>IF(AND(#REF!="Muy Alta",#REF!="Leve"),CONCATENATE("R4C",#REF!),"")</f>
        <v>#REF!</v>
      </c>
      <c r="M9" s="39" t="e">
        <f>IF(AND(#REF!="Muy Alta",#REF!="Leve"),CONCATENATE("R4C",#REF!),"")</f>
        <v>#REF!</v>
      </c>
      <c r="N9" s="39" t="e">
        <f>IF(AND(#REF!="Muy Alta",#REF!="Leve"),CONCATENATE("R4C",#REF!),"")</f>
        <v>#REF!</v>
      </c>
      <c r="O9" s="40" t="e">
        <f>IF(AND(#REF!="Muy Alta",#REF!="Leve"),CONCATENATE("R4C",#REF!),"")</f>
        <v>#REF!</v>
      </c>
      <c r="P9" s="38" t="e">
        <f>IF(AND(#REF!="Muy Alta",#REF!="Menor"),CONCATENATE("R4C",#REF!),"")</f>
        <v>#REF!</v>
      </c>
      <c r="Q9" s="39" t="e">
        <f>IF(AND(#REF!="Muy Alta",#REF!="Menor"),CONCATENATE("R4C",#REF!),"")</f>
        <v>#REF!</v>
      </c>
      <c r="R9" s="39" t="e">
        <f>IF(AND(#REF!="Muy Alta",#REF!="Menor"),CONCATENATE("R4C",#REF!),"")</f>
        <v>#REF!</v>
      </c>
      <c r="S9" s="39" t="e">
        <f>IF(AND(#REF!="Muy Alta",#REF!="Menor"),CONCATENATE("R4C",#REF!),"")</f>
        <v>#REF!</v>
      </c>
      <c r="T9" s="39" t="e">
        <f>IF(AND(#REF!="Muy Alta",#REF!="Menor"),CONCATENATE("R4C",#REF!),"")</f>
        <v>#REF!</v>
      </c>
      <c r="U9" s="40" t="e">
        <f>IF(AND(#REF!="Muy Alta",#REF!="Menor"),CONCATENATE("R4C",#REF!),"")</f>
        <v>#REF!</v>
      </c>
      <c r="V9" s="38" t="e">
        <f>IF(AND(#REF!="Muy Alta",#REF!="Moderado"),CONCATENATE("R4C",#REF!),"")</f>
        <v>#REF!</v>
      </c>
      <c r="W9" s="39" t="e">
        <f>IF(AND(#REF!="Muy Alta",#REF!="Moderado"),CONCATENATE("R4C",#REF!),"")</f>
        <v>#REF!</v>
      </c>
      <c r="X9" s="39" t="e">
        <f>IF(AND(#REF!="Muy Alta",#REF!="Moderado"),CONCATENATE("R4C",#REF!),"")</f>
        <v>#REF!</v>
      </c>
      <c r="Y9" s="39" t="e">
        <f>IF(AND(#REF!="Muy Alta",#REF!="Moderado"),CONCATENATE("R4C",#REF!),"")</f>
        <v>#REF!</v>
      </c>
      <c r="Z9" s="39" t="e">
        <f>IF(AND(#REF!="Muy Alta",#REF!="Moderado"),CONCATENATE("R4C",#REF!),"")</f>
        <v>#REF!</v>
      </c>
      <c r="AA9" s="40" t="e">
        <f>IF(AND(#REF!="Muy Alta",#REF!="Moderado"),CONCATENATE("R4C",#REF!),"")</f>
        <v>#REF!</v>
      </c>
      <c r="AB9" s="38" t="e">
        <f>IF(AND(#REF!="Muy Alta",#REF!="Mayor"),CONCATENATE("R4C",#REF!),"")</f>
        <v>#REF!</v>
      </c>
      <c r="AC9" s="39" t="e">
        <f>IF(AND(#REF!="Muy Alta",#REF!="Mayor"),CONCATENATE("R4C",#REF!),"")</f>
        <v>#REF!</v>
      </c>
      <c r="AD9" s="39" t="e">
        <f>IF(AND(#REF!="Muy Alta",#REF!="Mayor"),CONCATENATE("R4C",#REF!),"")</f>
        <v>#REF!</v>
      </c>
      <c r="AE9" s="39" t="e">
        <f>IF(AND(#REF!="Muy Alta",#REF!="Mayor"),CONCATENATE("R4C",#REF!),"")</f>
        <v>#REF!</v>
      </c>
      <c r="AF9" s="39" t="e">
        <f>IF(AND(#REF!="Muy Alta",#REF!="Mayor"),CONCATENATE("R4C",#REF!),"")</f>
        <v>#REF!</v>
      </c>
      <c r="AG9" s="40" t="e">
        <f>IF(AND(#REF!="Muy Alta",#REF!="Mayor"),CONCATENATE("R4C",#REF!),"")</f>
        <v>#REF!</v>
      </c>
      <c r="AH9" s="41" t="e">
        <f>IF(AND(#REF!="Muy Alta",#REF!="Catastrófico"),CONCATENATE("R4C",#REF!),"")</f>
        <v>#REF!</v>
      </c>
      <c r="AI9" s="42" t="e">
        <f>IF(AND(#REF!="Muy Alta",#REF!="Catastrófico"),CONCATENATE("R4C",#REF!),"")</f>
        <v>#REF!</v>
      </c>
      <c r="AJ9" s="42" t="e">
        <f>IF(AND(#REF!="Muy Alta",#REF!="Catastrófico"),CONCATENATE("R4C",#REF!),"")</f>
        <v>#REF!</v>
      </c>
      <c r="AK9" s="42" t="e">
        <f>IF(AND(#REF!="Muy Alta",#REF!="Catastrófico"),CONCATENATE("R4C",#REF!),"")</f>
        <v>#REF!</v>
      </c>
      <c r="AL9" s="42" t="e">
        <f>IF(AND(#REF!="Muy Alta",#REF!="Catastrófico"),CONCATENATE("R4C",#REF!),"")</f>
        <v>#REF!</v>
      </c>
      <c r="AM9" s="43" t="e">
        <f>IF(AND(#REF!="Muy Alta",#REF!="Catastrófico"),CONCATENATE("R4C",#REF!),"")</f>
        <v>#REF!</v>
      </c>
      <c r="AN9" s="69"/>
      <c r="AO9" s="484"/>
      <c r="AP9" s="485"/>
      <c r="AQ9" s="485"/>
      <c r="AR9" s="485"/>
      <c r="AS9" s="485"/>
      <c r="AT9" s="486"/>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row>
    <row r="10" spans="1:91" ht="15" customHeight="1" x14ac:dyDescent="0.25">
      <c r="A10" s="69"/>
      <c r="B10" s="493"/>
      <c r="C10" s="493"/>
      <c r="D10" s="494"/>
      <c r="E10" s="478"/>
      <c r="F10" s="477"/>
      <c r="G10" s="477"/>
      <c r="H10" s="477"/>
      <c r="I10" s="496"/>
      <c r="J10" s="38" t="e">
        <f>IF(AND(#REF!="Muy Alta",#REF!="Leve"),CONCATENATE("R5C",#REF!),"")</f>
        <v>#REF!</v>
      </c>
      <c r="K10" s="39" t="e">
        <f>IF(AND(#REF!="Muy Alta",#REF!="Leve"),CONCATENATE("R5C",#REF!),"")</f>
        <v>#REF!</v>
      </c>
      <c r="L10" s="39" t="e">
        <f>IF(AND(#REF!="Muy Alta",#REF!="Leve"),CONCATENATE("R5C",#REF!),"")</f>
        <v>#REF!</v>
      </c>
      <c r="M10" s="39" t="e">
        <f>IF(AND(#REF!="Muy Alta",#REF!="Leve"),CONCATENATE("R5C",#REF!),"")</f>
        <v>#REF!</v>
      </c>
      <c r="N10" s="39" t="e">
        <f>IF(AND(#REF!="Muy Alta",#REF!="Leve"),CONCATENATE("R5C",#REF!),"")</f>
        <v>#REF!</v>
      </c>
      <c r="O10" s="40" t="e">
        <f>IF(AND(#REF!="Muy Alta",#REF!="Leve"),CONCATENATE("R5C",#REF!),"")</f>
        <v>#REF!</v>
      </c>
      <c r="P10" s="38" t="e">
        <f>IF(AND(#REF!="Muy Alta",#REF!="Menor"),CONCATENATE("R5C",#REF!),"")</f>
        <v>#REF!</v>
      </c>
      <c r="Q10" s="39" t="e">
        <f>IF(AND(#REF!="Muy Alta",#REF!="Menor"),CONCATENATE("R5C",#REF!),"")</f>
        <v>#REF!</v>
      </c>
      <c r="R10" s="39" t="e">
        <f>IF(AND(#REF!="Muy Alta",#REF!="Menor"),CONCATENATE("R5C",#REF!),"")</f>
        <v>#REF!</v>
      </c>
      <c r="S10" s="39" t="e">
        <f>IF(AND(#REF!="Muy Alta",#REF!="Menor"),CONCATENATE("R5C",#REF!),"")</f>
        <v>#REF!</v>
      </c>
      <c r="T10" s="39" t="e">
        <f>IF(AND(#REF!="Muy Alta",#REF!="Menor"),CONCATENATE("R5C",#REF!),"")</f>
        <v>#REF!</v>
      </c>
      <c r="U10" s="40" t="e">
        <f>IF(AND(#REF!="Muy Alta",#REF!="Menor"),CONCATENATE("R5C",#REF!),"")</f>
        <v>#REF!</v>
      </c>
      <c r="V10" s="38" t="e">
        <f>IF(AND(#REF!="Muy Alta",#REF!="Moderado"),CONCATENATE("R5C",#REF!),"")</f>
        <v>#REF!</v>
      </c>
      <c r="W10" s="39" t="e">
        <f>IF(AND(#REF!="Muy Alta",#REF!="Moderado"),CONCATENATE("R5C",#REF!),"")</f>
        <v>#REF!</v>
      </c>
      <c r="X10" s="39" t="e">
        <f>IF(AND(#REF!="Muy Alta",#REF!="Moderado"),CONCATENATE("R5C",#REF!),"")</f>
        <v>#REF!</v>
      </c>
      <c r="Y10" s="39" t="e">
        <f>IF(AND(#REF!="Muy Alta",#REF!="Moderado"),CONCATENATE("R5C",#REF!),"")</f>
        <v>#REF!</v>
      </c>
      <c r="Z10" s="39" t="e">
        <f>IF(AND(#REF!="Muy Alta",#REF!="Moderado"),CONCATENATE("R5C",#REF!),"")</f>
        <v>#REF!</v>
      </c>
      <c r="AA10" s="40" t="e">
        <f>IF(AND(#REF!="Muy Alta",#REF!="Moderado"),CONCATENATE("R5C",#REF!),"")</f>
        <v>#REF!</v>
      </c>
      <c r="AB10" s="38" t="e">
        <f>IF(AND(#REF!="Muy Alta",#REF!="Mayor"),CONCATENATE("R5C",#REF!),"")</f>
        <v>#REF!</v>
      </c>
      <c r="AC10" s="39" t="e">
        <f>IF(AND(#REF!="Muy Alta",#REF!="Mayor"),CONCATENATE("R5C",#REF!),"")</f>
        <v>#REF!</v>
      </c>
      <c r="AD10" s="39" t="e">
        <f>IF(AND(#REF!="Muy Alta",#REF!="Mayor"),CONCATENATE("R5C",#REF!),"")</f>
        <v>#REF!</v>
      </c>
      <c r="AE10" s="39" t="e">
        <f>IF(AND(#REF!="Muy Alta",#REF!="Mayor"),CONCATENATE("R5C",#REF!),"")</f>
        <v>#REF!</v>
      </c>
      <c r="AF10" s="39" t="e">
        <f>IF(AND(#REF!="Muy Alta",#REF!="Mayor"),CONCATENATE("R5C",#REF!),"")</f>
        <v>#REF!</v>
      </c>
      <c r="AG10" s="40" t="e">
        <f>IF(AND(#REF!="Muy Alta",#REF!="Mayor"),CONCATENATE("R5C",#REF!),"")</f>
        <v>#REF!</v>
      </c>
      <c r="AH10" s="41" t="e">
        <f>IF(AND(#REF!="Muy Alta",#REF!="Catastrófico"),CONCATENATE("R5C",#REF!),"")</f>
        <v>#REF!</v>
      </c>
      <c r="AI10" s="42" t="e">
        <f>IF(AND(#REF!="Muy Alta",#REF!="Catastrófico"),CONCATENATE("R5C",#REF!),"")</f>
        <v>#REF!</v>
      </c>
      <c r="AJ10" s="42" t="e">
        <f>IF(AND(#REF!="Muy Alta",#REF!="Catastrófico"),CONCATENATE("R5C",#REF!),"")</f>
        <v>#REF!</v>
      </c>
      <c r="AK10" s="42" t="e">
        <f>IF(AND(#REF!="Muy Alta",#REF!="Catastrófico"),CONCATENATE("R5C",#REF!),"")</f>
        <v>#REF!</v>
      </c>
      <c r="AL10" s="42" t="e">
        <f>IF(AND(#REF!="Muy Alta",#REF!="Catastrófico"),CONCATENATE("R5C",#REF!),"")</f>
        <v>#REF!</v>
      </c>
      <c r="AM10" s="43" t="e">
        <f>IF(AND(#REF!="Muy Alta",#REF!="Catastrófico"),CONCATENATE("R5C",#REF!),"")</f>
        <v>#REF!</v>
      </c>
      <c r="AN10" s="69"/>
      <c r="AO10" s="484"/>
      <c r="AP10" s="485"/>
      <c r="AQ10" s="485"/>
      <c r="AR10" s="485"/>
      <c r="AS10" s="485"/>
      <c r="AT10" s="486"/>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row>
    <row r="11" spans="1:91" ht="15" customHeight="1" x14ac:dyDescent="0.25">
      <c r="A11" s="69"/>
      <c r="B11" s="493"/>
      <c r="C11" s="493"/>
      <c r="D11" s="494"/>
      <c r="E11" s="478"/>
      <c r="F11" s="477"/>
      <c r="G11" s="477"/>
      <c r="H11" s="477"/>
      <c r="I11" s="496"/>
      <c r="J11" s="38" t="e">
        <f>IF(AND(#REF!="Muy Alta",#REF!="Leve"),CONCATENATE("R6C",#REF!),"")</f>
        <v>#REF!</v>
      </c>
      <c r="K11" s="39" t="e">
        <f>IF(AND(#REF!="Muy Alta",#REF!="Leve"),CONCATENATE("R6C",#REF!),"")</f>
        <v>#REF!</v>
      </c>
      <c r="L11" s="39" t="e">
        <f>IF(AND(#REF!="Muy Alta",#REF!="Leve"),CONCATENATE("R6C",#REF!),"")</f>
        <v>#REF!</v>
      </c>
      <c r="M11" s="39" t="e">
        <f>IF(AND(#REF!="Muy Alta",#REF!="Leve"),CONCATENATE("R6C",#REF!),"")</f>
        <v>#REF!</v>
      </c>
      <c r="N11" s="39" t="e">
        <f>IF(AND(#REF!="Muy Alta",#REF!="Leve"),CONCATENATE("R6C",#REF!),"")</f>
        <v>#REF!</v>
      </c>
      <c r="O11" s="40" t="e">
        <f>IF(AND(#REF!="Muy Alta",#REF!="Leve"),CONCATENATE("R6C",#REF!),"")</f>
        <v>#REF!</v>
      </c>
      <c r="P11" s="38" t="e">
        <f>IF(AND(#REF!="Muy Alta",#REF!="Menor"),CONCATENATE("R6C",#REF!),"")</f>
        <v>#REF!</v>
      </c>
      <c r="Q11" s="39" t="e">
        <f>IF(AND(#REF!="Muy Alta",#REF!="Menor"),CONCATENATE("R6C",#REF!),"")</f>
        <v>#REF!</v>
      </c>
      <c r="R11" s="39" t="e">
        <f>IF(AND(#REF!="Muy Alta",#REF!="Menor"),CONCATENATE("R6C",#REF!),"")</f>
        <v>#REF!</v>
      </c>
      <c r="S11" s="39" t="e">
        <f>IF(AND(#REF!="Muy Alta",#REF!="Menor"),CONCATENATE("R6C",#REF!),"")</f>
        <v>#REF!</v>
      </c>
      <c r="T11" s="39" t="e">
        <f>IF(AND(#REF!="Muy Alta",#REF!="Menor"),CONCATENATE("R6C",#REF!),"")</f>
        <v>#REF!</v>
      </c>
      <c r="U11" s="40" t="e">
        <f>IF(AND(#REF!="Muy Alta",#REF!="Menor"),CONCATENATE("R6C",#REF!),"")</f>
        <v>#REF!</v>
      </c>
      <c r="V11" s="38" t="e">
        <f>IF(AND(#REF!="Muy Alta",#REF!="Moderado"),CONCATENATE("R6C",#REF!),"")</f>
        <v>#REF!</v>
      </c>
      <c r="W11" s="39" t="e">
        <f>IF(AND(#REF!="Muy Alta",#REF!="Moderado"),CONCATENATE("R6C",#REF!),"")</f>
        <v>#REF!</v>
      </c>
      <c r="X11" s="39" t="e">
        <f>IF(AND(#REF!="Muy Alta",#REF!="Moderado"),CONCATENATE("R6C",#REF!),"")</f>
        <v>#REF!</v>
      </c>
      <c r="Y11" s="39" t="e">
        <f>IF(AND(#REF!="Muy Alta",#REF!="Moderado"),CONCATENATE("R6C",#REF!),"")</f>
        <v>#REF!</v>
      </c>
      <c r="Z11" s="39" t="e">
        <f>IF(AND(#REF!="Muy Alta",#REF!="Moderado"),CONCATENATE("R6C",#REF!),"")</f>
        <v>#REF!</v>
      </c>
      <c r="AA11" s="40" t="e">
        <f>IF(AND(#REF!="Muy Alta",#REF!="Moderado"),CONCATENATE("R6C",#REF!),"")</f>
        <v>#REF!</v>
      </c>
      <c r="AB11" s="38" t="e">
        <f>IF(AND(#REF!="Muy Alta",#REF!="Mayor"),CONCATENATE("R6C",#REF!),"")</f>
        <v>#REF!</v>
      </c>
      <c r="AC11" s="39" t="e">
        <f>IF(AND(#REF!="Muy Alta",#REF!="Mayor"),CONCATENATE("R6C",#REF!),"")</f>
        <v>#REF!</v>
      </c>
      <c r="AD11" s="39" t="e">
        <f>IF(AND(#REF!="Muy Alta",#REF!="Mayor"),CONCATENATE("R6C",#REF!),"")</f>
        <v>#REF!</v>
      </c>
      <c r="AE11" s="39" t="e">
        <f>IF(AND(#REF!="Muy Alta",#REF!="Mayor"),CONCATENATE("R6C",#REF!),"")</f>
        <v>#REF!</v>
      </c>
      <c r="AF11" s="39" t="e">
        <f>IF(AND(#REF!="Muy Alta",#REF!="Mayor"),CONCATENATE("R6C",#REF!),"")</f>
        <v>#REF!</v>
      </c>
      <c r="AG11" s="40" t="e">
        <f>IF(AND(#REF!="Muy Alta",#REF!="Mayor"),CONCATENATE("R6C",#REF!),"")</f>
        <v>#REF!</v>
      </c>
      <c r="AH11" s="41" t="e">
        <f>IF(AND(#REF!="Muy Alta",#REF!="Catastrófico"),CONCATENATE("R6C",#REF!),"")</f>
        <v>#REF!</v>
      </c>
      <c r="AI11" s="42" t="e">
        <f>IF(AND(#REF!="Muy Alta",#REF!="Catastrófico"),CONCATENATE("R6C",#REF!),"")</f>
        <v>#REF!</v>
      </c>
      <c r="AJ11" s="42" t="e">
        <f>IF(AND(#REF!="Muy Alta",#REF!="Catastrófico"),CONCATENATE("R6C",#REF!),"")</f>
        <v>#REF!</v>
      </c>
      <c r="AK11" s="42" t="e">
        <f>IF(AND(#REF!="Muy Alta",#REF!="Catastrófico"),CONCATENATE("R6C",#REF!),"")</f>
        <v>#REF!</v>
      </c>
      <c r="AL11" s="42" t="e">
        <f>IF(AND(#REF!="Muy Alta",#REF!="Catastrófico"),CONCATENATE("R6C",#REF!),"")</f>
        <v>#REF!</v>
      </c>
      <c r="AM11" s="43" t="e">
        <f>IF(AND(#REF!="Muy Alta",#REF!="Catastrófico"),CONCATENATE("R6C",#REF!),"")</f>
        <v>#REF!</v>
      </c>
      <c r="AN11" s="69"/>
      <c r="AO11" s="484"/>
      <c r="AP11" s="485"/>
      <c r="AQ11" s="485"/>
      <c r="AR11" s="485"/>
      <c r="AS11" s="485"/>
      <c r="AT11" s="486"/>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row>
    <row r="12" spans="1:91" ht="15" customHeight="1" x14ac:dyDescent="0.25">
      <c r="A12" s="69"/>
      <c r="B12" s="493"/>
      <c r="C12" s="493"/>
      <c r="D12" s="494"/>
      <c r="E12" s="478"/>
      <c r="F12" s="477"/>
      <c r="G12" s="477"/>
      <c r="H12" s="477"/>
      <c r="I12" s="496"/>
      <c r="J12" s="38" t="e">
        <f>IF(AND(#REF!="Muy Alta",#REF!="Leve"),CONCATENATE("R7C",#REF!),"")</f>
        <v>#REF!</v>
      </c>
      <c r="K12" s="39" t="e">
        <f>IF(AND(#REF!="Muy Alta",#REF!="Leve"),CONCATENATE("R7C",#REF!),"")</f>
        <v>#REF!</v>
      </c>
      <c r="L12" s="39" t="e">
        <f>IF(AND(#REF!="Muy Alta",#REF!="Leve"),CONCATENATE("R7C",#REF!),"")</f>
        <v>#REF!</v>
      </c>
      <c r="M12" s="39" t="e">
        <f>IF(AND(#REF!="Muy Alta",#REF!="Leve"),CONCATENATE("R7C",#REF!),"")</f>
        <v>#REF!</v>
      </c>
      <c r="N12" s="39" t="e">
        <f>IF(AND(#REF!="Muy Alta",#REF!="Leve"),CONCATENATE("R7C",#REF!),"")</f>
        <v>#REF!</v>
      </c>
      <c r="O12" s="40" t="e">
        <f>IF(AND(#REF!="Muy Alta",#REF!="Leve"),CONCATENATE("R7C",#REF!),"")</f>
        <v>#REF!</v>
      </c>
      <c r="P12" s="38" t="e">
        <f>IF(AND(#REF!="Muy Alta",#REF!="Menor"),CONCATENATE("R7C",#REF!),"")</f>
        <v>#REF!</v>
      </c>
      <c r="Q12" s="39" t="e">
        <f>IF(AND(#REF!="Muy Alta",#REF!="Menor"),CONCATENATE("R7C",#REF!),"")</f>
        <v>#REF!</v>
      </c>
      <c r="R12" s="39" t="e">
        <f>IF(AND(#REF!="Muy Alta",#REF!="Menor"),CONCATENATE("R7C",#REF!),"")</f>
        <v>#REF!</v>
      </c>
      <c r="S12" s="39" t="e">
        <f>IF(AND(#REF!="Muy Alta",#REF!="Menor"),CONCATENATE("R7C",#REF!),"")</f>
        <v>#REF!</v>
      </c>
      <c r="T12" s="39" t="e">
        <f>IF(AND(#REF!="Muy Alta",#REF!="Menor"),CONCATENATE("R7C",#REF!),"")</f>
        <v>#REF!</v>
      </c>
      <c r="U12" s="40" t="e">
        <f>IF(AND(#REF!="Muy Alta",#REF!="Menor"),CONCATENATE("R7C",#REF!),"")</f>
        <v>#REF!</v>
      </c>
      <c r="V12" s="38" t="e">
        <f>IF(AND(#REF!="Muy Alta",#REF!="Moderado"),CONCATENATE("R7C",#REF!),"")</f>
        <v>#REF!</v>
      </c>
      <c r="W12" s="39" t="e">
        <f>IF(AND(#REF!="Muy Alta",#REF!="Moderado"),CONCATENATE("R7C",#REF!),"")</f>
        <v>#REF!</v>
      </c>
      <c r="X12" s="39" t="e">
        <f>IF(AND(#REF!="Muy Alta",#REF!="Moderado"),CONCATENATE("R7C",#REF!),"")</f>
        <v>#REF!</v>
      </c>
      <c r="Y12" s="39" t="e">
        <f>IF(AND(#REF!="Muy Alta",#REF!="Moderado"),CONCATENATE("R7C",#REF!),"")</f>
        <v>#REF!</v>
      </c>
      <c r="Z12" s="39" t="e">
        <f>IF(AND(#REF!="Muy Alta",#REF!="Moderado"),CONCATENATE("R7C",#REF!),"")</f>
        <v>#REF!</v>
      </c>
      <c r="AA12" s="40" t="e">
        <f>IF(AND(#REF!="Muy Alta",#REF!="Moderado"),CONCATENATE("R7C",#REF!),"")</f>
        <v>#REF!</v>
      </c>
      <c r="AB12" s="38" t="e">
        <f>IF(AND(#REF!="Muy Alta",#REF!="Mayor"),CONCATENATE("R7C",#REF!),"")</f>
        <v>#REF!</v>
      </c>
      <c r="AC12" s="39" t="e">
        <f>IF(AND(#REF!="Muy Alta",#REF!="Mayor"),CONCATENATE("R7C",#REF!),"")</f>
        <v>#REF!</v>
      </c>
      <c r="AD12" s="39" t="e">
        <f>IF(AND(#REF!="Muy Alta",#REF!="Mayor"),CONCATENATE("R7C",#REF!),"")</f>
        <v>#REF!</v>
      </c>
      <c r="AE12" s="39" t="e">
        <f>IF(AND(#REF!="Muy Alta",#REF!="Mayor"),CONCATENATE("R7C",#REF!),"")</f>
        <v>#REF!</v>
      </c>
      <c r="AF12" s="39" t="e">
        <f>IF(AND(#REF!="Muy Alta",#REF!="Mayor"),CONCATENATE("R7C",#REF!),"")</f>
        <v>#REF!</v>
      </c>
      <c r="AG12" s="40" t="e">
        <f>IF(AND(#REF!="Muy Alta",#REF!="Mayor"),CONCATENATE("R7C",#REF!),"")</f>
        <v>#REF!</v>
      </c>
      <c r="AH12" s="41" t="e">
        <f>IF(AND(#REF!="Muy Alta",#REF!="Catastrófico"),CONCATENATE("R7C",#REF!),"")</f>
        <v>#REF!</v>
      </c>
      <c r="AI12" s="42" t="e">
        <f>IF(AND(#REF!="Muy Alta",#REF!="Catastrófico"),CONCATENATE("R7C",#REF!),"")</f>
        <v>#REF!</v>
      </c>
      <c r="AJ12" s="42" t="e">
        <f>IF(AND(#REF!="Muy Alta",#REF!="Catastrófico"),CONCATENATE("R7C",#REF!),"")</f>
        <v>#REF!</v>
      </c>
      <c r="AK12" s="42" t="e">
        <f>IF(AND(#REF!="Muy Alta",#REF!="Catastrófico"),CONCATENATE("R7C",#REF!),"")</f>
        <v>#REF!</v>
      </c>
      <c r="AL12" s="42" t="e">
        <f>IF(AND(#REF!="Muy Alta",#REF!="Catastrófico"),CONCATENATE("R7C",#REF!),"")</f>
        <v>#REF!</v>
      </c>
      <c r="AM12" s="43" t="e">
        <f>IF(AND(#REF!="Muy Alta",#REF!="Catastrófico"),CONCATENATE("R7C",#REF!),"")</f>
        <v>#REF!</v>
      </c>
      <c r="AN12" s="69"/>
      <c r="AO12" s="484"/>
      <c r="AP12" s="485"/>
      <c r="AQ12" s="485"/>
      <c r="AR12" s="485"/>
      <c r="AS12" s="485"/>
      <c r="AT12" s="486"/>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row>
    <row r="13" spans="1:91" ht="15" customHeight="1" x14ac:dyDescent="0.25">
      <c r="A13" s="69"/>
      <c r="B13" s="493"/>
      <c r="C13" s="493"/>
      <c r="D13" s="494"/>
      <c r="E13" s="478"/>
      <c r="F13" s="477"/>
      <c r="G13" s="477"/>
      <c r="H13" s="477"/>
      <c r="I13" s="496"/>
      <c r="J13" s="38" t="e">
        <f>IF(AND(#REF!="Muy Alta",#REF!="Leve"),CONCATENATE("R8C",#REF!),"")</f>
        <v>#REF!</v>
      </c>
      <c r="K13" s="39" t="e">
        <f>IF(AND(#REF!="Muy Alta",#REF!="Leve"),CONCATENATE("R8C",#REF!),"")</f>
        <v>#REF!</v>
      </c>
      <c r="L13" s="39" t="e">
        <f>IF(AND(#REF!="Muy Alta",#REF!="Leve"),CONCATENATE("R8C",#REF!),"")</f>
        <v>#REF!</v>
      </c>
      <c r="M13" s="39" t="e">
        <f>IF(AND(#REF!="Muy Alta",#REF!="Leve"),CONCATENATE("R8C",#REF!),"")</f>
        <v>#REF!</v>
      </c>
      <c r="N13" s="39" t="e">
        <f>IF(AND(#REF!="Muy Alta",#REF!="Leve"),CONCATENATE("R8C",#REF!),"")</f>
        <v>#REF!</v>
      </c>
      <c r="O13" s="40" t="e">
        <f>IF(AND(#REF!="Muy Alta",#REF!="Leve"),CONCATENATE("R8C",#REF!),"")</f>
        <v>#REF!</v>
      </c>
      <c r="P13" s="38" t="e">
        <f>IF(AND(#REF!="Muy Alta",#REF!="Menor"),CONCATENATE("R8C",#REF!),"")</f>
        <v>#REF!</v>
      </c>
      <c r="Q13" s="39" t="e">
        <f>IF(AND(#REF!="Muy Alta",#REF!="Menor"),CONCATENATE("R8C",#REF!),"")</f>
        <v>#REF!</v>
      </c>
      <c r="R13" s="39" t="e">
        <f>IF(AND(#REF!="Muy Alta",#REF!="Menor"),CONCATENATE("R8C",#REF!),"")</f>
        <v>#REF!</v>
      </c>
      <c r="S13" s="39" t="e">
        <f>IF(AND(#REF!="Muy Alta",#REF!="Menor"),CONCATENATE("R8C",#REF!),"")</f>
        <v>#REF!</v>
      </c>
      <c r="T13" s="39" t="e">
        <f>IF(AND(#REF!="Muy Alta",#REF!="Menor"),CONCATENATE("R8C",#REF!),"")</f>
        <v>#REF!</v>
      </c>
      <c r="U13" s="40" t="e">
        <f>IF(AND(#REF!="Muy Alta",#REF!="Menor"),CONCATENATE("R8C",#REF!),"")</f>
        <v>#REF!</v>
      </c>
      <c r="V13" s="38" t="e">
        <f>IF(AND(#REF!="Muy Alta",#REF!="Moderado"),CONCATENATE("R8C",#REF!),"")</f>
        <v>#REF!</v>
      </c>
      <c r="W13" s="39" t="e">
        <f>IF(AND(#REF!="Muy Alta",#REF!="Moderado"),CONCATENATE("R8C",#REF!),"")</f>
        <v>#REF!</v>
      </c>
      <c r="X13" s="39" t="e">
        <f>IF(AND(#REF!="Muy Alta",#REF!="Moderado"),CONCATENATE("R8C",#REF!),"")</f>
        <v>#REF!</v>
      </c>
      <c r="Y13" s="39" t="e">
        <f>IF(AND(#REF!="Muy Alta",#REF!="Moderado"),CONCATENATE("R8C",#REF!),"")</f>
        <v>#REF!</v>
      </c>
      <c r="Z13" s="39" t="e">
        <f>IF(AND(#REF!="Muy Alta",#REF!="Moderado"),CONCATENATE("R8C",#REF!),"")</f>
        <v>#REF!</v>
      </c>
      <c r="AA13" s="40" t="e">
        <f>IF(AND(#REF!="Muy Alta",#REF!="Moderado"),CONCATENATE("R8C",#REF!),"")</f>
        <v>#REF!</v>
      </c>
      <c r="AB13" s="38" t="e">
        <f>IF(AND(#REF!="Muy Alta",#REF!="Mayor"),CONCATENATE("R8C",#REF!),"")</f>
        <v>#REF!</v>
      </c>
      <c r="AC13" s="39" t="e">
        <f>IF(AND(#REF!="Muy Alta",#REF!="Mayor"),CONCATENATE("R8C",#REF!),"")</f>
        <v>#REF!</v>
      </c>
      <c r="AD13" s="39" t="e">
        <f>IF(AND(#REF!="Muy Alta",#REF!="Mayor"),CONCATENATE("R8C",#REF!),"")</f>
        <v>#REF!</v>
      </c>
      <c r="AE13" s="39" t="e">
        <f>IF(AND(#REF!="Muy Alta",#REF!="Mayor"),CONCATENATE("R8C",#REF!),"")</f>
        <v>#REF!</v>
      </c>
      <c r="AF13" s="39" t="e">
        <f>IF(AND(#REF!="Muy Alta",#REF!="Mayor"),CONCATENATE("R8C",#REF!),"")</f>
        <v>#REF!</v>
      </c>
      <c r="AG13" s="40" t="e">
        <f>IF(AND(#REF!="Muy Alta",#REF!="Mayor"),CONCATENATE("R8C",#REF!),"")</f>
        <v>#REF!</v>
      </c>
      <c r="AH13" s="41" t="e">
        <f>IF(AND(#REF!="Muy Alta",#REF!="Catastrófico"),CONCATENATE("R8C",#REF!),"")</f>
        <v>#REF!</v>
      </c>
      <c r="AI13" s="42" t="e">
        <f>IF(AND(#REF!="Muy Alta",#REF!="Catastrófico"),CONCATENATE("R8C",#REF!),"")</f>
        <v>#REF!</v>
      </c>
      <c r="AJ13" s="42" t="e">
        <f>IF(AND(#REF!="Muy Alta",#REF!="Catastrófico"),CONCATENATE("R8C",#REF!),"")</f>
        <v>#REF!</v>
      </c>
      <c r="AK13" s="42" t="e">
        <f>IF(AND(#REF!="Muy Alta",#REF!="Catastrófico"),CONCATENATE("R8C",#REF!),"")</f>
        <v>#REF!</v>
      </c>
      <c r="AL13" s="42" t="e">
        <f>IF(AND(#REF!="Muy Alta",#REF!="Catastrófico"),CONCATENATE("R8C",#REF!),"")</f>
        <v>#REF!</v>
      </c>
      <c r="AM13" s="43" t="e">
        <f>IF(AND(#REF!="Muy Alta",#REF!="Catastrófico"),CONCATENATE("R8C",#REF!),"")</f>
        <v>#REF!</v>
      </c>
      <c r="AN13" s="69"/>
      <c r="AO13" s="484"/>
      <c r="AP13" s="485"/>
      <c r="AQ13" s="485"/>
      <c r="AR13" s="485"/>
      <c r="AS13" s="485"/>
      <c r="AT13" s="486"/>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row>
    <row r="14" spans="1:91" ht="15" customHeight="1" x14ac:dyDescent="0.25">
      <c r="A14" s="69"/>
      <c r="B14" s="493"/>
      <c r="C14" s="493"/>
      <c r="D14" s="494"/>
      <c r="E14" s="478"/>
      <c r="F14" s="477"/>
      <c r="G14" s="477"/>
      <c r="H14" s="477"/>
      <c r="I14" s="496"/>
      <c r="J14" s="38" t="e">
        <f>IF(AND(#REF!="Muy Alta",#REF!="Leve"),CONCATENATE("R9C",#REF!),"")</f>
        <v>#REF!</v>
      </c>
      <c r="K14" s="39" t="e">
        <f>IF(AND(#REF!="Muy Alta",#REF!="Leve"),CONCATENATE("R9C",#REF!),"")</f>
        <v>#REF!</v>
      </c>
      <c r="L14" s="39" t="e">
        <f>IF(AND(#REF!="Muy Alta",#REF!="Leve"),CONCATENATE("R9C",#REF!),"")</f>
        <v>#REF!</v>
      </c>
      <c r="M14" s="39" t="e">
        <f>IF(AND(#REF!="Muy Alta",#REF!="Leve"),CONCATENATE("R9C",#REF!),"")</f>
        <v>#REF!</v>
      </c>
      <c r="N14" s="39" t="e">
        <f>IF(AND(#REF!="Muy Alta",#REF!="Leve"),CONCATENATE("R9C",#REF!),"")</f>
        <v>#REF!</v>
      </c>
      <c r="O14" s="40" t="e">
        <f>IF(AND(#REF!="Muy Alta",#REF!="Leve"),CONCATENATE("R9C",#REF!),"")</f>
        <v>#REF!</v>
      </c>
      <c r="P14" s="38" t="e">
        <f>IF(AND(#REF!="Muy Alta",#REF!="Menor"),CONCATENATE("R9C",#REF!),"")</f>
        <v>#REF!</v>
      </c>
      <c r="Q14" s="39" t="e">
        <f>IF(AND(#REF!="Muy Alta",#REF!="Menor"),CONCATENATE("R9C",#REF!),"")</f>
        <v>#REF!</v>
      </c>
      <c r="R14" s="39" t="e">
        <f>IF(AND(#REF!="Muy Alta",#REF!="Menor"),CONCATENATE("R9C",#REF!),"")</f>
        <v>#REF!</v>
      </c>
      <c r="S14" s="39" t="e">
        <f>IF(AND(#REF!="Muy Alta",#REF!="Menor"),CONCATENATE("R9C",#REF!),"")</f>
        <v>#REF!</v>
      </c>
      <c r="T14" s="39" t="e">
        <f>IF(AND(#REF!="Muy Alta",#REF!="Menor"),CONCATENATE("R9C",#REF!),"")</f>
        <v>#REF!</v>
      </c>
      <c r="U14" s="40" t="e">
        <f>IF(AND(#REF!="Muy Alta",#REF!="Menor"),CONCATENATE("R9C",#REF!),"")</f>
        <v>#REF!</v>
      </c>
      <c r="V14" s="38" t="e">
        <f>IF(AND(#REF!="Muy Alta",#REF!="Moderado"),CONCATENATE("R9C",#REF!),"")</f>
        <v>#REF!</v>
      </c>
      <c r="W14" s="39" t="e">
        <f>IF(AND(#REF!="Muy Alta",#REF!="Moderado"),CONCATENATE("R9C",#REF!),"")</f>
        <v>#REF!</v>
      </c>
      <c r="X14" s="39" t="e">
        <f>IF(AND(#REF!="Muy Alta",#REF!="Moderado"),CONCATENATE("R9C",#REF!),"")</f>
        <v>#REF!</v>
      </c>
      <c r="Y14" s="39" t="e">
        <f>IF(AND(#REF!="Muy Alta",#REF!="Moderado"),CONCATENATE("R9C",#REF!),"")</f>
        <v>#REF!</v>
      </c>
      <c r="Z14" s="39" t="e">
        <f>IF(AND(#REF!="Muy Alta",#REF!="Moderado"),CONCATENATE("R9C",#REF!),"")</f>
        <v>#REF!</v>
      </c>
      <c r="AA14" s="40" t="e">
        <f>IF(AND(#REF!="Muy Alta",#REF!="Moderado"),CONCATENATE("R9C",#REF!),"")</f>
        <v>#REF!</v>
      </c>
      <c r="AB14" s="38" t="e">
        <f>IF(AND(#REF!="Muy Alta",#REF!="Mayor"),CONCATENATE("R9C",#REF!),"")</f>
        <v>#REF!</v>
      </c>
      <c r="AC14" s="39" t="e">
        <f>IF(AND(#REF!="Muy Alta",#REF!="Mayor"),CONCATENATE("R9C",#REF!),"")</f>
        <v>#REF!</v>
      </c>
      <c r="AD14" s="39" t="e">
        <f>IF(AND(#REF!="Muy Alta",#REF!="Mayor"),CONCATENATE("R9C",#REF!),"")</f>
        <v>#REF!</v>
      </c>
      <c r="AE14" s="39" t="e">
        <f>IF(AND(#REF!="Muy Alta",#REF!="Mayor"),CONCATENATE("R9C",#REF!),"")</f>
        <v>#REF!</v>
      </c>
      <c r="AF14" s="39" t="e">
        <f>IF(AND(#REF!="Muy Alta",#REF!="Mayor"),CONCATENATE("R9C",#REF!),"")</f>
        <v>#REF!</v>
      </c>
      <c r="AG14" s="40" t="e">
        <f>IF(AND(#REF!="Muy Alta",#REF!="Mayor"),CONCATENATE("R9C",#REF!),"")</f>
        <v>#REF!</v>
      </c>
      <c r="AH14" s="41" t="e">
        <f>IF(AND(#REF!="Muy Alta",#REF!="Catastrófico"),CONCATENATE("R9C",#REF!),"")</f>
        <v>#REF!</v>
      </c>
      <c r="AI14" s="42" t="e">
        <f>IF(AND(#REF!="Muy Alta",#REF!="Catastrófico"),CONCATENATE("R9C",#REF!),"")</f>
        <v>#REF!</v>
      </c>
      <c r="AJ14" s="42" t="e">
        <f>IF(AND(#REF!="Muy Alta",#REF!="Catastrófico"),CONCATENATE("R9C",#REF!),"")</f>
        <v>#REF!</v>
      </c>
      <c r="AK14" s="42" t="e">
        <f>IF(AND(#REF!="Muy Alta",#REF!="Catastrófico"),CONCATENATE("R9C",#REF!),"")</f>
        <v>#REF!</v>
      </c>
      <c r="AL14" s="42" t="e">
        <f>IF(AND(#REF!="Muy Alta",#REF!="Catastrófico"),CONCATENATE("R9C",#REF!),"")</f>
        <v>#REF!</v>
      </c>
      <c r="AM14" s="43" t="e">
        <f>IF(AND(#REF!="Muy Alta",#REF!="Catastrófico"),CONCATENATE("R9C",#REF!),"")</f>
        <v>#REF!</v>
      </c>
      <c r="AN14" s="69"/>
      <c r="AO14" s="484"/>
      <c r="AP14" s="485"/>
      <c r="AQ14" s="485"/>
      <c r="AR14" s="485"/>
      <c r="AS14" s="485"/>
      <c r="AT14" s="486"/>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row>
    <row r="15" spans="1:91" ht="15.75" customHeight="1" thickBot="1" x14ac:dyDescent="0.3">
      <c r="A15" s="69"/>
      <c r="B15" s="493"/>
      <c r="C15" s="493"/>
      <c r="D15" s="494"/>
      <c r="E15" s="479"/>
      <c r="F15" s="480"/>
      <c r="G15" s="480"/>
      <c r="H15" s="480"/>
      <c r="I15" s="497"/>
      <c r="J15" s="44" t="e">
        <f>IF(AND(#REF!="Muy Alta",#REF!="Leve"),CONCATENATE("R10C",#REF!),"")</f>
        <v>#REF!</v>
      </c>
      <c r="K15" s="45" t="e">
        <f>IF(AND(#REF!="Muy Alta",#REF!="Leve"),CONCATENATE("R10C",#REF!),"")</f>
        <v>#REF!</v>
      </c>
      <c r="L15" s="45" t="e">
        <f>IF(AND(#REF!="Muy Alta",#REF!="Leve"),CONCATENATE("R10C",#REF!),"")</f>
        <v>#REF!</v>
      </c>
      <c r="M15" s="45" t="e">
        <f>IF(AND(#REF!="Muy Alta",#REF!="Leve"),CONCATENATE("R10C",#REF!),"")</f>
        <v>#REF!</v>
      </c>
      <c r="N15" s="45" t="e">
        <f>IF(AND(#REF!="Muy Alta",#REF!="Leve"),CONCATENATE("R10C",#REF!),"")</f>
        <v>#REF!</v>
      </c>
      <c r="O15" s="46" t="e">
        <f>IF(AND(#REF!="Muy Alta",#REF!="Leve"),CONCATENATE("R10C",#REF!),"")</f>
        <v>#REF!</v>
      </c>
      <c r="P15" s="38" t="e">
        <f>IF(AND(#REF!="Muy Alta",#REF!="Menor"),CONCATENATE("R10C",#REF!),"")</f>
        <v>#REF!</v>
      </c>
      <c r="Q15" s="39" t="e">
        <f>IF(AND(#REF!="Muy Alta",#REF!="Menor"),CONCATENATE("R10C",#REF!),"")</f>
        <v>#REF!</v>
      </c>
      <c r="R15" s="39" t="e">
        <f>IF(AND(#REF!="Muy Alta",#REF!="Menor"),CONCATENATE("R10C",#REF!),"")</f>
        <v>#REF!</v>
      </c>
      <c r="S15" s="39" t="e">
        <f>IF(AND(#REF!="Muy Alta",#REF!="Menor"),CONCATENATE("R10C",#REF!),"")</f>
        <v>#REF!</v>
      </c>
      <c r="T15" s="39" t="e">
        <f>IF(AND(#REF!="Muy Alta",#REF!="Menor"),CONCATENATE("R10C",#REF!),"")</f>
        <v>#REF!</v>
      </c>
      <c r="U15" s="40" t="e">
        <f>IF(AND(#REF!="Muy Alta",#REF!="Menor"),CONCATENATE("R10C",#REF!),"")</f>
        <v>#REF!</v>
      </c>
      <c r="V15" s="44" t="e">
        <f>IF(AND(#REF!="Muy Alta",#REF!="Moderado"),CONCATENATE("R10C",#REF!),"")</f>
        <v>#REF!</v>
      </c>
      <c r="W15" s="45" t="e">
        <f>IF(AND(#REF!="Muy Alta",#REF!="Moderado"),CONCATENATE("R10C",#REF!),"")</f>
        <v>#REF!</v>
      </c>
      <c r="X15" s="45" t="e">
        <f>IF(AND(#REF!="Muy Alta",#REF!="Moderado"),CONCATENATE("R10C",#REF!),"")</f>
        <v>#REF!</v>
      </c>
      <c r="Y15" s="45" t="e">
        <f>IF(AND(#REF!="Muy Alta",#REF!="Moderado"),CONCATENATE("R10C",#REF!),"")</f>
        <v>#REF!</v>
      </c>
      <c r="Z15" s="45" t="e">
        <f>IF(AND(#REF!="Muy Alta",#REF!="Moderado"),CONCATENATE("R10C",#REF!),"")</f>
        <v>#REF!</v>
      </c>
      <c r="AA15" s="46" t="e">
        <f>IF(AND(#REF!="Muy Alta",#REF!="Moderado"),CONCATENATE("R10C",#REF!),"")</f>
        <v>#REF!</v>
      </c>
      <c r="AB15" s="38" t="e">
        <f>IF(AND(#REF!="Muy Alta",#REF!="Mayor"),CONCATENATE("R10C",#REF!),"")</f>
        <v>#REF!</v>
      </c>
      <c r="AC15" s="39" t="e">
        <f>IF(AND(#REF!="Muy Alta",#REF!="Mayor"),CONCATENATE("R10C",#REF!),"")</f>
        <v>#REF!</v>
      </c>
      <c r="AD15" s="39" t="e">
        <f>IF(AND(#REF!="Muy Alta",#REF!="Mayor"),CONCATENATE("R10C",#REF!),"")</f>
        <v>#REF!</v>
      </c>
      <c r="AE15" s="39" t="e">
        <f>IF(AND(#REF!="Muy Alta",#REF!="Mayor"),CONCATENATE("R10C",#REF!),"")</f>
        <v>#REF!</v>
      </c>
      <c r="AF15" s="39" t="e">
        <f>IF(AND(#REF!="Muy Alta",#REF!="Mayor"),CONCATENATE("R10C",#REF!),"")</f>
        <v>#REF!</v>
      </c>
      <c r="AG15" s="40" t="e">
        <f>IF(AND(#REF!="Muy Alta",#REF!="Mayor"),CONCATENATE("R10C",#REF!),"")</f>
        <v>#REF!</v>
      </c>
      <c r="AH15" s="47" t="e">
        <f>IF(AND(#REF!="Muy Alta",#REF!="Catastrófico"),CONCATENATE("R10C",#REF!),"")</f>
        <v>#REF!</v>
      </c>
      <c r="AI15" s="48" t="e">
        <f>IF(AND(#REF!="Muy Alta",#REF!="Catastrófico"),CONCATENATE("R10C",#REF!),"")</f>
        <v>#REF!</v>
      </c>
      <c r="AJ15" s="48" t="e">
        <f>IF(AND(#REF!="Muy Alta",#REF!="Catastrófico"),CONCATENATE("R10C",#REF!),"")</f>
        <v>#REF!</v>
      </c>
      <c r="AK15" s="48" t="e">
        <f>IF(AND(#REF!="Muy Alta",#REF!="Catastrófico"),CONCATENATE("R10C",#REF!),"")</f>
        <v>#REF!</v>
      </c>
      <c r="AL15" s="48" t="e">
        <f>IF(AND(#REF!="Muy Alta",#REF!="Catastrófico"),CONCATENATE("R10C",#REF!),"")</f>
        <v>#REF!</v>
      </c>
      <c r="AM15" s="49" t="e">
        <f>IF(AND(#REF!="Muy Alta",#REF!="Catastrófico"),CONCATENATE("R10C",#REF!),"")</f>
        <v>#REF!</v>
      </c>
      <c r="AN15" s="69"/>
      <c r="AO15" s="487"/>
      <c r="AP15" s="488"/>
      <c r="AQ15" s="488"/>
      <c r="AR15" s="488"/>
      <c r="AS15" s="488"/>
      <c r="AT15" s="48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row>
    <row r="16" spans="1:91" ht="15" customHeight="1" x14ac:dyDescent="0.25">
      <c r="A16" s="69"/>
      <c r="B16" s="493"/>
      <c r="C16" s="493"/>
      <c r="D16" s="494"/>
      <c r="E16" s="474" t="s">
        <v>108</v>
      </c>
      <c r="F16" s="475"/>
      <c r="G16" s="475"/>
      <c r="H16" s="475"/>
      <c r="I16" s="475"/>
      <c r="J16" s="50" t="e">
        <f>IF(AND(#REF!="Alta",#REF!="Leve"),CONCATENATE("R1C",#REF!),"")</f>
        <v>#REF!</v>
      </c>
      <c r="K16" s="51" t="e">
        <f>IF(AND(#REF!="Alta",#REF!="Leve"),CONCATENATE("R1C",#REF!),"")</f>
        <v>#REF!</v>
      </c>
      <c r="L16" s="51" t="e">
        <f>IF(AND(#REF!="Alta",#REF!="Leve"),CONCATENATE("R1C",#REF!),"")</f>
        <v>#REF!</v>
      </c>
      <c r="M16" s="51" t="e">
        <f>IF(AND(#REF!="Alta",#REF!="Leve"),CONCATENATE("R1C",#REF!),"")</f>
        <v>#REF!</v>
      </c>
      <c r="N16" s="51" t="e">
        <f>IF(AND(#REF!="Alta",#REF!="Leve"),CONCATENATE("R1C",#REF!),"")</f>
        <v>#REF!</v>
      </c>
      <c r="O16" s="52" t="e">
        <f>IF(AND(#REF!="Alta",#REF!="Leve"),CONCATENATE("R1C",#REF!),"")</f>
        <v>#REF!</v>
      </c>
      <c r="P16" s="50" t="e">
        <f>IF(AND(#REF!="Alta",#REF!="Menor"),CONCATENATE("R1C",#REF!),"")</f>
        <v>#REF!</v>
      </c>
      <c r="Q16" s="51" t="e">
        <f>IF(AND(#REF!="Alta",#REF!="Menor"),CONCATENATE("R1C",#REF!),"")</f>
        <v>#REF!</v>
      </c>
      <c r="R16" s="51" t="e">
        <f>IF(AND(#REF!="Alta",#REF!="Menor"),CONCATENATE("R1C",#REF!),"")</f>
        <v>#REF!</v>
      </c>
      <c r="S16" s="51" t="e">
        <f>IF(AND(#REF!="Alta",#REF!="Menor"),CONCATENATE("R1C",#REF!),"")</f>
        <v>#REF!</v>
      </c>
      <c r="T16" s="51" t="e">
        <f>IF(AND(#REF!="Alta",#REF!="Menor"),CONCATENATE("R1C",#REF!),"")</f>
        <v>#REF!</v>
      </c>
      <c r="U16" s="52" t="e">
        <f>IF(AND(#REF!="Alta",#REF!="Menor"),CONCATENATE("R1C",#REF!),"")</f>
        <v>#REF!</v>
      </c>
      <c r="V16" s="32" t="e">
        <f>IF(AND(#REF!="Alta",#REF!="Moderado"),CONCATENATE("R1C",#REF!),"")</f>
        <v>#REF!</v>
      </c>
      <c r="W16" s="33" t="e">
        <f>IF(AND(#REF!="Alta",#REF!="Moderado"),CONCATENATE("R1C",#REF!),"")</f>
        <v>#REF!</v>
      </c>
      <c r="X16" s="33" t="e">
        <f>IF(AND(#REF!="Alta",#REF!="Moderado"),CONCATENATE("R1C",#REF!),"")</f>
        <v>#REF!</v>
      </c>
      <c r="Y16" s="33" t="e">
        <f>IF(AND(#REF!="Alta",#REF!="Moderado"),CONCATENATE("R1C",#REF!),"")</f>
        <v>#REF!</v>
      </c>
      <c r="Z16" s="33" t="e">
        <f>IF(AND(#REF!="Alta",#REF!="Moderado"),CONCATENATE("R1C",#REF!),"")</f>
        <v>#REF!</v>
      </c>
      <c r="AA16" s="34" t="e">
        <f>IF(AND(#REF!="Alta",#REF!="Moderado"),CONCATENATE("R1C",#REF!),"")</f>
        <v>#REF!</v>
      </c>
      <c r="AB16" s="32" t="e">
        <f>IF(AND(#REF!="Alta",#REF!="Mayor"),CONCATENATE("R1C",#REF!),"")</f>
        <v>#REF!</v>
      </c>
      <c r="AC16" s="33" t="e">
        <f>IF(AND(#REF!="Alta",#REF!="Mayor"),CONCATENATE("R1C",#REF!),"")</f>
        <v>#REF!</v>
      </c>
      <c r="AD16" s="33" t="e">
        <f>IF(AND(#REF!="Alta",#REF!="Mayor"),CONCATENATE("R1C",#REF!),"")</f>
        <v>#REF!</v>
      </c>
      <c r="AE16" s="33" t="e">
        <f>IF(AND(#REF!="Alta",#REF!="Mayor"),CONCATENATE("R1C",#REF!),"")</f>
        <v>#REF!</v>
      </c>
      <c r="AF16" s="33" t="e">
        <f>IF(AND(#REF!="Alta",#REF!="Mayor"),CONCATENATE("R1C",#REF!),"")</f>
        <v>#REF!</v>
      </c>
      <c r="AG16" s="34" t="e">
        <f>IF(AND(#REF!="Alta",#REF!="Mayor"),CONCATENATE("R1C",#REF!),"")</f>
        <v>#REF!</v>
      </c>
      <c r="AH16" s="35" t="e">
        <f>IF(AND(#REF!="Alta",#REF!="Catastrófico"),CONCATENATE("R1C",#REF!),"")</f>
        <v>#REF!</v>
      </c>
      <c r="AI16" s="36" t="e">
        <f>IF(AND(#REF!="Alta",#REF!="Catastrófico"),CONCATENATE("R1C",#REF!),"")</f>
        <v>#REF!</v>
      </c>
      <c r="AJ16" s="36" t="e">
        <f>IF(AND(#REF!="Alta",#REF!="Catastrófico"),CONCATENATE("R1C",#REF!),"")</f>
        <v>#REF!</v>
      </c>
      <c r="AK16" s="36" t="e">
        <f>IF(AND(#REF!="Alta",#REF!="Catastrófico"),CONCATENATE("R1C",#REF!),"")</f>
        <v>#REF!</v>
      </c>
      <c r="AL16" s="36" t="e">
        <f>IF(AND(#REF!="Alta",#REF!="Catastrófico"),CONCATENATE("R1C",#REF!),"")</f>
        <v>#REF!</v>
      </c>
      <c r="AM16" s="37" t="e">
        <f>IF(AND(#REF!="Alta",#REF!="Catastrófico"),CONCATENATE("R1C",#REF!),"")</f>
        <v>#REF!</v>
      </c>
      <c r="AN16" s="69"/>
      <c r="AO16" s="465" t="s">
        <v>73</v>
      </c>
      <c r="AP16" s="466"/>
      <c r="AQ16" s="466"/>
      <c r="AR16" s="466"/>
      <c r="AS16" s="466"/>
      <c r="AT16" s="467"/>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row>
    <row r="17" spans="1:76" ht="15" customHeight="1" x14ac:dyDescent="0.25">
      <c r="A17" s="69"/>
      <c r="B17" s="493"/>
      <c r="C17" s="493"/>
      <c r="D17" s="494"/>
      <c r="E17" s="476"/>
      <c r="F17" s="477"/>
      <c r="G17" s="477"/>
      <c r="H17" s="477"/>
      <c r="I17" s="477"/>
      <c r="J17" s="53" t="e">
        <f>IF(AND(#REF!="Alta",#REF!="Leve"),CONCATENATE("R2C",#REF!),"")</f>
        <v>#REF!</v>
      </c>
      <c r="K17" s="54" t="e">
        <f>IF(AND(#REF!="Alta",#REF!="Leve"),CONCATENATE("R2C",#REF!),"")</f>
        <v>#REF!</v>
      </c>
      <c r="L17" s="54" t="e">
        <f>IF(AND(#REF!="Alta",#REF!="Leve"),CONCATENATE("R2C",#REF!),"")</f>
        <v>#REF!</v>
      </c>
      <c r="M17" s="54" t="e">
        <f>IF(AND(#REF!="Alta",#REF!="Leve"),CONCATENATE("R2C",#REF!),"")</f>
        <v>#REF!</v>
      </c>
      <c r="N17" s="54" t="e">
        <f>IF(AND(#REF!="Alta",#REF!="Leve"),CONCATENATE("R2C",#REF!),"")</f>
        <v>#REF!</v>
      </c>
      <c r="O17" s="55" t="e">
        <f>IF(AND(#REF!="Alta",#REF!="Leve"),CONCATENATE("R2C",#REF!),"")</f>
        <v>#REF!</v>
      </c>
      <c r="P17" s="53" t="e">
        <f>IF(AND(#REF!="Alta",#REF!="Menor"),CONCATENATE("R2C",#REF!),"")</f>
        <v>#REF!</v>
      </c>
      <c r="Q17" s="54" t="e">
        <f>IF(AND(#REF!="Alta",#REF!="Menor"),CONCATENATE("R2C",#REF!),"")</f>
        <v>#REF!</v>
      </c>
      <c r="R17" s="54" t="e">
        <f>IF(AND(#REF!="Alta",#REF!="Menor"),CONCATENATE("R2C",#REF!),"")</f>
        <v>#REF!</v>
      </c>
      <c r="S17" s="54" t="e">
        <f>IF(AND(#REF!="Alta",#REF!="Menor"),CONCATENATE("R2C",#REF!),"")</f>
        <v>#REF!</v>
      </c>
      <c r="T17" s="54" t="e">
        <f>IF(AND(#REF!="Alta",#REF!="Menor"),CONCATENATE("R2C",#REF!),"")</f>
        <v>#REF!</v>
      </c>
      <c r="U17" s="55" t="e">
        <f>IF(AND(#REF!="Alta",#REF!="Menor"),CONCATENATE("R2C",#REF!),"")</f>
        <v>#REF!</v>
      </c>
      <c r="V17" s="38" t="e">
        <f>IF(AND(#REF!="Alta",#REF!="Moderado"),CONCATENATE("R2C",#REF!),"")</f>
        <v>#REF!</v>
      </c>
      <c r="W17" s="39" t="e">
        <f>IF(AND(#REF!="Alta",#REF!="Moderado"),CONCATENATE("R2C",#REF!),"")</f>
        <v>#REF!</v>
      </c>
      <c r="X17" s="39" t="e">
        <f>IF(AND(#REF!="Alta",#REF!="Moderado"),CONCATENATE("R2C",#REF!),"")</f>
        <v>#REF!</v>
      </c>
      <c r="Y17" s="39" t="e">
        <f>IF(AND(#REF!="Alta",#REF!="Moderado"),CONCATENATE("R2C",#REF!),"")</f>
        <v>#REF!</v>
      </c>
      <c r="Z17" s="39" t="e">
        <f>IF(AND(#REF!="Alta",#REF!="Moderado"),CONCATENATE("R2C",#REF!),"")</f>
        <v>#REF!</v>
      </c>
      <c r="AA17" s="40" t="e">
        <f>IF(AND(#REF!="Alta",#REF!="Moderado"),CONCATENATE("R2C",#REF!),"")</f>
        <v>#REF!</v>
      </c>
      <c r="AB17" s="38" t="e">
        <f>IF(AND(#REF!="Alta",#REF!="Mayor"),CONCATENATE("R2C",#REF!),"")</f>
        <v>#REF!</v>
      </c>
      <c r="AC17" s="39" t="e">
        <f>IF(AND(#REF!="Alta",#REF!="Mayor"),CONCATENATE("R2C",#REF!),"")</f>
        <v>#REF!</v>
      </c>
      <c r="AD17" s="39" t="e">
        <f>IF(AND(#REF!="Alta",#REF!="Mayor"),CONCATENATE("R2C",#REF!),"")</f>
        <v>#REF!</v>
      </c>
      <c r="AE17" s="39" t="e">
        <f>IF(AND(#REF!="Alta",#REF!="Mayor"),CONCATENATE("R2C",#REF!),"")</f>
        <v>#REF!</v>
      </c>
      <c r="AF17" s="39" t="e">
        <f>IF(AND(#REF!="Alta",#REF!="Mayor"),CONCATENATE("R2C",#REF!),"")</f>
        <v>#REF!</v>
      </c>
      <c r="AG17" s="40" t="e">
        <f>IF(AND(#REF!="Alta",#REF!="Mayor"),CONCATENATE("R2C",#REF!),"")</f>
        <v>#REF!</v>
      </c>
      <c r="AH17" s="41" t="e">
        <f>IF(AND(#REF!="Alta",#REF!="Catastrófico"),CONCATENATE("R2C",#REF!),"")</f>
        <v>#REF!</v>
      </c>
      <c r="AI17" s="42" t="e">
        <f>IF(AND(#REF!="Alta",#REF!="Catastrófico"),CONCATENATE("R2C",#REF!),"")</f>
        <v>#REF!</v>
      </c>
      <c r="AJ17" s="42" t="e">
        <f>IF(AND(#REF!="Alta",#REF!="Catastrófico"),CONCATENATE("R2C",#REF!),"")</f>
        <v>#REF!</v>
      </c>
      <c r="AK17" s="42" t="e">
        <f>IF(AND(#REF!="Alta",#REF!="Catastrófico"),CONCATENATE("R2C",#REF!),"")</f>
        <v>#REF!</v>
      </c>
      <c r="AL17" s="42" t="e">
        <f>IF(AND(#REF!="Alta",#REF!="Catastrófico"),CONCATENATE("R2C",#REF!),"")</f>
        <v>#REF!</v>
      </c>
      <c r="AM17" s="43" t="e">
        <f>IF(AND(#REF!="Alta",#REF!="Catastrófico"),CONCATENATE("R2C",#REF!),"")</f>
        <v>#REF!</v>
      </c>
      <c r="AN17" s="69"/>
      <c r="AO17" s="468"/>
      <c r="AP17" s="469"/>
      <c r="AQ17" s="469"/>
      <c r="AR17" s="469"/>
      <c r="AS17" s="469"/>
      <c r="AT17" s="470"/>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row>
    <row r="18" spans="1:76" ht="15" customHeight="1" x14ac:dyDescent="0.25">
      <c r="A18" s="69"/>
      <c r="B18" s="493"/>
      <c r="C18" s="493"/>
      <c r="D18" s="494"/>
      <c r="E18" s="478"/>
      <c r="F18" s="477"/>
      <c r="G18" s="477"/>
      <c r="H18" s="477"/>
      <c r="I18" s="477"/>
      <c r="J18" s="53" t="e">
        <f>IF(AND(#REF!="Alta",#REF!="Leve"),CONCATENATE("R3C",#REF!),"")</f>
        <v>#REF!</v>
      </c>
      <c r="K18" s="54" t="e">
        <f>IF(AND(#REF!="Alta",#REF!="Leve"),CONCATENATE("R3C",#REF!),"")</f>
        <v>#REF!</v>
      </c>
      <c r="L18" s="54" t="e">
        <f>IF(AND(#REF!="Alta",#REF!="Leve"),CONCATENATE("R3C",#REF!),"")</f>
        <v>#REF!</v>
      </c>
      <c r="M18" s="54" t="e">
        <f>IF(AND(#REF!="Alta",#REF!="Leve"),CONCATENATE("R3C",#REF!),"")</f>
        <v>#REF!</v>
      </c>
      <c r="N18" s="54" t="e">
        <f>IF(AND(#REF!="Alta",#REF!="Leve"),CONCATENATE("R3C",#REF!),"")</f>
        <v>#REF!</v>
      </c>
      <c r="O18" s="55" t="e">
        <f>IF(AND(#REF!="Alta",#REF!="Leve"),CONCATENATE("R3C",#REF!),"")</f>
        <v>#REF!</v>
      </c>
      <c r="P18" s="53" t="e">
        <f>IF(AND(#REF!="Alta",#REF!="Menor"),CONCATENATE("R3C",#REF!),"")</f>
        <v>#REF!</v>
      </c>
      <c r="Q18" s="54" t="e">
        <f>IF(AND(#REF!="Alta",#REF!="Menor"),CONCATENATE("R3C",#REF!),"")</f>
        <v>#REF!</v>
      </c>
      <c r="R18" s="54" t="e">
        <f>IF(AND(#REF!="Alta",#REF!="Menor"),CONCATENATE("R3C",#REF!),"")</f>
        <v>#REF!</v>
      </c>
      <c r="S18" s="54" t="e">
        <f>IF(AND(#REF!="Alta",#REF!="Menor"),CONCATENATE("R3C",#REF!),"")</f>
        <v>#REF!</v>
      </c>
      <c r="T18" s="54" t="e">
        <f>IF(AND(#REF!="Alta",#REF!="Menor"),CONCATENATE("R3C",#REF!),"")</f>
        <v>#REF!</v>
      </c>
      <c r="U18" s="55" t="e">
        <f>IF(AND(#REF!="Alta",#REF!="Menor"),CONCATENATE("R3C",#REF!),"")</f>
        <v>#REF!</v>
      </c>
      <c r="V18" s="38" t="e">
        <f>IF(AND(#REF!="Alta",#REF!="Moderado"),CONCATENATE("R3C",#REF!),"")</f>
        <v>#REF!</v>
      </c>
      <c r="W18" s="39" t="e">
        <f>IF(AND(#REF!="Alta",#REF!="Moderado"),CONCATENATE("R3C",#REF!),"")</f>
        <v>#REF!</v>
      </c>
      <c r="X18" s="39" t="e">
        <f>IF(AND(#REF!="Alta",#REF!="Moderado"),CONCATENATE("R3C",#REF!),"")</f>
        <v>#REF!</v>
      </c>
      <c r="Y18" s="39" t="e">
        <f>IF(AND(#REF!="Alta",#REF!="Moderado"),CONCATENATE("R3C",#REF!),"")</f>
        <v>#REF!</v>
      </c>
      <c r="Z18" s="39" t="e">
        <f>IF(AND(#REF!="Alta",#REF!="Moderado"),CONCATENATE("R3C",#REF!),"")</f>
        <v>#REF!</v>
      </c>
      <c r="AA18" s="40" t="e">
        <f>IF(AND(#REF!="Alta",#REF!="Moderado"),CONCATENATE("R3C",#REF!),"")</f>
        <v>#REF!</v>
      </c>
      <c r="AB18" s="38" t="e">
        <f>IF(AND(#REF!="Alta",#REF!="Mayor"),CONCATENATE("R3C",#REF!),"")</f>
        <v>#REF!</v>
      </c>
      <c r="AC18" s="39" t="e">
        <f>IF(AND(#REF!="Alta",#REF!="Mayor"),CONCATENATE("R3C",#REF!),"")</f>
        <v>#REF!</v>
      </c>
      <c r="AD18" s="39" t="e">
        <f>IF(AND(#REF!="Alta",#REF!="Mayor"),CONCATENATE("R3C",#REF!),"")</f>
        <v>#REF!</v>
      </c>
      <c r="AE18" s="39" t="e">
        <f>IF(AND(#REF!="Alta",#REF!="Mayor"),CONCATENATE("R3C",#REF!),"")</f>
        <v>#REF!</v>
      </c>
      <c r="AF18" s="39" t="e">
        <f>IF(AND(#REF!="Alta",#REF!="Mayor"),CONCATENATE("R3C",#REF!),"")</f>
        <v>#REF!</v>
      </c>
      <c r="AG18" s="40" t="e">
        <f>IF(AND(#REF!="Alta",#REF!="Mayor"),CONCATENATE("R3C",#REF!),"")</f>
        <v>#REF!</v>
      </c>
      <c r="AH18" s="41" t="e">
        <f>IF(AND(#REF!="Alta",#REF!="Catastrófico"),CONCATENATE("R3C",#REF!),"")</f>
        <v>#REF!</v>
      </c>
      <c r="AI18" s="42" t="e">
        <f>IF(AND(#REF!="Alta",#REF!="Catastrófico"),CONCATENATE("R3C",#REF!),"")</f>
        <v>#REF!</v>
      </c>
      <c r="AJ18" s="42" t="e">
        <f>IF(AND(#REF!="Alta",#REF!="Catastrófico"),CONCATENATE("R3C",#REF!),"")</f>
        <v>#REF!</v>
      </c>
      <c r="AK18" s="42" t="e">
        <f>IF(AND(#REF!="Alta",#REF!="Catastrófico"),CONCATENATE("R3C",#REF!),"")</f>
        <v>#REF!</v>
      </c>
      <c r="AL18" s="42" t="e">
        <f>IF(AND(#REF!="Alta",#REF!="Catastrófico"),CONCATENATE("R3C",#REF!),"")</f>
        <v>#REF!</v>
      </c>
      <c r="AM18" s="43" t="e">
        <f>IF(AND(#REF!="Alta",#REF!="Catastrófico"),CONCATENATE("R3C",#REF!),"")</f>
        <v>#REF!</v>
      </c>
      <c r="AN18" s="69"/>
      <c r="AO18" s="468"/>
      <c r="AP18" s="469"/>
      <c r="AQ18" s="469"/>
      <c r="AR18" s="469"/>
      <c r="AS18" s="469"/>
      <c r="AT18" s="470"/>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row>
    <row r="19" spans="1:76" ht="15" customHeight="1" x14ac:dyDescent="0.25">
      <c r="A19" s="69"/>
      <c r="B19" s="493"/>
      <c r="C19" s="493"/>
      <c r="D19" s="494"/>
      <c r="E19" s="478"/>
      <c r="F19" s="477"/>
      <c r="G19" s="477"/>
      <c r="H19" s="477"/>
      <c r="I19" s="477"/>
      <c r="J19" s="53" t="e">
        <f>IF(AND(#REF!="Alta",#REF!="Leve"),CONCATENATE("R4C",#REF!),"")</f>
        <v>#REF!</v>
      </c>
      <c r="K19" s="54" t="e">
        <f>IF(AND(#REF!="Alta",#REF!="Leve"),CONCATENATE("R4C",#REF!),"")</f>
        <v>#REF!</v>
      </c>
      <c r="L19" s="54" t="e">
        <f>IF(AND(#REF!="Alta",#REF!="Leve"),CONCATENATE("R4C",#REF!),"")</f>
        <v>#REF!</v>
      </c>
      <c r="M19" s="54" t="e">
        <f>IF(AND(#REF!="Alta",#REF!="Leve"),CONCATENATE("R4C",#REF!),"")</f>
        <v>#REF!</v>
      </c>
      <c r="N19" s="54" t="e">
        <f>IF(AND(#REF!="Alta",#REF!="Leve"),CONCATENATE("R4C",#REF!),"")</f>
        <v>#REF!</v>
      </c>
      <c r="O19" s="55" t="e">
        <f>IF(AND(#REF!="Alta",#REF!="Leve"),CONCATENATE("R4C",#REF!),"")</f>
        <v>#REF!</v>
      </c>
      <c r="P19" s="53" t="e">
        <f>IF(AND(#REF!="Alta",#REF!="Menor"),CONCATENATE("R4C",#REF!),"")</f>
        <v>#REF!</v>
      </c>
      <c r="Q19" s="54" t="e">
        <f>IF(AND(#REF!="Alta",#REF!="Menor"),CONCATENATE("R4C",#REF!),"")</f>
        <v>#REF!</v>
      </c>
      <c r="R19" s="54" t="e">
        <f>IF(AND(#REF!="Alta",#REF!="Menor"),CONCATENATE("R4C",#REF!),"")</f>
        <v>#REF!</v>
      </c>
      <c r="S19" s="54" t="e">
        <f>IF(AND(#REF!="Alta",#REF!="Menor"),CONCATENATE("R4C",#REF!),"")</f>
        <v>#REF!</v>
      </c>
      <c r="T19" s="54" t="e">
        <f>IF(AND(#REF!="Alta",#REF!="Menor"),CONCATENATE("R4C",#REF!),"")</f>
        <v>#REF!</v>
      </c>
      <c r="U19" s="55" t="e">
        <f>IF(AND(#REF!="Alta",#REF!="Menor"),CONCATENATE("R4C",#REF!),"")</f>
        <v>#REF!</v>
      </c>
      <c r="V19" s="38" t="e">
        <f>IF(AND(#REF!="Alta",#REF!="Moderado"),CONCATENATE("R4C",#REF!),"")</f>
        <v>#REF!</v>
      </c>
      <c r="W19" s="39" t="e">
        <f>IF(AND(#REF!="Alta",#REF!="Moderado"),CONCATENATE("R4C",#REF!),"")</f>
        <v>#REF!</v>
      </c>
      <c r="X19" s="39" t="e">
        <f>IF(AND(#REF!="Alta",#REF!="Moderado"),CONCATENATE("R4C",#REF!),"")</f>
        <v>#REF!</v>
      </c>
      <c r="Y19" s="39" t="e">
        <f>IF(AND(#REF!="Alta",#REF!="Moderado"),CONCATENATE("R4C",#REF!),"")</f>
        <v>#REF!</v>
      </c>
      <c r="Z19" s="39" t="e">
        <f>IF(AND(#REF!="Alta",#REF!="Moderado"),CONCATENATE("R4C",#REF!),"")</f>
        <v>#REF!</v>
      </c>
      <c r="AA19" s="40" t="e">
        <f>IF(AND(#REF!="Alta",#REF!="Moderado"),CONCATENATE("R4C",#REF!),"")</f>
        <v>#REF!</v>
      </c>
      <c r="AB19" s="38" t="e">
        <f>IF(AND(#REF!="Alta",#REF!="Mayor"),CONCATENATE("R4C",#REF!),"")</f>
        <v>#REF!</v>
      </c>
      <c r="AC19" s="39" t="e">
        <f>IF(AND(#REF!="Alta",#REF!="Mayor"),CONCATENATE("R4C",#REF!),"")</f>
        <v>#REF!</v>
      </c>
      <c r="AD19" s="39" t="e">
        <f>IF(AND(#REF!="Alta",#REF!="Mayor"),CONCATENATE("R4C",#REF!),"")</f>
        <v>#REF!</v>
      </c>
      <c r="AE19" s="39" t="e">
        <f>IF(AND(#REF!="Alta",#REF!="Mayor"),CONCATENATE("R4C",#REF!),"")</f>
        <v>#REF!</v>
      </c>
      <c r="AF19" s="39" t="e">
        <f>IF(AND(#REF!="Alta",#REF!="Mayor"),CONCATENATE("R4C",#REF!),"")</f>
        <v>#REF!</v>
      </c>
      <c r="AG19" s="40" t="e">
        <f>IF(AND(#REF!="Alta",#REF!="Mayor"),CONCATENATE("R4C",#REF!),"")</f>
        <v>#REF!</v>
      </c>
      <c r="AH19" s="41" t="e">
        <f>IF(AND(#REF!="Alta",#REF!="Catastrófico"),CONCATENATE("R4C",#REF!),"")</f>
        <v>#REF!</v>
      </c>
      <c r="AI19" s="42" t="e">
        <f>IF(AND(#REF!="Alta",#REF!="Catastrófico"),CONCATENATE("R4C",#REF!),"")</f>
        <v>#REF!</v>
      </c>
      <c r="AJ19" s="42" t="e">
        <f>IF(AND(#REF!="Alta",#REF!="Catastrófico"),CONCATENATE("R4C",#REF!),"")</f>
        <v>#REF!</v>
      </c>
      <c r="AK19" s="42" t="e">
        <f>IF(AND(#REF!="Alta",#REF!="Catastrófico"),CONCATENATE("R4C",#REF!),"")</f>
        <v>#REF!</v>
      </c>
      <c r="AL19" s="42" t="e">
        <f>IF(AND(#REF!="Alta",#REF!="Catastrófico"),CONCATENATE("R4C",#REF!),"")</f>
        <v>#REF!</v>
      </c>
      <c r="AM19" s="43" t="e">
        <f>IF(AND(#REF!="Alta",#REF!="Catastrófico"),CONCATENATE("R4C",#REF!),"")</f>
        <v>#REF!</v>
      </c>
      <c r="AN19" s="69"/>
      <c r="AO19" s="468"/>
      <c r="AP19" s="469"/>
      <c r="AQ19" s="469"/>
      <c r="AR19" s="469"/>
      <c r="AS19" s="469"/>
      <c r="AT19" s="470"/>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row>
    <row r="20" spans="1:76" ht="15" customHeight="1" x14ac:dyDescent="0.25">
      <c r="A20" s="69"/>
      <c r="B20" s="493"/>
      <c r="C20" s="493"/>
      <c r="D20" s="494"/>
      <c r="E20" s="478"/>
      <c r="F20" s="477"/>
      <c r="G20" s="477"/>
      <c r="H20" s="477"/>
      <c r="I20" s="477"/>
      <c r="J20" s="53" t="e">
        <f>IF(AND(#REF!="Alta",#REF!="Leve"),CONCATENATE("R5C",#REF!),"")</f>
        <v>#REF!</v>
      </c>
      <c r="K20" s="54" t="e">
        <f>IF(AND(#REF!="Alta",#REF!="Leve"),CONCATENATE("R5C",#REF!),"")</f>
        <v>#REF!</v>
      </c>
      <c r="L20" s="54" t="e">
        <f>IF(AND(#REF!="Alta",#REF!="Leve"),CONCATENATE("R5C",#REF!),"")</f>
        <v>#REF!</v>
      </c>
      <c r="M20" s="54" t="e">
        <f>IF(AND(#REF!="Alta",#REF!="Leve"),CONCATENATE("R5C",#REF!),"")</f>
        <v>#REF!</v>
      </c>
      <c r="N20" s="54" t="e">
        <f>IF(AND(#REF!="Alta",#REF!="Leve"),CONCATENATE("R5C",#REF!),"")</f>
        <v>#REF!</v>
      </c>
      <c r="O20" s="55" t="e">
        <f>IF(AND(#REF!="Alta",#REF!="Leve"),CONCATENATE("R5C",#REF!),"")</f>
        <v>#REF!</v>
      </c>
      <c r="P20" s="53" t="e">
        <f>IF(AND(#REF!="Alta",#REF!="Menor"),CONCATENATE("R5C",#REF!),"")</f>
        <v>#REF!</v>
      </c>
      <c r="Q20" s="54" t="e">
        <f>IF(AND(#REF!="Alta",#REF!="Menor"),CONCATENATE("R5C",#REF!),"")</f>
        <v>#REF!</v>
      </c>
      <c r="R20" s="54" t="e">
        <f>IF(AND(#REF!="Alta",#REF!="Menor"),CONCATENATE("R5C",#REF!),"")</f>
        <v>#REF!</v>
      </c>
      <c r="S20" s="54" t="e">
        <f>IF(AND(#REF!="Alta",#REF!="Menor"),CONCATENATE("R5C",#REF!),"")</f>
        <v>#REF!</v>
      </c>
      <c r="T20" s="54" t="e">
        <f>IF(AND(#REF!="Alta",#REF!="Menor"),CONCATENATE("R5C",#REF!),"")</f>
        <v>#REF!</v>
      </c>
      <c r="U20" s="55" t="e">
        <f>IF(AND(#REF!="Alta",#REF!="Menor"),CONCATENATE("R5C",#REF!),"")</f>
        <v>#REF!</v>
      </c>
      <c r="V20" s="38" t="e">
        <f>IF(AND(#REF!="Alta",#REF!="Moderado"),CONCATENATE("R5C",#REF!),"")</f>
        <v>#REF!</v>
      </c>
      <c r="W20" s="39" t="e">
        <f>IF(AND(#REF!="Alta",#REF!="Moderado"),CONCATENATE("R5C",#REF!),"")</f>
        <v>#REF!</v>
      </c>
      <c r="X20" s="39" t="e">
        <f>IF(AND(#REF!="Alta",#REF!="Moderado"),CONCATENATE("R5C",#REF!),"")</f>
        <v>#REF!</v>
      </c>
      <c r="Y20" s="39" t="e">
        <f>IF(AND(#REF!="Alta",#REF!="Moderado"),CONCATENATE("R5C",#REF!),"")</f>
        <v>#REF!</v>
      </c>
      <c r="Z20" s="39" t="e">
        <f>IF(AND(#REF!="Alta",#REF!="Moderado"),CONCATENATE("R5C",#REF!),"")</f>
        <v>#REF!</v>
      </c>
      <c r="AA20" s="40" t="e">
        <f>IF(AND(#REF!="Alta",#REF!="Moderado"),CONCATENATE("R5C",#REF!),"")</f>
        <v>#REF!</v>
      </c>
      <c r="AB20" s="38" t="e">
        <f>IF(AND(#REF!="Alta",#REF!="Mayor"),CONCATENATE("R5C",#REF!),"")</f>
        <v>#REF!</v>
      </c>
      <c r="AC20" s="39" t="e">
        <f>IF(AND(#REF!="Alta",#REF!="Mayor"),CONCATENATE("R5C",#REF!),"")</f>
        <v>#REF!</v>
      </c>
      <c r="AD20" s="39" t="e">
        <f>IF(AND(#REF!="Alta",#REF!="Mayor"),CONCATENATE("R5C",#REF!),"")</f>
        <v>#REF!</v>
      </c>
      <c r="AE20" s="39" t="e">
        <f>IF(AND(#REF!="Alta",#REF!="Mayor"),CONCATENATE("R5C",#REF!),"")</f>
        <v>#REF!</v>
      </c>
      <c r="AF20" s="39" t="e">
        <f>IF(AND(#REF!="Alta",#REF!="Mayor"),CONCATENATE("R5C",#REF!),"")</f>
        <v>#REF!</v>
      </c>
      <c r="AG20" s="40" t="e">
        <f>IF(AND(#REF!="Alta",#REF!="Mayor"),CONCATENATE("R5C",#REF!),"")</f>
        <v>#REF!</v>
      </c>
      <c r="AH20" s="41" t="e">
        <f>IF(AND(#REF!="Alta",#REF!="Catastrófico"),CONCATENATE("R5C",#REF!),"")</f>
        <v>#REF!</v>
      </c>
      <c r="AI20" s="42" t="e">
        <f>IF(AND(#REF!="Alta",#REF!="Catastrófico"),CONCATENATE("R5C",#REF!),"")</f>
        <v>#REF!</v>
      </c>
      <c r="AJ20" s="42" t="e">
        <f>IF(AND(#REF!="Alta",#REF!="Catastrófico"),CONCATENATE("R5C",#REF!),"")</f>
        <v>#REF!</v>
      </c>
      <c r="AK20" s="42" t="e">
        <f>IF(AND(#REF!="Alta",#REF!="Catastrófico"),CONCATENATE("R5C",#REF!),"")</f>
        <v>#REF!</v>
      </c>
      <c r="AL20" s="42" t="e">
        <f>IF(AND(#REF!="Alta",#REF!="Catastrófico"),CONCATENATE("R5C",#REF!),"")</f>
        <v>#REF!</v>
      </c>
      <c r="AM20" s="43" t="e">
        <f>IF(AND(#REF!="Alta",#REF!="Catastrófico"),CONCATENATE("R5C",#REF!),"")</f>
        <v>#REF!</v>
      </c>
      <c r="AN20" s="69"/>
      <c r="AO20" s="468"/>
      <c r="AP20" s="469"/>
      <c r="AQ20" s="469"/>
      <c r="AR20" s="469"/>
      <c r="AS20" s="469"/>
      <c r="AT20" s="470"/>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row>
    <row r="21" spans="1:76" ht="15" customHeight="1" x14ac:dyDescent="0.25">
      <c r="A21" s="69"/>
      <c r="B21" s="493"/>
      <c r="C21" s="493"/>
      <c r="D21" s="494"/>
      <c r="E21" s="478"/>
      <c r="F21" s="477"/>
      <c r="G21" s="477"/>
      <c r="H21" s="477"/>
      <c r="I21" s="477"/>
      <c r="J21" s="53" t="e">
        <f>IF(AND(#REF!="Alta",#REF!="Leve"),CONCATENATE("R6C",#REF!),"")</f>
        <v>#REF!</v>
      </c>
      <c r="K21" s="54" t="e">
        <f>IF(AND(#REF!="Alta",#REF!="Leve"),CONCATENATE("R6C",#REF!),"")</f>
        <v>#REF!</v>
      </c>
      <c r="L21" s="54" t="e">
        <f>IF(AND(#REF!="Alta",#REF!="Leve"),CONCATENATE("R6C",#REF!),"")</f>
        <v>#REF!</v>
      </c>
      <c r="M21" s="54" t="e">
        <f>IF(AND(#REF!="Alta",#REF!="Leve"),CONCATENATE("R6C",#REF!),"")</f>
        <v>#REF!</v>
      </c>
      <c r="N21" s="54" t="e">
        <f>IF(AND(#REF!="Alta",#REF!="Leve"),CONCATENATE("R6C",#REF!),"")</f>
        <v>#REF!</v>
      </c>
      <c r="O21" s="55" t="e">
        <f>IF(AND(#REF!="Alta",#REF!="Leve"),CONCATENATE("R6C",#REF!),"")</f>
        <v>#REF!</v>
      </c>
      <c r="P21" s="53" t="e">
        <f>IF(AND(#REF!="Alta",#REF!="Menor"),CONCATENATE("R6C",#REF!),"")</f>
        <v>#REF!</v>
      </c>
      <c r="Q21" s="54" t="e">
        <f>IF(AND(#REF!="Alta",#REF!="Menor"),CONCATENATE("R6C",#REF!),"")</f>
        <v>#REF!</v>
      </c>
      <c r="R21" s="54" t="e">
        <f>IF(AND(#REF!="Alta",#REF!="Menor"),CONCATENATE("R6C",#REF!),"")</f>
        <v>#REF!</v>
      </c>
      <c r="S21" s="54" t="e">
        <f>IF(AND(#REF!="Alta",#REF!="Menor"),CONCATENATE("R6C",#REF!),"")</f>
        <v>#REF!</v>
      </c>
      <c r="T21" s="54" t="e">
        <f>IF(AND(#REF!="Alta",#REF!="Menor"),CONCATENATE("R6C",#REF!),"")</f>
        <v>#REF!</v>
      </c>
      <c r="U21" s="55" t="e">
        <f>IF(AND(#REF!="Alta",#REF!="Menor"),CONCATENATE("R6C",#REF!),"")</f>
        <v>#REF!</v>
      </c>
      <c r="V21" s="38" t="e">
        <f>IF(AND(#REF!="Alta",#REF!="Moderado"),CONCATENATE("R6C",#REF!),"")</f>
        <v>#REF!</v>
      </c>
      <c r="W21" s="39" t="e">
        <f>IF(AND(#REF!="Alta",#REF!="Moderado"),CONCATENATE("R6C",#REF!),"")</f>
        <v>#REF!</v>
      </c>
      <c r="X21" s="39" t="e">
        <f>IF(AND(#REF!="Alta",#REF!="Moderado"),CONCATENATE("R6C",#REF!),"")</f>
        <v>#REF!</v>
      </c>
      <c r="Y21" s="39" t="e">
        <f>IF(AND(#REF!="Alta",#REF!="Moderado"),CONCATENATE("R6C",#REF!),"")</f>
        <v>#REF!</v>
      </c>
      <c r="Z21" s="39" t="e">
        <f>IF(AND(#REF!="Alta",#REF!="Moderado"),CONCATENATE("R6C",#REF!),"")</f>
        <v>#REF!</v>
      </c>
      <c r="AA21" s="40" t="e">
        <f>IF(AND(#REF!="Alta",#REF!="Moderado"),CONCATENATE("R6C",#REF!),"")</f>
        <v>#REF!</v>
      </c>
      <c r="AB21" s="38" t="e">
        <f>IF(AND(#REF!="Alta",#REF!="Mayor"),CONCATENATE("R6C",#REF!),"")</f>
        <v>#REF!</v>
      </c>
      <c r="AC21" s="39" t="e">
        <f>IF(AND(#REF!="Alta",#REF!="Mayor"),CONCATENATE("R6C",#REF!),"")</f>
        <v>#REF!</v>
      </c>
      <c r="AD21" s="39" t="e">
        <f>IF(AND(#REF!="Alta",#REF!="Mayor"),CONCATENATE("R6C",#REF!),"")</f>
        <v>#REF!</v>
      </c>
      <c r="AE21" s="39" t="e">
        <f>IF(AND(#REF!="Alta",#REF!="Mayor"),CONCATENATE("R6C",#REF!),"")</f>
        <v>#REF!</v>
      </c>
      <c r="AF21" s="39" t="e">
        <f>IF(AND(#REF!="Alta",#REF!="Mayor"),CONCATENATE("R6C",#REF!),"")</f>
        <v>#REF!</v>
      </c>
      <c r="AG21" s="40" t="e">
        <f>IF(AND(#REF!="Alta",#REF!="Mayor"),CONCATENATE("R6C",#REF!),"")</f>
        <v>#REF!</v>
      </c>
      <c r="AH21" s="41" t="e">
        <f>IF(AND(#REF!="Alta",#REF!="Catastrófico"),CONCATENATE("R6C",#REF!),"")</f>
        <v>#REF!</v>
      </c>
      <c r="AI21" s="42" t="e">
        <f>IF(AND(#REF!="Alta",#REF!="Catastrófico"),CONCATENATE("R6C",#REF!),"")</f>
        <v>#REF!</v>
      </c>
      <c r="AJ21" s="42" t="e">
        <f>IF(AND(#REF!="Alta",#REF!="Catastrófico"),CONCATENATE("R6C",#REF!),"")</f>
        <v>#REF!</v>
      </c>
      <c r="AK21" s="42" t="e">
        <f>IF(AND(#REF!="Alta",#REF!="Catastrófico"),CONCATENATE("R6C",#REF!),"")</f>
        <v>#REF!</v>
      </c>
      <c r="AL21" s="42" t="e">
        <f>IF(AND(#REF!="Alta",#REF!="Catastrófico"),CONCATENATE("R6C",#REF!),"")</f>
        <v>#REF!</v>
      </c>
      <c r="AM21" s="43" t="e">
        <f>IF(AND(#REF!="Alta",#REF!="Catastrófico"),CONCATENATE("R6C",#REF!),"")</f>
        <v>#REF!</v>
      </c>
      <c r="AN21" s="69"/>
      <c r="AO21" s="468"/>
      <c r="AP21" s="469"/>
      <c r="AQ21" s="469"/>
      <c r="AR21" s="469"/>
      <c r="AS21" s="469"/>
      <c r="AT21" s="470"/>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row>
    <row r="22" spans="1:76" ht="15" customHeight="1" x14ac:dyDescent="0.25">
      <c r="A22" s="69"/>
      <c r="B22" s="493"/>
      <c r="C22" s="493"/>
      <c r="D22" s="494"/>
      <c r="E22" s="478"/>
      <c r="F22" s="477"/>
      <c r="G22" s="477"/>
      <c r="H22" s="477"/>
      <c r="I22" s="477"/>
      <c r="J22" s="53" t="e">
        <f>IF(AND(#REF!="Alta",#REF!="Leve"),CONCATENATE("R7C",#REF!),"")</f>
        <v>#REF!</v>
      </c>
      <c r="K22" s="54" t="e">
        <f>IF(AND(#REF!="Alta",#REF!="Leve"),CONCATENATE("R7C",#REF!),"")</f>
        <v>#REF!</v>
      </c>
      <c r="L22" s="54" t="e">
        <f>IF(AND(#REF!="Alta",#REF!="Leve"),CONCATENATE("R7C",#REF!),"")</f>
        <v>#REF!</v>
      </c>
      <c r="M22" s="54" t="e">
        <f>IF(AND(#REF!="Alta",#REF!="Leve"),CONCATENATE("R7C",#REF!),"")</f>
        <v>#REF!</v>
      </c>
      <c r="N22" s="54" t="e">
        <f>IF(AND(#REF!="Alta",#REF!="Leve"),CONCATENATE("R7C",#REF!),"")</f>
        <v>#REF!</v>
      </c>
      <c r="O22" s="55" t="e">
        <f>IF(AND(#REF!="Alta",#REF!="Leve"),CONCATENATE("R7C",#REF!),"")</f>
        <v>#REF!</v>
      </c>
      <c r="P22" s="53" t="e">
        <f>IF(AND(#REF!="Alta",#REF!="Menor"),CONCATENATE("R7C",#REF!),"")</f>
        <v>#REF!</v>
      </c>
      <c r="Q22" s="54" t="e">
        <f>IF(AND(#REF!="Alta",#REF!="Menor"),CONCATENATE("R7C",#REF!),"")</f>
        <v>#REF!</v>
      </c>
      <c r="R22" s="54" t="e">
        <f>IF(AND(#REF!="Alta",#REF!="Menor"),CONCATENATE("R7C",#REF!),"")</f>
        <v>#REF!</v>
      </c>
      <c r="S22" s="54" t="e">
        <f>IF(AND(#REF!="Alta",#REF!="Menor"),CONCATENATE("R7C",#REF!),"")</f>
        <v>#REF!</v>
      </c>
      <c r="T22" s="54" t="e">
        <f>IF(AND(#REF!="Alta",#REF!="Menor"),CONCATENATE("R7C",#REF!),"")</f>
        <v>#REF!</v>
      </c>
      <c r="U22" s="55" t="e">
        <f>IF(AND(#REF!="Alta",#REF!="Menor"),CONCATENATE("R7C",#REF!),"")</f>
        <v>#REF!</v>
      </c>
      <c r="V22" s="38" t="e">
        <f>IF(AND(#REF!="Alta",#REF!="Moderado"),CONCATENATE("R7C",#REF!),"")</f>
        <v>#REF!</v>
      </c>
      <c r="W22" s="39" t="e">
        <f>IF(AND(#REF!="Alta",#REF!="Moderado"),CONCATENATE("R7C",#REF!),"")</f>
        <v>#REF!</v>
      </c>
      <c r="X22" s="39" t="e">
        <f>IF(AND(#REF!="Alta",#REF!="Moderado"),CONCATENATE("R7C",#REF!),"")</f>
        <v>#REF!</v>
      </c>
      <c r="Y22" s="39" t="e">
        <f>IF(AND(#REF!="Alta",#REF!="Moderado"),CONCATENATE("R7C",#REF!),"")</f>
        <v>#REF!</v>
      </c>
      <c r="Z22" s="39" t="e">
        <f>IF(AND(#REF!="Alta",#REF!="Moderado"),CONCATENATE("R7C",#REF!),"")</f>
        <v>#REF!</v>
      </c>
      <c r="AA22" s="40" t="e">
        <f>IF(AND(#REF!="Alta",#REF!="Moderado"),CONCATENATE("R7C",#REF!),"")</f>
        <v>#REF!</v>
      </c>
      <c r="AB22" s="38" t="e">
        <f>IF(AND(#REF!="Alta",#REF!="Mayor"),CONCATENATE("R7C",#REF!),"")</f>
        <v>#REF!</v>
      </c>
      <c r="AC22" s="39" t="e">
        <f>IF(AND(#REF!="Alta",#REF!="Mayor"),CONCATENATE("R7C",#REF!),"")</f>
        <v>#REF!</v>
      </c>
      <c r="AD22" s="39" t="e">
        <f>IF(AND(#REF!="Alta",#REF!="Mayor"),CONCATENATE("R7C",#REF!),"")</f>
        <v>#REF!</v>
      </c>
      <c r="AE22" s="39" t="e">
        <f>IF(AND(#REF!="Alta",#REF!="Mayor"),CONCATENATE("R7C",#REF!),"")</f>
        <v>#REF!</v>
      </c>
      <c r="AF22" s="39" t="e">
        <f>IF(AND(#REF!="Alta",#REF!="Mayor"),CONCATENATE("R7C",#REF!),"")</f>
        <v>#REF!</v>
      </c>
      <c r="AG22" s="40" t="e">
        <f>IF(AND(#REF!="Alta",#REF!="Mayor"),CONCATENATE("R7C",#REF!),"")</f>
        <v>#REF!</v>
      </c>
      <c r="AH22" s="41" t="e">
        <f>IF(AND(#REF!="Alta",#REF!="Catastrófico"),CONCATENATE("R7C",#REF!),"")</f>
        <v>#REF!</v>
      </c>
      <c r="AI22" s="42" t="e">
        <f>IF(AND(#REF!="Alta",#REF!="Catastrófico"),CONCATENATE("R7C",#REF!),"")</f>
        <v>#REF!</v>
      </c>
      <c r="AJ22" s="42" t="e">
        <f>IF(AND(#REF!="Alta",#REF!="Catastrófico"),CONCATENATE("R7C",#REF!),"")</f>
        <v>#REF!</v>
      </c>
      <c r="AK22" s="42" t="e">
        <f>IF(AND(#REF!="Alta",#REF!="Catastrófico"),CONCATENATE("R7C",#REF!),"")</f>
        <v>#REF!</v>
      </c>
      <c r="AL22" s="42" t="e">
        <f>IF(AND(#REF!="Alta",#REF!="Catastrófico"),CONCATENATE("R7C",#REF!),"")</f>
        <v>#REF!</v>
      </c>
      <c r="AM22" s="43" t="e">
        <f>IF(AND(#REF!="Alta",#REF!="Catastrófico"),CONCATENATE("R7C",#REF!),"")</f>
        <v>#REF!</v>
      </c>
      <c r="AN22" s="69"/>
      <c r="AO22" s="468"/>
      <c r="AP22" s="469"/>
      <c r="AQ22" s="469"/>
      <c r="AR22" s="469"/>
      <c r="AS22" s="469"/>
      <c r="AT22" s="470"/>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row>
    <row r="23" spans="1:76" ht="15" customHeight="1" x14ac:dyDescent="0.25">
      <c r="A23" s="69"/>
      <c r="B23" s="493"/>
      <c r="C23" s="493"/>
      <c r="D23" s="494"/>
      <c r="E23" s="478"/>
      <c r="F23" s="477"/>
      <c r="G23" s="477"/>
      <c r="H23" s="477"/>
      <c r="I23" s="477"/>
      <c r="J23" s="53" t="e">
        <f>IF(AND(#REF!="Alta",#REF!="Leve"),CONCATENATE("R8C",#REF!),"")</f>
        <v>#REF!</v>
      </c>
      <c r="K23" s="54" t="e">
        <f>IF(AND(#REF!="Alta",#REF!="Leve"),CONCATENATE("R8C",#REF!),"")</f>
        <v>#REF!</v>
      </c>
      <c r="L23" s="54" t="e">
        <f>IF(AND(#REF!="Alta",#REF!="Leve"),CONCATENATE("R8C",#REF!),"")</f>
        <v>#REF!</v>
      </c>
      <c r="M23" s="54" t="e">
        <f>IF(AND(#REF!="Alta",#REF!="Leve"),CONCATENATE("R8C",#REF!),"")</f>
        <v>#REF!</v>
      </c>
      <c r="N23" s="54" t="e">
        <f>IF(AND(#REF!="Alta",#REF!="Leve"),CONCATENATE("R8C",#REF!),"")</f>
        <v>#REF!</v>
      </c>
      <c r="O23" s="55" t="e">
        <f>IF(AND(#REF!="Alta",#REF!="Leve"),CONCATENATE("R8C",#REF!),"")</f>
        <v>#REF!</v>
      </c>
      <c r="P23" s="53" t="e">
        <f>IF(AND(#REF!="Alta",#REF!="Menor"),CONCATENATE("R8C",#REF!),"")</f>
        <v>#REF!</v>
      </c>
      <c r="Q23" s="54" t="e">
        <f>IF(AND(#REF!="Alta",#REF!="Menor"),CONCATENATE("R8C",#REF!),"")</f>
        <v>#REF!</v>
      </c>
      <c r="R23" s="54" t="e">
        <f>IF(AND(#REF!="Alta",#REF!="Menor"),CONCATENATE("R8C",#REF!),"")</f>
        <v>#REF!</v>
      </c>
      <c r="S23" s="54" t="e">
        <f>IF(AND(#REF!="Alta",#REF!="Menor"),CONCATENATE("R8C",#REF!),"")</f>
        <v>#REF!</v>
      </c>
      <c r="T23" s="54" t="e">
        <f>IF(AND(#REF!="Alta",#REF!="Menor"),CONCATENATE("R8C",#REF!),"")</f>
        <v>#REF!</v>
      </c>
      <c r="U23" s="55" t="e">
        <f>IF(AND(#REF!="Alta",#REF!="Menor"),CONCATENATE("R8C",#REF!),"")</f>
        <v>#REF!</v>
      </c>
      <c r="V23" s="38" t="e">
        <f>IF(AND(#REF!="Alta",#REF!="Moderado"),CONCATENATE("R8C",#REF!),"")</f>
        <v>#REF!</v>
      </c>
      <c r="W23" s="39" t="e">
        <f>IF(AND(#REF!="Alta",#REF!="Moderado"),CONCATENATE("R8C",#REF!),"")</f>
        <v>#REF!</v>
      </c>
      <c r="X23" s="39" t="e">
        <f>IF(AND(#REF!="Alta",#REF!="Moderado"),CONCATENATE("R8C",#REF!),"")</f>
        <v>#REF!</v>
      </c>
      <c r="Y23" s="39" t="e">
        <f>IF(AND(#REF!="Alta",#REF!="Moderado"),CONCATENATE("R8C",#REF!),"")</f>
        <v>#REF!</v>
      </c>
      <c r="Z23" s="39" t="e">
        <f>IF(AND(#REF!="Alta",#REF!="Moderado"),CONCATENATE("R8C",#REF!),"")</f>
        <v>#REF!</v>
      </c>
      <c r="AA23" s="40" t="e">
        <f>IF(AND(#REF!="Alta",#REF!="Moderado"),CONCATENATE("R8C",#REF!),"")</f>
        <v>#REF!</v>
      </c>
      <c r="AB23" s="38" t="e">
        <f>IF(AND(#REF!="Alta",#REF!="Mayor"),CONCATENATE("R8C",#REF!),"")</f>
        <v>#REF!</v>
      </c>
      <c r="AC23" s="39" t="e">
        <f>IF(AND(#REF!="Alta",#REF!="Mayor"),CONCATENATE("R8C",#REF!),"")</f>
        <v>#REF!</v>
      </c>
      <c r="AD23" s="39" t="e">
        <f>IF(AND(#REF!="Alta",#REF!="Mayor"),CONCATENATE("R8C",#REF!),"")</f>
        <v>#REF!</v>
      </c>
      <c r="AE23" s="39" t="e">
        <f>IF(AND(#REF!="Alta",#REF!="Mayor"),CONCATENATE("R8C",#REF!),"")</f>
        <v>#REF!</v>
      </c>
      <c r="AF23" s="39" t="e">
        <f>IF(AND(#REF!="Alta",#REF!="Mayor"),CONCATENATE("R8C",#REF!),"")</f>
        <v>#REF!</v>
      </c>
      <c r="AG23" s="40" t="e">
        <f>IF(AND(#REF!="Alta",#REF!="Mayor"),CONCATENATE("R8C",#REF!),"")</f>
        <v>#REF!</v>
      </c>
      <c r="AH23" s="41" t="e">
        <f>IF(AND(#REF!="Alta",#REF!="Catastrófico"),CONCATENATE("R8C",#REF!),"")</f>
        <v>#REF!</v>
      </c>
      <c r="AI23" s="42" t="e">
        <f>IF(AND(#REF!="Alta",#REF!="Catastrófico"),CONCATENATE("R8C",#REF!),"")</f>
        <v>#REF!</v>
      </c>
      <c r="AJ23" s="42" t="e">
        <f>IF(AND(#REF!="Alta",#REF!="Catastrófico"),CONCATENATE("R8C",#REF!),"")</f>
        <v>#REF!</v>
      </c>
      <c r="AK23" s="42" t="e">
        <f>IF(AND(#REF!="Alta",#REF!="Catastrófico"),CONCATENATE("R8C",#REF!),"")</f>
        <v>#REF!</v>
      </c>
      <c r="AL23" s="42" t="e">
        <f>IF(AND(#REF!="Alta",#REF!="Catastrófico"),CONCATENATE("R8C",#REF!),"")</f>
        <v>#REF!</v>
      </c>
      <c r="AM23" s="43" t="e">
        <f>IF(AND(#REF!="Alta",#REF!="Catastrófico"),CONCATENATE("R8C",#REF!),"")</f>
        <v>#REF!</v>
      </c>
      <c r="AN23" s="69"/>
      <c r="AO23" s="468"/>
      <c r="AP23" s="469"/>
      <c r="AQ23" s="469"/>
      <c r="AR23" s="469"/>
      <c r="AS23" s="469"/>
      <c r="AT23" s="470"/>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row>
    <row r="24" spans="1:76" ht="15" customHeight="1" x14ac:dyDescent="0.25">
      <c r="A24" s="69"/>
      <c r="B24" s="493"/>
      <c r="C24" s="493"/>
      <c r="D24" s="494"/>
      <c r="E24" s="478"/>
      <c r="F24" s="477"/>
      <c r="G24" s="477"/>
      <c r="H24" s="477"/>
      <c r="I24" s="477"/>
      <c r="J24" s="53" t="e">
        <f>IF(AND(#REF!="Alta",#REF!="Leve"),CONCATENATE("R9C",#REF!),"")</f>
        <v>#REF!</v>
      </c>
      <c r="K24" s="54" t="e">
        <f>IF(AND(#REF!="Alta",#REF!="Leve"),CONCATENATE("R9C",#REF!),"")</f>
        <v>#REF!</v>
      </c>
      <c r="L24" s="54" t="e">
        <f>IF(AND(#REF!="Alta",#REF!="Leve"),CONCATENATE("R9C",#REF!),"")</f>
        <v>#REF!</v>
      </c>
      <c r="M24" s="54" t="e">
        <f>IF(AND(#REF!="Alta",#REF!="Leve"),CONCATENATE("R9C",#REF!),"")</f>
        <v>#REF!</v>
      </c>
      <c r="N24" s="54" t="e">
        <f>IF(AND(#REF!="Alta",#REF!="Leve"),CONCATENATE("R9C",#REF!),"")</f>
        <v>#REF!</v>
      </c>
      <c r="O24" s="55" t="e">
        <f>IF(AND(#REF!="Alta",#REF!="Leve"),CONCATENATE("R9C",#REF!),"")</f>
        <v>#REF!</v>
      </c>
      <c r="P24" s="53" t="e">
        <f>IF(AND(#REF!="Alta",#REF!="Menor"),CONCATENATE("R9C",#REF!),"")</f>
        <v>#REF!</v>
      </c>
      <c r="Q24" s="54" t="e">
        <f>IF(AND(#REF!="Alta",#REF!="Menor"),CONCATENATE("R9C",#REF!),"")</f>
        <v>#REF!</v>
      </c>
      <c r="R24" s="54" t="e">
        <f>IF(AND(#REF!="Alta",#REF!="Menor"),CONCATENATE("R9C",#REF!),"")</f>
        <v>#REF!</v>
      </c>
      <c r="S24" s="54" t="e">
        <f>IF(AND(#REF!="Alta",#REF!="Menor"),CONCATENATE("R9C",#REF!),"")</f>
        <v>#REF!</v>
      </c>
      <c r="T24" s="54" t="e">
        <f>IF(AND(#REF!="Alta",#REF!="Menor"),CONCATENATE("R9C",#REF!),"")</f>
        <v>#REF!</v>
      </c>
      <c r="U24" s="55" t="e">
        <f>IF(AND(#REF!="Alta",#REF!="Menor"),CONCATENATE("R9C",#REF!),"")</f>
        <v>#REF!</v>
      </c>
      <c r="V24" s="38" t="e">
        <f>IF(AND(#REF!="Alta",#REF!="Moderado"),CONCATENATE("R9C",#REF!),"")</f>
        <v>#REF!</v>
      </c>
      <c r="W24" s="39" t="e">
        <f>IF(AND(#REF!="Alta",#REF!="Moderado"),CONCATENATE("R9C",#REF!),"")</f>
        <v>#REF!</v>
      </c>
      <c r="X24" s="39" t="e">
        <f>IF(AND(#REF!="Alta",#REF!="Moderado"),CONCATENATE("R9C",#REF!),"")</f>
        <v>#REF!</v>
      </c>
      <c r="Y24" s="39" t="e">
        <f>IF(AND(#REF!="Alta",#REF!="Moderado"),CONCATENATE("R9C",#REF!),"")</f>
        <v>#REF!</v>
      </c>
      <c r="Z24" s="39" t="e">
        <f>IF(AND(#REF!="Alta",#REF!="Moderado"),CONCATENATE("R9C",#REF!),"")</f>
        <v>#REF!</v>
      </c>
      <c r="AA24" s="40" t="e">
        <f>IF(AND(#REF!="Alta",#REF!="Moderado"),CONCATENATE("R9C",#REF!),"")</f>
        <v>#REF!</v>
      </c>
      <c r="AB24" s="38" t="e">
        <f>IF(AND(#REF!="Alta",#REF!="Mayor"),CONCATENATE("R9C",#REF!),"")</f>
        <v>#REF!</v>
      </c>
      <c r="AC24" s="39" t="e">
        <f>IF(AND(#REF!="Alta",#REF!="Mayor"),CONCATENATE("R9C",#REF!),"")</f>
        <v>#REF!</v>
      </c>
      <c r="AD24" s="39" t="e">
        <f>IF(AND(#REF!="Alta",#REF!="Mayor"),CONCATENATE("R9C",#REF!),"")</f>
        <v>#REF!</v>
      </c>
      <c r="AE24" s="39" t="e">
        <f>IF(AND(#REF!="Alta",#REF!="Mayor"),CONCATENATE("R9C",#REF!),"")</f>
        <v>#REF!</v>
      </c>
      <c r="AF24" s="39" t="e">
        <f>IF(AND(#REF!="Alta",#REF!="Mayor"),CONCATENATE("R9C",#REF!),"")</f>
        <v>#REF!</v>
      </c>
      <c r="AG24" s="40" t="e">
        <f>IF(AND(#REF!="Alta",#REF!="Mayor"),CONCATENATE("R9C",#REF!),"")</f>
        <v>#REF!</v>
      </c>
      <c r="AH24" s="41" t="e">
        <f>IF(AND(#REF!="Alta",#REF!="Catastrófico"),CONCATENATE("R9C",#REF!),"")</f>
        <v>#REF!</v>
      </c>
      <c r="AI24" s="42" t="e">
        <f>IF(AND(#REF!="Alta",#REF!="Catastrófico"),CONCATENATE("R9C",#REF!),"")</f>
        <v>#REF!</v>
      </c>
      <c r="AJ24" s="42" t="e">
        <f>IF(AND(#REF!="Alta",#REF!="Catastrófico"),CONCATENATE("R9C",#REF!),"")</f>
        <v>#REF!</v>
      </c>
      <c r="AK24" s="42" t="e">
        <f>IF(AND(#REF!="Alta",#REF!="Catastrófico"),CONCATENATE("R9C",#REF!),"")</f>
        <v>#REF!</v>
      </c>
      <c r="AL24" s="42" t="e">
        <f>IF(AND(#REF!="Alta",#REF!="Catastrófico"),CONCATENATE("R9C",#REF!),"")</f>
        <v>#REF!</v>
      </c>
      <c r="AM24" s="43" t="e">
        <f>IF(AND(#REF!="Alta",#REF!="Catastrófico"),CONCATENATE("R9C",#REF!),"")</f>
        <v>#REF!</v>
      </c>
      <c r="AN24" s="69"/>
      <c r="AO24" s="468"/>
      <c r="AP24" s="469"/>
      <c r="AQ24" s="469"/>
      <c r="AR24" s="469"/>
      <c r="AS24" s="469"/>
      <c r="AT24" s="470"/>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row>
    <row r="25" spans="1:76" ht="15.75" customHeight="1" thickBot="1" x14ac:dyDescent="0.3">
      <c r="A25" s="69"/>
      <c r="B25" s="493"/>
      <c r="C25" s="493"/>
      <c r="D25" s="494"/>
      <c r="E25" s="479"/>
      <c r="F25" s="480"/>
      <c r="G25" s="480"/>
      <c r="H25" s="480"/>
      <c r="I25" s="480"/>
      <c r="J25" s="56" t="e">
        <f>IF(AND(#REF!="Alta",#REF!="Leve"),CONCATENATE("R10C",#REF!),"")</f>
        <v>#REF!</v>
      </c>
      <c r="K25" s="57" t="e">
        <f>IF(AND(#REF!="Alta",#REF!="Leve"),CONCATENATE("R10C",#REF!),"")</f>
        <v>#REF!</v>
      </c>
      <c r="L25" s="57" t="e">
        <f>IF(AND(#REF!="Alta",#REF!="Leve"),CONCATENATE("R10C",#REF!),"")</f>
        <v>#REF!</v>
      </c>
      <c r="M25" s="57" t="e">
        <f>IF(AND(#REF!="Alta",#REF!="Leve"),CONCATENATE("R10C",#REF!),"")</f>
        <v>#REF!</v>
      </c>
      <c r="N25" s="57" t="e">
        <f>IF(AND(#REF!="Alta",#REF!="Leve"),CONCATENATE("R10C",#REF!),"")</f>
        <v>#REF!</v>
      </c>
      <c r="O25" s="58" t="e">
        <f>IF(AND(#REF!="Alta",#REF!="Leve"),CONCATENATE("R10C",#REF!),"")</f>
        <v>#REF!</v>
      </c>
      <c r="P25" s="56" t="e">
        <f>IF(AND(#REF!="Alta",#REF!="Menor"),CONCATENATE("R10C",#REF!),"")</f>
        <v>#REF!</v>
      </c>
      <c r="Q25" s="57" t="e">
        <f>IF(AND(#REF!="Alta",#REF!="Menor"),CONCATENATE("R10C",#REF!),"")</f>
        <v>#REF!</v>
      </c>
      <c r="R25" s="57" t="e">
        <f>IF(AND(#REF!="Alta",#REF!="Menor"),CONCATENATE("R10C",#REF!),"")</f>
        <v>#REF!</v>
      </c>
      <c r="S25" s="57" t="e">
        <f>IF(AND(#REF!="Alta",#REF!="Menor"),CONCATENATE("R10C",#REF!),"")</f>
        <v>#REF!</v>
      </c>
      <c r="T25" s="57" t="e">
        <f>IF(AND(#REF!="Alta",#REF!="Menor"),CONCATENATE("R10C",#REF!),"")</f>
        <v>#REF!</v>
      </c>
      <c r="U25" s="58" t="e">
        <f>IF(AND(#REF!="Alta",#REF!="Menor"),CONCATENATE("R10C",#REF!),"")</f>
        <v>#REF!</v>
      </c>
      <c r="V25" s="44" t="e">
        <f>IF(AND(#REF!="Alta",#REF!="Moderado"),CONCATENATE("R10C",#REF!),"")</f>
        <v>#REF!</v>
      </c>
      <c r="W25" s="45" t="e">
        <f>IF(AND(#REF!="Alta",#REF!="Moderado"),CONCATENATE("R10C",#REF!),"")</f>
        <v>#REF!</v>
      </c>
      <c r="X25" s="45" t="e">
        <f>IF(AND(#REF!="Alta",#REF!="Moderado"),CONCATENATE("R10C",#REF!),"")</f>
        <v>#REF!</v>
      </c>
      <c r="Y25" s="45" t="e">
        <f>IF(AND(#REF!="Alta",#REF!="Moderado"),CONCATENATE("R10C",#REF!),"")</f>
        <v>#REF!</v>
      </c>
      <c r="Z25" s="45" t="e">
        <f>IF(AND(#REF!="Alta",#REF!="Moderado"),CONCATENATE("R10C",#REF!),"")</f>
        <v>#REF!</v>
      </c>
      <c r="AA25" s="46" t="e">
        <f>IF(AND(#REF!="Alta",#REF!="Moderado"),CONCATENATE("R10C",#REF!),"")</f>
        <v>#REF!</v>
      </c>
      <c r="AB25" s="44" t="e">
        <f>IF(AND(#REF!="Alta",#REF!="Mayor"),CONCATENATE("R10C",#REF!),"")</f>
        <v>#REF!</v>
      </c>
      <c r="AC25" s="45" t="e">
        <f>IF(AND(#REF!="Alta",#REF!="Mayor"),CONCATENATE("R10C",#REF!),"")</f>
        <v>#REF!</v>
      </c>
      <c r="AD25" s="45" t="e">
        <f>IF(AND(#REF!="Alta",#REF!="Mayor"),CONCATENATE("R10C",#REF!),"")</f>
        <v>#REF!</v>
      </c>
      <c r="AE25" s="45" t="e">
        <f>IF(AND(#REF!="Alta",#REF!="Mayor"),CONCATENATE("R10C",#REF!),"")</f>
        <v>#REF!</v>
      </c>
      <c r="AF25" s="45" t="e">
        <f>IF(AND(#REF!="Alta",#REF!="Mayor"),CONCATENATE("R10C",#REF!),"")</f>
        <v>#REF!</v>
      </c>
      <c r="AG25" s="46" t="e">
        <f>IF(AND(#REF!="Alta",#REF!="Mayor"),CONCATENATE("R10C",#REF!),"")</f>
        <v>#REF!</v>
      </c>
      <c r="AH25" s="47" t="e">
        <f>IF(AND(#REF!="Alta",#REF!="Catastrófico"),CONCATENATE("R10C",#REF!),"")</f>
        <v>#REF!</v>
      </c>
      <c r="AI25" s="48" t="e">
        <f>IF(AND(#REF!="Alta",#REF!="Catastrófico"),CONCATENATE("R10C",#REF!),"")</f>
        <v>#REF!</v>
      </c>
      <c r="AJ25" s="48" t="e">
        <f>IF(AND(#REF!="Alta",#REF!="Catastrófico"),CONCATENATE("R10C",#REF!),"")</f>
        <v>#REF!</v>
      </c>
      <c r="AK25" s="48" t="e">
        <f>IF(AND(#REF!="Alta",#REF!="Catastrófico"),CONCATENATE("R10C",#REF!),"")</f>
        <v>#REF!</v>
      </c>
      <c r="AL25" s="48" t="e">
        <f>IF(AND(#REF!="Alta",#REF!="Catastrófico"),CONCATENATE("R10C",#REF!),"")</f>
        <v>#REF!</v>
      </c>
      <c r="AM25" s="49" t="e">
        <f>IF(AND(#REF!="Alta",#REF!="Catastrófico"),CONCATENATE("R10C",#REF!),"")</f>
        <v>#REF!</v>
      </c>
      <c r="AN25" s="69"/>
      <c r="AO25" s="471"/>
      <c r="AP25" s="472"/>
      <c r="AQ25" s="472"/>
      <c r="AR25" s="472"/>
      <c r="AS25" s="472"/>
      <c r="AT25" s="473"/>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row>
    <row r="26" spans="1:76" ht="15" customHeight="1" x14ac:dyDescent="0.25">
      <c r="A26" s="69"/>
      <c r="B26" s="493"/>
      <c r="C26" s="493"/>
      <c r="D26" s="494"/>
      <c r="E26" s="474" t="s">
        <v>110</v>
      </c>
      <c r="F26" s="475"/>
      <c r="G26" s="475"/>
      <c r="H26" s="475"/>
      <c r="I26" s="495"/>
      <c r="J26" s="50" t="e">
        <f>IF(AND(#REF!="Media",#REF!="Leve"),CONCATENATE("R1C",#REF!),"")</f>
        <v>#REF!</v>
      </c>
      <c r="K26" s="51" t="e">
        <f>IF(AND(#REF!="Media",#REF!="Leve"),CONCATENATE("R1C",#REF!),"")</f>
        <v>#REF!</v>
      </c>
      <c r="L26" s="51" t="e">
        <f>IF(AND(#REF!="Media",#REF!="Leve"),CONCATENATE("R1C",#REF!),"")</f>
        <v>#REF!</v>
      </c>
      <c r="M26" s="51" t="e">
        <f>IF(AND(#REF!="Media",#REF!="Leve"),CONCATENATE("R1C",#REF!),"")</f>
        <v>#REF!</v>
      </c>
      <c r="N26" s="51" t="e">
        <f>IF(AND(#REF!="Media",#REF!="Leve"),CONCATENATE("R1C",#REF!),"")</f>
        <v>#REF!</v>
      </c>
      <c r="O26" s="52" t="e">
        <f>IF(AND(#REF!="Media",#REF!="Leve"),CONCATENATE("R1C",#REF!),"")</f>
        <v>#REF!</v>
      </c>
      <c r="P26" s="50" t="e">
        <f>IF(AND(#REF!="Media",#REF!="Menor"),CONCATENATE("R1C",#REF!),"")</f>
        <v>#REF!</v>
      </c>
      <c r="Q26" s="51" t="e">
        <f>IF(AND(#REF!="Media",#REF!="Menor"),CONCATENATE("R1C",#REF!),"")</f>
        <v>#REF!</v>
      </c>
      <c r="R26" s="51" t="e">
        <f>IF(AND(#REF!="Media",#REF!="Menor"),CONCATENATE("R1C",#REF!),"")</f>
        <v>#REF!</v>
      </c>
      <c r="S26" s="51" t="e">
        <f>IF(AND(#REF!="Media",#REF!="Menor"),CONCATENATE("R1C",#REF!),"")</f>
        <v>#REF!</v>
      </c>
      <c r="T26" s="51" t="e">
        <f>IF(AND(#REF!="Media",#REF!="Menor"),CONCATENATE("R1C",#REF!),"")</f>
        <v>#REF!</v>
      </c>
      <c r="U26" s="52" t="e">
        <f>IF(AND(#REF!="Media",#REF!="Menor"),CONCATENATE("R1C",#REF!),"")</f>
        <v>#REF!</v>
      </c>
      <c r="V26" s="50" t="e">
        <f>IF(AND(#REF!="Media",#REF!="Moderado"),CONCATENATE("R1C",#REF!),"")</f>
        <v>#REF!</v>
      </c>
      <c r="W26" s="51" t="e">
        <f>IF(AND(#REF!="Media",#REF!="Moderado"),CONCATENATE("R1C",#REF!),"")</f>
        <v>#REF!</v>
      </c>
      <c r="X26" s="51" t="e">
        <f>IF(AND(#REF!="Media",#REF!="Moderado"),CONCATENATE("R1C",#REF!),"")</f>
        <v>#REF!</v>
      </c>
      <c r="Y26" s="51" t="e">
        <f>IF(AND(#REF!="Media",#REF!="Moderado"),CONCATENATE("R1C",#REF!),"")</f>
        <v>#REF!</v>
      </c>
      <c r="Z26" s="51" t="e">
        <f>IF(AND(#REF!="Media",#REF!="Moderado"),CONCATENATE("R1C",#REF!),"")</f>
        <v>#REF!</v>
      </c>
      <c r="AA26" s="52" t="e">
        <f>IF(AND(#REF!="Media",#REF!="Moderado"),CONCATENATE("R1C",#REF!),"")</f>
        <v>#REF!</v>
      </c>
      <c r="AB26" s="32" t="e">
        <f>IF(AND(#REF!="Media",#REF!="Mayor"),CONCATENATE("R1C",#REF!),"")</f>
        <v>#REF!</v>
      </c>
      <c r="AC26" s="33" t="e">
        <f>IF(AND(#REF!="Media",#REF!="Mayor"),CONCATENATE("R1C",#REF!),"")</f>
        <v>#REF!</v>
      </c>
      <c r="AD26" s="33" t="e">
        <f>IF(AND(#REF!="Media",#REF!="Mayor"),CONCATENATE("R1C",#REF!),"")</f>
        <v>#REF!</v>
      </c>
      <c r="AE26" s="33" t="e">
        <f>IF(AND(#REF!="Media",#REF!="Mayor"),CONCATENATE("R1C",#REF!),"")</f>
        <v>#REF!</v>
      </c>
      <c r="AF26" s="33" t="e">
        <f>IF(AND(#REF!="Media",#REF!="Mayor"),CONCATENATE("R1C",#REF!),"")</f>
        <v>#REF!</v>
      </c>
      <c r="AG26" s="34" t="e">
        <f>IF(AND(#REF!="Media",#REF!="Mayor"),CONCATENATE("R1C",#REF!),"")</f>
        <v>#REF!</v>
      </c>
      <c r="AH26" s="35" t="e">
        <f>IF(AND(#REF!="Media",#REF!="Catastrófico"),CONCATENATE("R1C",#REF!),"")</f>
        <v>#REF!</v>
      </c>
      <c r="AI26" s="36" t="e">
        <f>IF(AND(#REF!="Media",#REF!="Catastrófico"),CONCATENATE("R1C",#REF!),"")</f>
        <v>#REF!</v>
      </c>
      <c r="AJ26" s="36" t="e">
        <f>IF(AND(#REF!="Media",#REF!="Catastrófico"),CONCATENATE("R1C",#REF!),"")</f>
        <v>#REF!</v>
      </c>
      <c r="AK26" s="36" t="e">
        <f>IF(AND(#REF!="Media",#REF!="Catastrófico"),CONCATENATE("R1C",#REF!),"")</f>
        <v>#REF!</v>
      </c>
      <c r="AL26" s="36" t="e">
        <f>IF(AND(#REF!="Media",#REF!="Catastrófico"),CONCATENATE("R1C",#REF!),"")</f>
        <v>#REF!</v>
      </c>
      <c r="AM26" s="37" t="e">
        <f>IF(AND(#REF!="Media",#REF!="Catastrófico"),CONCATENATE("R1C",#REF!),"")</f>
        <v>#REF!</v>
      </c>
      <c r="AN26" s="69"/>
      <c r="AO26" s="507" t="s">
        <v>74</v>
      </c>
      <c r="AP26" s="508"/>
      <c r="AQ26" s="508"/>
      <c r="AR26" s="508"/>
      <c r="AS26" s="508"/>
      <c r="AT26" s="50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row>
    <row r="27" spans="1:76" ht="15" customHeight="1" x14ac:dyDescent="0.25">
      <c r="A27" s="69"/>
      <c r="B27" s="493"/>
      <c r="C27" s="493"/>
      <c r="D27" s="494"/>
      <c r="E27" s="476"/>
      <c r="F27" s="477"/>
      <c r="G27" s="477"/>
      <c r="H27" s="477"/>
      <c r="I27" s="496"/>
      <c r="J27" s="53" t="e">
        <f>IF(AND(#REF!="Media",#REF!="Leve"),CONCATENATE("R2C",#REF!),"")</f>
        <v>#REF!</v>
      </c>
      <c r="K27" s="54" t="e">
        <f>IF(AND(#REF!="Media",#REF!="Leve"),CONCATENATE("R2C",#REF!),"")</f>
        <v>#REF!</v>
      </c>
      <c r="L27" s="54" t="e">
        <f>IF(AND(#REF!="Media",#REF!="Leve"),CONCATENATE("R2C",#REF!),"")</f>
        <v>#REF!</v>
      </c>
      <c r="M27" s="54" t="e">
        <f>IF(AND(#REF!="Media",#REF!="Leve"),CONCATENATE("R2C",#REF!),"")</f>
        <v>#REF!</v>
      </c>
      <c r="N27" s="54" t="e">
        <f>IF(AND(#REF!="Media",#REF!="Leve"),CONCATENATE("R2C",#REF!),"")</f>
        <v>#REF!</v>
      </c>
      <c r="O27" s="55" t="e">
        <f>IF(AND(#REF!="Media",#REF!="Leve"),CONCATENATE("R2C",#REF!),"")</f>
        <v>#REF!</v>
      </c>
      <c r="P27" s="53" t="e">
        <f>IF(AND(#REF!="Media",#REF!="Menor"),CONCATENATE("R2C",#REF!),"")</f>
        <v>#REF!</v>
      </c>
      <c r="Q27" s="54" t="e">
        <f>IF(AND(#REF!="Media",#REF!="Menor"),CONCATENATE("R2C",#REF!),"")</f>
        <v>#REF!</v>
      </c>
      <c r="R27" s="54" t="e">
        <f>IF(AND(#REF!="Media",#REF!="Menor"),CONCATENATE("R2C",#REF!),"")</f>
        <v>#REF!</v>
      </c>
      <c r="S27" s="54" t="e">
        <f>IF(AND(#REF!="Media",#REF!="Menor"),CONCATENATE("R2C",#REF!),"")</f>
        <v>#REF!</v>
      </c>
      <c r="T27" s="54" t="e">
        <f>IF(AND(#REF!="Media",#REF!="Menor"),CONCATENATE("R2C",#REF!),"")</f>
        <v>#REF!</v>
      </c>
      <c r="U27" s="55" t="e">
        <f>IF(AND(#REF!="Media",#REF!="Menor"),CONCATENATE("R2C",#REF!),"")</f>
        <v>#REF!</v>
      </c>
      <c r="V27" s="53" t="e">
        <f>IF(AND(#REF!="Media",#REF!="Moderado"),CONCATENATE("R2C",#REF!),"")</f>
        <v>#REF!</v>
      </c>
      <c r="W27" s="54" t="e">
        <f>IF(AND(#REF!="Media",#REF!="Moderado"),CONCATENATE("R2C",#REF!),"")</f>
        <v>#REF!</v>
      </c>
      <c r="X27" s="54" t="e">
        <f>IF(AND(#REF!="Media",#REF!="Moderado"),CONCATENATE("R2C",#REF!),"")</f>
        <v>#REF!</v>
      </c>
      <c r="Y27" s="54" t="e">
        <f>IF(AND(#REF!="Media",#REF!="Moderado"),CONCATENATE("R2C",#REF!),"")</f>
        <v>#REF!</v>
      </c>
      <c r="Z27" s="54" t="e">
        <f>IF(AND(#REF!="Media",#REF!="Moderado"),CONCATENATE("R2C",#REF!),"")</f>
        <v>#REF!</v>
      </c>
      <c r="AA27" s="55" t="e">
        <f>IF(AND(#REF!="Media",#REF!="Moderado"),CONCATENATE("R2C",#REF!),"")</f>
        <v>#REF!</v>
      </c>
      <c r="AB27" s="38" t="e">
        <f>IF(AND(#REF!="Media",#REF!="Mayor"),CONCATENATE("R2C",#REF!),"")</f>
        <v>#REF!</v>
      </c>
      <c r="AC27" s="39" t="e">
        <f>IF(AND(#REF!="Media",#REF!="Mayor"),CONCATENATE("R2C",#REF!),"")</f>
        <v>#REF!</v>
      </c>
      <c r="AD27" s="39" t="e">
        <f>IF(AND(#REF!="Media",#REF!="Mayor"),CONCATENATE("R2C",#REF!),"")</f>
        <v>#REF!</v>
      </c>
      <c r="AE27" s="39" t="e">
        <f>IF(AND(#REF!="Media",#REF!="Mayor"),CONCATENATE("R2C",#REF!),"")</f>
        <v>#REF!</v>
      </c>
      <c r="AF27" s="39" t="e">
        <f>IF(AND(#REF!="Media",#REF!="Mayor"),CONCATENATE("R2C",#REF!),"")</f>
        <v>#REF!</v>
      </c>
      <c r="AG27" s="40" t="e">
        <f>IF(AND(#REF!="Media",#REF!="Mayor"),CONCATENATE("R2C",#REF!),"")</f>
        <v>#REF!</v>
      </c>
      <c r="AH27" s="41" t="e">
        <f>IF(AND(#REF!="Media",#REF!="Catastrófico"),CONCATENATE("R2C",#REF!),"")</f>
        <v>#REF!</v>
      </c>
      <c r="AI27" s="42" t="e">
        <f>IF(AND(#REF!="Media",#REF!="Catastrófico"),CONCATENATE("R2C",#REF!),"")</f>
        <v>#REF!</v>
      </c>
      <c r="AJ27" s="42" t="e">
        <f>IF(AND(#REF!="Media",#REF!="Catastrófico"),CONCATENATE("R2C",#REF!),"")</f>
        <v>#REF!</v>
      </c>
      <c r="AK27" s="42" t="e">
        <f>IF(AND(#REF!="Media",#REF!="Catastrófico"),CONCATENATE("R2C",#REF!),"")</f>
        <v>#REF!</v>
      </c>
      <c r="AL27" s="42" t="e">
        <f>IF(AND(#REF!="Media",#REF!="Catastrófico"),CONCATENATE("R2C",#REF!),"")</f>
        <v>#REF!</v>
      </c>
      <c r="AM27" s="43" t="e">
        <f>IF(AND(#REF!="Media",#REF!="Catastrófico"),CONCATENATE("R2C",#REF!),"")</f>
        <v>#REF!</v>
      </c>
      <c r="AN27" s="69"/>
      <c r="AO27" s="510"/>
      <c r="AP27" s="511"/>
      <c r="AQ27" s="511"/>
      <c r="AR27" s="511"/>
      <c r="AS27" s="511"/>
      <c r="AT27" s="512"/>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row>
    <row r="28" spans="1:76" ht="15" customHeight="1" x14ac:dyDescent="0.25">
      <c r="A28" s="69"/>
      <c r="B28" s="493"/>
      <c r="C28" s="493"/>
      <c r="D28" s="494"/>
      <c r="E28" s="478"/>
      <c r="F28" s="477"/>
      <c r="G28" s="477"/>
      <c r="H28" s="477"/>
      <c r="I28" s="496"/>
      <c r="J28" s="53" t="e">
        <f>IF(AND(#REF!="Media",#REF!="Leve"),CONCATENATE("R3C",#REF!),"")</f>
        <v>#REF!</v>
      </c>
      <c r="K28" s="54" t="e">
        <f>IF(AND(#REF!="Media",#REF!="Leve"),CONCATENATE("R3C",#REF!),"")</f>
        <v>#REF!</v>
      </c>
      <c r="L28" s="54" t="e">
        <f>IF(AND(#REF!="Media",#REF!="Leve"),CONCATENATE("R3C",#REF!),"")</f>
        <v>#REF!</v>
      </c>
      <c r="M28" s="54" t="e">
        <f>IF(AND(#REF!="Media",#REF!="Leve"),CONCATENATE("R3C",#REF!),"")</f>
        <v>#REF!</v>
      </c>
      <c r="N28" s="54" t="e">
        <f>IF(AND(#REF!="Media",#REF!="Leve"),CONCATENATE("R3C",#REF!),"")</f>
        <v>#REF!</v>
      </c>
      <c r="O28" s="55" t="e">
        <f>IF(AND(#REF!="Media",#REF!="Leve"),CONCATENATE("R3C",#REF!),"")</f>
        <v>#REF!</v>
      </c>
      <c r="P28" s="53" t="e">
        <f>IF(AND(#REF!="Media",#REF!="Menor"),CONCATENATE("R3C",#REF!),"")</f>
        <v>#REF!</v>
      </c>
      <c r="Q28" s="54" t="e">
        <f>IF(AND(#REF!="Media",#REF!="Menor"),CONCATENATE("R3C",#REF!),"")</f>
        <v>#REF!</v>
      </c>
      <c r="R28" s="54" t="e">
        <f>IF(AND(#REF!="Media",#REF!="Menor"),CONCATENATE("R3C",#REF!),"")</f>
        <v>#REF!</v>
      </c>
      <c r="S28" s="54" t="e">
        <f>IF(AND(#REF!="Media",#REF!="Menor"),CONCATENATE("R3C",#REF!),"")</f>
        <v>#REF!</v>
      </c>
      <c r="T28" s="54" t="e">
        <f>IF(AND(#REF!="Media",#REF!="Menor"),CONCATENATE("R3C",#REF!),"")</f>
        <v>#REF!</v>
      </c>
      <c r="U28" s="55" t="e">
        <f>IF(AND(#REF!="Media",#REF!="Menor"),CONCATENATE("R3C",#REF!),"")</f>
        <v>#REF!</v>
      </c>
      <c r="V28" s="53" t="e">
        <f>IF(AND(#REF!="Media",#REF!="Moderado"),CONCATENATE("R3C",#REF!),"")</f>
        <v>#REF!</v>
      </c>
      <c r="W28" s="54" t="e">
        <f>IF(AND(#REF!="Media",#REF!="Moderado"),CONCATENATE("R3C",#REF!),"")</f>
        <v>#REF!</v>
      </c>
      <c r="X28" s="54" t="e">
        <f>IF(AND(#REF!="Media",#REF!="Moderado"),CONCATENATE("R3C",#REF!),"")</f>
        <v>#REF!</v>
      </c>
      <c r="Y28" s="54" t="e">
        <f>IF(AND(#REF!="Media",#REF!="Moderado"),CONCATENATE("R3C",#REF!),"")</f>
        <v>#REF!</v>
      </c>
      <c r="Z28" s="54" t="e">
        <f>IF(AND(#REF!="Media",#REF!="Moderado"),CONCATENATE("R3C",#REF!),"")</f>
        <v>#REF!</v>
      </c>
      <c r="AA28" s="55" t="e">
        <f>IF(AND(#REF!="Media",#REF!="Moderado"),CONCATENATE("R3C",#REF!),"")</f>
        <v>#REF!</v>
      </c>
      <c r="AB28" s="38" t="e">
        <f>IF(AND(#REF!="Media",#REF!="Mayor"),CONCATENATE("R3C",#REF!),"")</f>
        <v>#REF!</v>
      </c>
      <c r="AC28" s="39" t="e">
        <f>IF(AND(#REF!="Media",#REF!="Mayor"),CONCATENATE("R3C",#REF!),"")</f>
        <v>#REF!</v>
      </c>
      <c r="AD28" s="39" t="e">
        <f>IF(AND(#REF!="Media",#REF!="Mayor"),CONCATENATE("R3C",#REF!),"")</f>
        <v>#REF!</v>
      </c>
      <c r="AE28" s="39" t="e">
        <f>IF(AND(#REF!="Media",#REF!="Mayor"),CONCATENATE("R3C",#REF!),"")</f>
        <v>#REF!</v>
      </c>
      <c r="AF28" s="39" t="e">
        <f>IF(AND(#REF!="Media",#REF!="Mayor"),CONCATENATE("R3C",#REF!),"")</f>
        <v>#REF!</v>
      </c>
      <c r="AG28" s="40" t="e">
        <f>IF(AND(#REF!="Media",#REF!="Mayor"),CONCATENATE("R3C",#REF!),"")</f>
        <v>#REF!</v>
      </c>
      <c r="AH28" s="41" t="e">
        <f>IF(AND(#REF!="Media",#REF!="Catastrófico"),CONCATENATE("R3C",#REF!),"")</f>
        <v>#REF!</v>
      </c>
      <c r="AI28" s="42" t="e">
        <f>IF(AND(#REF!="Media",#REF!="Catastrófico"),CONCATENATE("R3C",#REF!),"")</f>
        <v>#REF!</v>
      </c>
      <c r="AJ28" s="42" t="e">
        <f>IF(AND(#REF!="Media",#REF!="Catastrófico"),CONCATENATE("R3C",#REF!),"")</f>
        <v>#REF!</v>
      </c>
      <c r="AK28" s="42" t="e">
        <f>IF(AND(#REF!="Media",#REF!="Catastrófico"),CONCATENATE("R3C",#REF!),"")</f>
        <v>#REF!</v>
      </c>
      <c r="AL28" s="42" t="e">
        <f>IF(AND(#REF!="Media",#REF!="Catastrófico"),CONCATENATE("R3C",#REF!),"")</f>
        <v>#REF!</v>
      </c>
      <c r="AM28" s="43" t="e">
        <f>IF(AND(#REF!="Media",#REF!="Catastrófico"),CONCATENATE("R3C",#REF!),"")</f>
        <v>#REF!</v>
      </c>
      <c r="AN28" s="69"/>
      <c r="AO28" s="510"/>
      <c r="AP28" s="511"/>
      <c r="AQ28" s="511"/>
      <c r="AR28" s="511"/>
      <c r="AS28" s="511"/>
      <c r="AT28" s="512"/>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row>
    <row r="29" spans="1:76" ht="15" customHeight="1" x14ac:dyDescent="0.25">
      <c r="A29" s="69"/>
      <c r="B29" s="493"/>
      <c r="C29" s="493"/>
      <c r="D29" s="494"/>
      <c r="E29" s="478"/>
      <c r="F29" s="477"/>
      <c r="G29" s="477"/>
      <c r="H29" s="477"/>
      <c r="I29" s="496"/>
      <c r="J29" s="53" t="e">
        <f>IF(AND(#REF!="Media",#REF!="Leve"),CONCATENATE("R4C",#REF!),"")</f>
        <v>#REF!</v>
      </c>
      <c r="K29" s="54" t="e">
        <f>IF(AND(#REF!="Media",#REF!="Leve"),CONCATENATE("R4C",#REF!),"")</f>
        <v>#REF!</v>
      </c>
      <c r="L29" s="54" t="e">
        <f>IF(AND(#REF!="Media",#REF!="Leve"),CONCATENATE("R4C",#REF!),"")</f>
        <v>#REF!</v>
      </c>
      <c r="M29" s="54" t="e">
        <f>IF(AND(#REF!="Media",#REF!="Leve"),CONCATENATE("R4C",#REF!),"")</f>
        <v>#REF!</v>
      </c>
      <c r="N29" s="54" t="e">
        <f>IF(AND(#REF!="Media",#REF!="Leve"),CONCATENATE("R4C",#REF!),"")</f>
        <v>#REF!</v>
      </c>
      <c r="O29" s="55" t="e">
        <f>IF(AND(#REF!="Media",#REF!="Leve"),CONCATENATE("R4C",#REF!),"")</f>
        <v>#REF!</v>
      </c>
      <c r="P29" s="53" t="e">
        <f>IF(AND(#REF!="Media",#REF!="Menor"),CONCATENATE("R4C",#REF!),"")</f>
        <v>#REF!</v>
      </c>
      <c r="Q29" s="54" t="e">
        <f>IF(AND(#REF!="Media",#REF!="Menor"),CONCATENATE("R4C",#REF!),"")</f>
        <v>#REF!</v>
      </c>
      <c r="R29" s="54" t="e">
        <f>IF(AND(#REF!="Media",#REF!="Menor"),CONCATENATE("R4C",#REF!),"")</f>
        <v>#REF!</v>
      </c>
      <c r="S29" s="54" t="e">
        <f>IF(AND(#REF!="Media",#REF!="Menor"),CONCATENATE("R4C",#REF!),"")</f>
        <v>#REF!</v>
      </c>
      <c r="T29" s="54" t="e">
        <f>IF(AND(#REF!="Media",#REF!="Menor"),CONCATENATE("R4C",#REF!),"")</f>
        <v>#REF!</v>
      </c>
      <c r="U29" s="55" t="e">
        <f>IF(AND(#REF!="Media",#REF!="Menor"),CONCATENATE("R4C",#REF!),"")</f>
        <v>#REF!</v>
      </c>
      <c r="V29" s="53" t="e">
        <f>IF(AND(#REF!="Media",#REF!="Moderado"),CONCATENATE("R4C",#REF!),"")</f>
        <v>#REF!</v>
      </c>
      <c r="W29" s="54" t="e">
        <f>IF(AND(#REF!="Media",#REF!="Moderado"),CONCATENATE("R4C",#REF!),"")</f>
        <v>#REF!</v>
      </c>
      <c r="X29" s="54" t="e">
        <f>IF(AND(#REF!="Media",#REF!="Moderado"),CONCATENATE("R4C",#REF!),"")</f>
        <v>#REF!</v>
      </c>
      <c r="Y29" s="54" t="e">
        <f>IF(AND(#REF!="Media",#REF!="Moderado"),CONCATENATE("R4C",#REF!),"")</f>
        <v>#REF!</v>
      </c>
      <c r="Z29" s="54" t="e">
        <f>IF(AND(#REF!="Media",#REF!="Moderado"),CONCATENATE("R4C",#REF!),"")</f>
        <v>#REF!</v>
      </c>
      <c r="AA29" s="55" t="e">
        <f>IF(AND(#REF!="Media",#REF!="Moderado"),CONCATENATE("R4C",#REF!),"")</f>
        <v>#REF!</v>
      </c>
      <c r="AB29" s="38" t="e">
        <f>IF(AND(#REF!="Media",#REF!="Mayor"),CONCATENATE("R4C",#REF!),"")</f>
        <v>#REF!</v>
      </c>
      <c r="AC29" s="39" t="e">
        <f>IF(AND(#REF!="Media",#REF!="Mayor"),CONCATENATE("R4C",#REF!),"")</f>
        <v>#REF!</v>
      </c>
      <c r="AD29" s="39" t="e">
        <f>IF(AND(#REF!="Media",#REF!="Mayor"),CONCATENATE("R4C",#REF!),"")</f>
        <v>#REF!</v>
      </c>
      <c r="AE29" s="39" t="e">
        <f>IF(AND(#REF!="Media",#REF!="Mayor"),CONCATENATE("R4C",#REF!),"")</f>
        <v>#REF!</v>
      </c>
      <c r="AF29" s="39" t="e">
        <f>IF(AND(#REF!="Media",#REF!="Mayor"),CONCATENATE("R4C",#REF!),"")</f>
        <v>#REF!</v>
      </c>
      <c r="AG29" s="40" t="e">
        <f>IF(AND(#REF!="Media",#REF!="Mayor"),CONCATENATE("R4C",#REF!),"")</f>
        <v>#REF!</v>
      </c>
      <c r="AH29" s="41" t="e">
        <f>IF(AND(#REF!="Media",#REF!="Catastrófico"),CONCATENATE("R4C",#REF!),"")</f>
        <v>#REF!</v>
      </c>
      <c r="AI29" s="42" t="e">
        <f>IF(AND(#REF!="Media",#REF!="Catastrófico"),CONCATENATE("R4C",#REF!),"")</f>
        <v>#REF!</v>
      </c>
      <c r="AJ29" s="42" t="e">
        <f>IF(AND(#REF!="Media",#REF!="Catastrófico"),CONCATENATE("R4C",#REF!),"")</f>
        <v>#REF!</v>
      </c>
      <c r="AK29" s="42" t="e">
        <f>IF(AND(#REF!="Media",#REF!="Catastrófico"),CONCATENATE("R4C",#REF!),"")</f>
        <v>#REF!</v>
      </c>
      <c r="AL29" s="42" t="e">
        <f>IF(AND(#REF!="Media",#REF!="Catastrófico"),CONCATENATE("R4C",#REF!),"")</f>
        <v>#REF!</v>
      </c>
      <c r="AM29" s="43" t="e">
        <f>IF(AND(#REF!="Media",#REF!="Catastrófico"),CONCATENATE("R4C",#REF!),"")</f>
        <v>#REF!</v>
      </c>
      <c r="AN29" s="69"/>
      <c r="AO29" s="510"/>
      <c r="AP29" s="511"/>
      <c r="AQ29" s="511"/>
      <c r="AR29" s="511"/>
      <c r="AS29" s="511"/>
      <c r="AT29" s="512"/>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row>
    <row r="30" spans="1:76" ht="15" customHeight="1" x14ac:dyDescent="0.25">
      <c r="A30" s="69"/>
      <c r="B30" s="493"/>
      <c r="C30" s="493"/>
      <c r="D30" s="494"/>
      <c r="E30" s="478"/>
      <c r="F30" s="477"/>
      <c r="G30" s="477"/>
      <c r="H30" s="477"/>
      <c r="I30" s="496"/>
      <c r="J30" s="53" t="e">
        <f>IF(AND(#REF!="Media",#REF!="Leve"),CONCATENATE("R5C",#REF!),"")</f>
        <v>#REF!</v>
      </c>
      <c r="K30" s="54" t="e">
        <f>IF(AND(#REF!="Media",#REF!="Leve"),CONCATENATE("R5C",#REF!),"")</f>
        <v>#REF!</v>
      </c>
      <c r="L30" s="54" t="e">
        <f>IF(AND(#REF!="Media",#REF!="Leve"),CONCATENATE("R5C",#REF!),"")</f>
        <v>#REF!</v>
      </c>
      <c r="M30" s="54" t="e">
        <f>IF(AND(#REF!="Media",#REF!="Leve"),CONCATENATE("R5C",#REF!),"")</f>
        <v>#REF!</v>
      </c>
      <c r="N30" s="54" t="e">
        <f>IF(AND(#REF!="Media",#REF!="Leve"),CONCATENATE("R5C",#REF!),"")</f>
        <v>#REF!</v>
      </c>
      <c r="O30" s="55" t="e">
        <f>IF(AND(#REF!="Media",#REF!="Leve"),CONCATENATE("R5C",#REF!),"")</f>
        <v>#REF!</v>
      </c>
      <c r="P30" s="53" t="e">
        <f>IF(AND(#REF!="Media",#REF!="Menor"),CONCATENATE("R5C",#REF!),"")</f>
        <v>#REF!</v>
      </c>
      <c r="Q30" s="54" t="e">
        <f>IF(AND(#REF!="Media",#REF!="Menor"),CONCATENATE("R5C",#REF!),"")</f>
        <v>#REF!</v>
      </c>
      <c r="R30" s="54" t="e">
        <f>IF(AND(#REF!="Media",#REF!="Menor"),CONCATENATE("R5C",#REF!),"")</f>
        <v>#REF!</v>
      </c>
      <c r="S30" s="54" t="e">
        <f>IF(AND(#REF!="Media",#REF!="Menor"),CONCATENATE("R5C",#REF!),"")</f>
        <v>#REF!</v>
      </c>
      <c r="T30" s="54" t="e">
        <f>IF(AND(#REF!="Media",#REF!="Menor"),CONCATENATE("R5C",#REF!),"")</f>
        <v>#REF!</v>
      </c>
      <c r="U30" s="55" t="e">
        <f>IF(AND(#REF!="Media",#REF!="Menor"),CONCATENATE("R5C",#REF!),"")</f>
        <v>#REF!</v>
      </c>
      <c r="V30" s="53" t="e">
        <f>IF(AND(#REF!="Media",#REF!="Moderado"),CONCATENATE("R5C",#REF!),"")</f>
        <v>#REF!</v>
      </c>
      <c r="W30" s="54" t="e">
        <f>IF(AND(#REF!="Media",#REF!="Moderado"),CONCATENATE("R5C",#REF!),"")</f>
        <v>#REF!</v>
      </c>
      <c r="X30" s="54" t="e">
        <f>IF(AND(#REF!="Media",#REF!="Moderado"),CONCATENATE("R5C",#REF!),"")</f>
        <v>#REF!</v>
      </c>
      <c r="Y30" s="54" t="e">
        <f>IF(AND(#REF!="Media",#REF!="Moderado"),CONCATENATE("R5C",#REF!),"")</f>
        <v>#REF!</v>
      </c>
      <c r="Z30" s="54" t="e">
        <f>IF(AND(#REF!="Media",#REF!="Moderado"),CONCATENATE("R5C",#REF!),"")</f>
        <v>#REF!</v>
      </c>
      <c r="AA30" s="55" t="e">
        <f>IF(AND(#REF!="Media",#REF!="Moderado"),CONCATENATE("R5C",#REF!),"")</f>
        <v>#REF!</v>
      </c>
      <c r="AB30" s="38" t="e">
        <f>IF(AND(#REF!="Media",#REF!="Mayor"),CONCATENATE("R5C",#REF!),"")</f>
        <v>#REF!</v>
      </c>
      <c r="AC30" s="39" t="e">
        <f>IF(AND(#REF!="Media",#REF!="Mayor"),CONCATENATE("R5C",#REF!),"")</f>
        <v>#REF!</v>
      </c>
      <c r="AD30" s="39" t="e">
        <f>IF(AND(#REF!="Media",#REF!="Mayor"),CONCATENATE("R5C",#REF!),"")</f>
        <v>#REF!</v>
      </c>
      <c r="AE30" s="39" t="e">
        <f>IF(AND(#REF!="Media",#REF!="Mayor"),CONCATENATE("R5C",#REF!),"")</f>
        <v>#REF!</v>
      </c>
      <c r="AF30" s="39" t="e">
        <f>IF(AND(#REF!="Media",#REF!="Mayor"),CONCATENATE("R5C",#REF!),"")</f>
        <v>#REF!</v>
      </c>
      <c r="AG30" s="40" t="e">
        <f>IF(AND(#REF!="Media",#REF!="Mayor"),CONCATENATE("R5C",#REF!),"")</f>
        <v>#REF!</v>
      </c>
      <c r="AH30" s="41" t="e">
        <f>IF(AND(#REF!="Media",#REF!="Catastrófico"),CONCATENATE("R5C",#REF!),"")</f>
        <v>#REF!</v>
      </c>
      <c r="AI30" s="42" t="e">
        <f>IF(AND(#REF!="Media",#REF!="Catastrófico"),CONCATENATE("R5C",#REF!),"")</f>
        <v>#REF!</v>
      </c>
      <c r="AJ30" s="42" t="e">
        <f>IF(AND(#REF!="Media",#REF!="Catastrófico"),CONCATENATE("R5C",#REF!),"")</f>
        <v>#REF!</v>
      </c>
      <c r="AK30" s="42" t="e">
        <f>IF(AND(#REF!="Media",#REF!="Catastrófico"),CONCATENATE("R5C",#REF!),"")</f>
        <v>#REF!</v>
      </c>
      <c r="AL30" s="42" t="e">
        <f>IF(AND(#REF!="Media",#REF!="Catastrófico"),CONCATENATE("R5C",#REF!),"")</f>
        <v>#REF!</v>
      </c>
      <c r="AM30" s="43" t="e">
        <f>IF(AND(#REF!="Media",#REF!="Catastrófico"),CONCATENATE("R5C",#REF!),"")</f>
        <v>#REF!</v>
      </c>
      <c r="AN30" s="69"/>
      <c r="AO30" s="510"/>
      <c r="AP30" s="511"/>
      <c r="AQ30" s="511"/>
      <c r="AR30" s="511"/>
      <c r="AS30" s="511"/>
      <c r="AT30" s="512"/>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row>
    <row r="31" spans="1:76" ht="15" customHeight="1" x14ac:dyDescent="0.25">
      <c r="A31" s="69"/>
      <c r="B31" s="493"/>
      <c r="C31" s="493"/>
      <c r="D31" s="494"/>
      <c r="E31" s="478"/>
      <c r="F31" s="477"/>
      <c r="G31" s="477"/>
      <c r="H31" s="477"/>
      <c r="I31" s="496"/>
      <c r="J31" s="53" t="e">
        <f>IF(AND(#REF!="Media",#REF!="Leve"),CONCATENATE("R6C",#REF!),"")</f>
        <v>#REF!</v>
      </c>
      <c r="K31" s="54" t="e">
        <f>IF(AND(#REF!="Media",#REF!="Leve"),CONCATENATE("R6C",#REF!),"")</f>
        <v>#REF!</v>
      </c>
      <c r="L31" s="54" t="e">
        <f>IF(AND(#REF!="Media",#REF!="Leve"),CONCATENATE("R6C",#REF!),"")</f>
        <v>#REF!</v>
      </c>
      <c r="M31" s="54" t="e">
        <f>IF(AND(#REF!="Media",#REF!="Leve"),CONCATENATE("R6C",#REF!),"")</f>
        <v>#REF!</v>
      </c>
      <c r="N31" s="54" t="e">
        <f>IF(AND(#REF!="Media",#REF!="Leve"),CONCATENATE("R6C",#REF!),"")</f>
        <v>#REF!</v>
      </c>
      <c r="O31" s="55" t="e">
        <f>IF(AND(#REF!="Media",#REF!="Leve"),CONCATENATE("R6C",#REF!),"")</f>
        <v>#REF!</v>
      </c>
      <c r="P31" s="53" t="e">
        <f>IF(AND(#REF!="Media",#REF!="Menor"),CONCATENATE("R6C",#REF!),"")</f>
        <v>#REF!</v>
      </c>
      <c r="Q31" s="54" t="e">
        <f>IF(AND(#REF!="Media",#REF!="Menor"),CONCATENATE("R6C",#REF!),"")</f>
        <v>#REF!</v>
      </c>
      <c r="R31" s="54" t="e">
        <f>IF(AND(#REF!="Media",#REF!="Menor"),CONCATENATE("R6C",#REF!),"")</f>
        <v>#REF!</v>
      </c>
      <c r="S31" s="54" t="e">
        <f>IF(AND(#REF!="Media",#REF!="Menor"),CONCATENATE("R6C",#REF!),"")</f>
        <v>#REF!</v>
      </c>
      <c r="T31" s="54" t="e">
        <f>IF(AND(#REF!="Media",#REF!="Menor"),CONCATENATE("R6C",#REF!),"")</f>
        <v>#REF!</v>
      </c>
      <c r="U31" s="55" t="e">
        <f>IF(AND(#REF!="Media",#REF!="Menor"),CONCATENATE("R6C",#REF!),"")</f>
        <v>#REF!</v>
      </c>
      <c r="V31" s="53" t="e">
        <f>IF(AND(#REF!="Media",#REF!="Moderado"),CONCATENATE("R6C",#REF!),"")</f>
        <v>#REF!</v>
      </c>
      <c r="W31" s="54" t="e">
        <f>IF(AND(#REF!="Media",#REF!="Moderado"),CONCATENATE("R6C",#REF!),"")</f>
        <v>#REF!</v>
      </c>
      <c r="X31" s="54" t="e">
        <f>IF(AND(#REF!="Media",#REF!="Moderado"),CONCATENATE("R6C",#REF!),"")</f>
        <v>#REF!</v>
      </c>
      <c r="Y31" s="54" t="e">
        <f>IF(AND(#REF!="Media",#REF!="Moderado"),CONCATENATE("R6C",#REF!),"")</f>
        <v>#REF!</v>
      </c>
      <c r="Z31" s="54" t="e">
        <f>IF(AND(#REF!="Media",#REF!="Moderado"),CONCATENATE("R6C",#REF!),"")</f>
        <v>#REF!</v>
      </c>
      <c r="AA31" s="55" t="e">
        <f>IF(AND(#REF!="Media",#REF!="Moderado"),CONCATENATE("R6C",#REF!),"")</f>
        <v>#REF!</v>
      </c>
      <c r="AB31" s="38" t="e">
        <f>IF(AND(#REF!="Media",#REF!="Mayor"),CONCATENATE("R6C",#REF!),"")</f>
        <v>#REF!</v>
      </c>
      <c r="AC31" s="39" t="e">
        <f>IF(AND(#REF!="Media",#REF!="Mayor"),CONCATENATE("R6C",#REF!),"")</f>
        <v>#REF!</v>
      </c>
      <c r="AD31" s="39" t="e">
        <f>IF(AND(#REF!="Media",#REF!="Mayor"),CONCATENATE("R6C",#REF!),"")</f>
        <v>#REF!</v>
      </c>
      <c r="AE31" s="39" t="e">
        <f>IF(AND(#REF!="Media",#REF!="Mayor"),CONCATENATE("R6C",#REF!),"")</f>
        <v>#REF!</v>
      </c>
      <c r="AF31" s="39" t="e">
        <f>IF(AND(#REF!="Media",#REF!="Mayor"),CONCATENATE("R6C",#REF!),"")</f>
        <v>#REF!</v>
      </c>
      <c r="AG31" s="40" t="e">
        <f>IF(AND(#REF!="Media",#REF!="Mayor"),CONCATENATE("R6C",#REF!),"")</f>
        <v>#REF!</v>
      </c>
      <c r="AH31" s="41" t="e">
        <f>IF(AND(#REF!="Media",#REF!="Catastrófico"),CONCATENATE("R6C",#REF!),"")</f>
        <v>#REF!</v>
      </c>
      <c r="AI31" s="42" t="e">
        <f>IF(AND(#REF!="Media",#REF!="Catastrófico"),CONCATENATE("R6C",#REF!),"")</f>
        <v>#REF!</v>
      </c>
      <c r="AJ31" s="42" t="e">
        <f>IF(AND(#REF!="Media",#REF!="Catastrófico"),CONCATENATE("R6C",#REF!),"")</f>
        <v>#REF!</v>
      </c>
      <c r="AK31" s="42" t="e">
        <f>IF(AND(#REF!="Media",#REF!="Catastrófico"),CONCATENATE("R6C",#REF!),"")</f>
        <v>#REF!</v>
      </c>
      <c r="AL31" s="42" t="e">
        <f>IF(AND(#REF!="Media",#REF!="Catastrófico"),CONCATENATE("R6C",#REF!),"")</f>
        <v>#REF!</v>
      </c>
      <c r="AM31" s="43" t="e">
        <f>IF(AND(#REF!="Media",#REF!="Catastrófico"),CONCATENATE("R6C",#REF!),"")</f>
        <v>#REF!</v>
      </c>
      <c r="AN31" s="69"/>
      <c r="AO31" s="510"/>
      <c r="AP31" s="511"/>
      <c r="AQ31" s="511"/>
      <c r="AR31" s="511"/>
      <c r="AS31" s="511"/>
      <c r="AT31" s="512"/>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row>
    <row r="32" spans="1:76" ht="15" customHeight="1" x14ac:dyDescent="0.25">
      <c r="A32" s="69"/>
      <c r="B32" s="493"/>
      <c r="C32" s="493"/>
      <c r="D32" s="494"/>
      <c r="E32" s="478"/>
      <c r="F32" s="477"/>
      <c r="G32" s="477"/>
      <c r="H32" s="477"/>
      <c r="I32" s="496"/>
      <c r="J32" s="53" t="e">
        <f>IF(AND(#REF!="Media",#REF!="Leve"),CONCATENATE("R7C",#REF!),"")</f>
        <v>#REF!</v>
      </c>
      <c r="K32" s="54" t="e">
        <f>IF(AND(#REF!="Media",#REF!="Leve"),CONCATENATE("R7C",#REF!),"")</f>
        <v>#REF!</v>
      </c>
      <c r="L32" s="54" t="e">
        <f>IF(AND(#REF!="Media",#REF!="Leve"),CONCATENATE("R7C",#REF!),"")</f>
        <v>#REF!</v>
      </c>
      <c r="M32" s="54" t="e">
        <f>IF(AND(#REF!="Media",#REF!="Leve"),CONCATENATE("R7C",#REF!),"")</f>
        <v>#REF!</v>
      </c>
      <c r="N32" s="54" t="e">
        <f>IF(AND(#REF!="Media",#REF!="Leve"),CONCATENATE("R7C",#REF!),"")</f>
        <v>#REF!</v>
      </c>
      <c r="O32" s="55" t="e">
        <f>IF(AND(#REF!="Media",#REF!="Leve"),CONCATENATE("R7C",#REF!),"")</f>
        <v>#REF!</v>
      </c>
      <c r="P32" s="53" t="e">
        <f>IF(AND(#REF!="Media",#REF!="Menor"),CONCATENATE("R7C",#REF!),"")</f>
        <v>#REF!</v>
      </c>
      <c r="Q32" s="54" t="e">
        <f>IF(AND(#REF!="Media",#REF!="Menor"),CONCATENATE("R7C",#REF!),"")</f>
        <v>#REF!</v>
      </c>
      <c r="R32" s="54" t="e">
        <f>IF(AND(#REF!="Media",#REF!="Menor"),CONCATENATE("R7C",#REF!),"")</f>
        <v>#REF!</v>
      </c>
      <c r="S32" s="54" t="e">
        <f>IF(AND(#REF!="Media",#REF!="Menor"),CONCATENATE("R7C",#REF!),"")</f>
        <v>#REF!</v>
      </c>
      <c r="T32" s="54" t="e">
        <f>IF(AND(#REF!="Media",#REF!="Menor"),CONCATENATE("R7C",#REF!),"")</f>
        <v>#REF!</v>
      </c>
      <c r="U32" s="55" t="e">
        <f>IF(AND(#REF!="Media",#REF!="Menor"),CONCATENATE("R7C",#REF!),"")</f>
        <v>#REF!</v>
      </c>
      <c r="V32" s="53" t="e">
        <f>IF(AND(#REF!="Media",#REF!="Moderado"),CONCATENATE("R7C",#REF!),"")</f>
        <v>#REF!</v>
      </c>
      <c r="W32" s="54" t="e">
        <f>IF(AND(#REF!="Media",#REF!="Moderado"),CONCATENATE("R7C",#REF!),"")</f>
        <v>#REF!</v>
      </c>
      <c r="X32" s="54" t="e">
        <f>IF(AND(#REF!="Media",#REF!="Moderado"),CONCATENATE("R7C",#REF!),"")</f>
        <v>#REF!</v>
      </c>
      <c r="Y32" s="54" t="e">
        <f>IF(AND(#REF!="Media",#REF!="Moderado"),CONCATENATE("R7C",#REF!),"")</f>
        <v>#REF!</v>
      </c>
      <c r="Z32" s="54" t="e">
        <f>IF(AND(#REF!="Media",#REF!="Moderado"),CONCATENATE("R7C",#REF!),"")</f>
        <v>#REF!</v>
      </c>
      <c r="AA32" s="55" t="e">
        <f>IF(AND(#REF!="Media",#REF!="Moderado"),CONCATENATE("R7C",#REF!),"")</f>
        <v>#REF!</v>
      </c>
      <c r="AB32" s="38" t="e">
        <f>IF(AND(#REF!="Media",#REF!="Mayor"),CONCATENATE("R7C",#REF!),"")</f>
        <v>#REF!</v>
      </c>
      <c r="AC32" s="39" t="e">
        <f>IF(AND(#REF!="Media",#REF!="Mayor"),CONCATENATE("R7C",#REF!),"")</f>
        <v>#REF!</v>
      </c>
      <c r="AD32" s="39" t="e">
        <f>IF(AND(#REF!="Media",#REF!="Mayor"),CONCATENATE("R7C",#REF!),"")</f>
        <v>#REF!</v>
      </c>
      <c r="AE32" s="39" t="e">
        <f>IF(AND(#REF!="Media",#REF!="Mayor"),CONCATENATE("R7C",#REF!),"")</f>
        <v>#REF!</v>
      </c>
      <c r="AF32" s="39" t="e">
        <f>IF(AND(#REF!="Media",#REF!="Mayor"),CONCATENATE("R7C",#REF!),"")</f>
        <v>#REF!</v>
      </c>
      <c r="AG32" s="40" t="e">
        <f>IF(AND(#REF!="Media",#REF!="Mayor"),CONCATENATE("R7C",#REF!),"")</f>
        <v>#REF!</v>
      </c>
      <c r="AH32" s="41" t="e">
        <f>IF(AND(#REF!="Media",#REF!="Catastrófico"),CONCATENATE("R7C",#REF!),"")</f>
        <v>#REF!</v>
      </c>
      <c r="AI32" s="42" t="e">
        <f>IF(AND(#REF!="Media",#REF!="Catastrófico"),CONCATENATE("R7C",#REF!),"")</f>
        <v>#REF!</v>
      </c>
      <c r="AJ32" s="42" t="e">
        <f>IF(AND(#REF!="Media",#REF!="Catastrófico"),CONCATENATE("R7C",#REF!),"")</f>
        <v>#REF!</v>
      </c>
      <c r="AK32" s="42" t="e">
        <f>IF(AND(#REF!="Media",#REF!="Catastrófico"),CONCATENATE("R7C",#REF!),"")</f>
        <v>#REF!</v>
      </c>
      <c r="AL32" s="42" t="e">
        <f>IF(AND(#REF!="Media",#REF!="Catastrófico"),CONCATENATE("R7C",#REF!),"")</f>
        <v>#REF!</v>
      </c>
      <c r="AM32" s="43" t="e">
        <f>IF(AND(#REF!="Media",#REF!="Catastrófico"),CONCATENATE("R7C",#REF!),"")</f>
        <v>#REF!</v>
      </c>
      <c r="AN32" s="69"/>
      <c r="AO32" s="510"/>
      <c r="AP32" s="511"/>
      <c r="AQ32" s="511"/>
      <c r="AR32" s="511"/>
      <c r="AS32" s="511"/>
      <c r="AT32" s="512"/>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row>
    <row r="33" spans="1:80" ht="15" customHeight="1" x14ac:dyDescent="0.25">
      <c r="A33" s="69"/>
      <c r="B33" s="493"/>
      <c r="C33" s="493"/>
      <c r="D33" s="494"/>
      <c r="E33" s="478"/>
      <c r="F33" s="477"/>
      <c r="G33" s="477"/>
      <c r="H33" s="477"/>
      <c r="I33" s="496"/>
      <c r="J33" s="53" t="e">
        <f>IF(AND(#REF!="Media",#REF!="Leve"),CONCATENATE("R8C",#REF!),"")</f>
        <v>#REF!</v>
      </c>
      <c r="K33" s="54" t="e">
        <f>IF(AND(#REF!="Media",#REF!="Leve"),CONCATENATE("R8C",#REF!),"")</f>
        <v>#REF!</v>
      </c>
      <c r="L33" s="54" t="e">
        <f>IF(AND(#REF!="Media",#REF!="Leve"),CONCATENATE("R8C",#REF!),"")</f>
        <v>#REF!</v>
      </c>
      <c r="M33" s="54" t="e">
        <f>IF(AND(#REF!="Media",#REF!="Leve"),CONCATENATE("R8C",#REF!),"")</f>
        <v>#REF!</v>
      </c>
      <c r="N33" s="54" t="e">
        <f>IF(AND(#REF!="Media",#REF!="Leve"),CONCATENATE("R8C",#REF!),"")</f>
        <v>#REF!</v>
      </c>
      <c r="O33" s="55" t="e">
        <f>IF(AND(#REF!="Media",#REF!="Leve"),CONCATENATE("R8C",#REF!),"")</f>
        <v>#REF!</v>
      </c>
      <c r="P33" s="53" t="e">
        <f>IF(AND(#REF!="Media",#REF!="Menor"),CONCATENATE("R8C",#REF!),"")</f>
        <v>#REF!</v>
      </c>
      <c r="Q33" s="54" t="e">
        <f>IF(AND(#REF!="Media",#REF!="Menor"),CONCATENATE("R8C",#REF!),"")</f>
        <v>#REF!</v>
      </c>
      <c r="R33" s="54" t="e">
        <f>IF(AND(#REF!="Media",#REF!="Menor"),CONCATENATE("R8C",#REF!),"")</f>
        <v>#REF!</v>
      </c>
      <c r="S33" s="54" t="e">
        <f>IF(AND(#REF!="Media",#REF!="Menor"),CONCATENATE("R8C",#REF!),"")</f>
        <v>#REF!</v>
      </c>
      <c r="T33" s="54" t="e">
        <f>IF(AND(#REF!="Media",#REF!="Menor"),CONCATENATE("R8C",#REF!),"")</f>
        <v>#REF!</v>
      </c>
      <c r="U33" s="55" t="e">
        <f>IF(AND(#REF!="Media",#REF!="Menor"),CONCATENATE("R8C",#REF!),"")</f>
        <v>#REF!</v>
      </c>
      <c r="V33" s="53" t="e">
        <f>IF(AND(#REF!="Media",#REF!="Moderado"),CONCATENATE("R8C",#REF!),"")</f>
        <v>#REF!</v>
      </c>
      <c r="W33" s="54" t="e">
        <f>IF(AND(#REF!="Media",#REF!="Moderado"),CONCATENATE("R8C",#REF!),"")</f>
        <v>#REF!</v>
      </c>
      <c r="X33" s="54" t="e">
        <f>IF(AND(#REF!="Media",#REF!="Moderado"),CONCATENATE("R8C",#REF!),"")</f>
        <v>#REF!</v>
      </c>
      <c r="Y33" s="54" t="e">
        <f>IF(AND(#REF!="Media",#REF!="Moderado"),CONCATENATE("R8C",#REF!),"")</f>
        <v>#REF!</v>
      </c>
      <c r="Z33" s="54" t="e">
        <f>IF(AND(#REF!="Media",#REF!="Moderado"),CONCATENATE("R8C",#REF!),"")</f>
        <v>#REF!</v>
      </c>
      <c r="AA33" s="55" t="e">
        <f>IF(AND(#REF!="Media",#REF!="Moderado"),CONCATENATE("R8C",#REF!),"")</f>
        <v>#REF!</v>
      </c>
      <c r="AB33" s="38" t="e">
        <f>IF(AND(#REF!="Media",#REF!="Mayor"),CONCATENATE("R8C",#REF!),"")</f>
        <v>#REF!</v>
      </c>
      <c r="AC33" s="39" t="e">
        <f>IF(AND(#REF!="Media",#REF!="Mayor"),CONCATENATE("R8C",#REF!),"")</f>
        <v>#REF!</v>
      </c>
      <c r="AD33" s="39" t="e">
        <f>IF(AND(#REF!="Media",#REF!="Mayor"),CONCATENATE("R8C",#REF!),"")</f>
        <v>#REF!</v>
      </c>
      <c r="AE33" s="39" t="e">
        <f>IF(AND(#REF!="Media",#REF!="Mayor"),CONCATENATE("R8C",#REF!),"")</f>
        <v>#REF!</v>
      </c>
      <c r="AF33" s="39" t="e">
        <f>IF(AND(#REF!="Media",#REF!="Mayor"),CONCATENATE("R8C",#REF!),"")</f>
        <v>#REF!</v>
      </c>
      <c r="AG33" s="40" t="e">
        <f>IF(AND(#REF!="Media",#REF!="Mayor"),CONCATENATE("R8C",#REF!),"")</f>
        <v>#REF!</v>
      </c>
      <c r="AH33" s="41" t="e">
        <f>IF(AND(#REF!="Media",#REF!="Catastrófico"),CONCATENATE("R8C",#REF!),"")</f>
        <v>#REF!</v>
      </c>
      <c r="AI33" s="42" t="e">
        <f>IF(AND(#REF!="Media",#REF!="Catastrófico"),CONCATENATE("R8C",#REF!),"")</f>
        <v>#REF!</v>
      </c>
      <c r="AJ33" s="42" t="e">
        <f>IF(AND(#REF!="Media",#REF!="Catastrófico"),CONCATENATE("R8C",#REF!),"")</f>
        <v>#REF!</v>
      </c>
      <c r="AK33" s="42" t="e">
        <f>IF(AND(#REF!="Media",#REF!="Catastrófico"),CONCATENATE("R8C",#REF!),"")</f>
        <v>#REF!</v>
      </c>
      <c r="AL33" s="42" t="e">
        <f>IF(AND(#REF!="Media",#REF!="Catastrófico"),CONCATENATE("R8C",#REF!),"")</f>
        <v>#REF!</v>
      </c>
      <c r="AM33" s="43" t="e">
        <f>IF(AND(#REF!="Media",#REF!="Catastrófico"),CONCATENATE("R8C",#REF!),"")</f>
        <v>#REF!</v>
      </c>
      <c r="AN33" s="69"/>
      <c r="AO33" s="510"/>
      <c r="AP33" s="511"/>
      <c r="AQ33" s="511"/>
      <c r="AR33" s="511"/>
      <c r="AS33" s="511"/>
      <c r="AT33" s="512"/>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row>
    <row r="34" spans="1:80" ht="15" customHeight="1" x14ac:dyDescent="0.25">
      <c r="A34" s="69"/>
      <c r="B34" s="493"/>
      <c r="C34" s="493"/>
      <c r="D34" s="494"/>
      <c r="E34" s="478"/>
      <c r="F34" s="477"/>
      <c r="G34" s="477"/>
      <c r="H34" s="477"/>
      <c r="I34" s="496"/>
      <c r="J34" s="53" t="e">
        <f>IF(AND(#REF!="Media",#REF!="Leve"),CONCATENATE("R9C",#REF!),"")</f>
        <v>#REF!</v>
      </c>
      <c r="K34" s="54" t="e">
        <f>IF(AND(#REF!="Media",#REF!="Leve"),CONCATENATE("R9C",#REF!),"")</f>
        <v>#REF!</v>
      </c>
      <c r="L34" s="54" t="e">
        <f>IF(AND(#REF!="Media",#REF!="Leve"),CONCATENATE("R9C",#REF!),"")</f>
        <v>#REF!</v>
      </c>
      <c r="M34" s="54" t="e">
        <f>IF(AND(#REF!="Media",#REF!="Leve"),CONCATENATE("R9C",#REF!),"")</f>
        <v>#REF!</v>
      </c>
      <c r="N34" s="54" t="e">
        <f>IF(AND(#REF!="Media",#REF!="Leve"),CONCATENATE("R9C",#REF!),"")</f>
        <v>#REF!</v>
      </c>
      <c r="O34" s="55" t="e">
        <f>IF(AND(#REF!="Media",#REF!="Leve"),CONCATENATE("R9C",#REF!),"")</f>
        <v>#REF!</v>
      </c>
      <c r="P34" s="53" t="e">
        <f>IF(AND(#REF!="Media",#REF!="Menor"),CONCATENATE("R9C",#REF!),"")</f>
        <v>#REF!</v>
      </c>
      <c r="Q34" s="54" t="e">
        <f>IF(AND(#REF!="Media",#REF!="Menor"),CONCATENATE("R9C",#REF!),"")</f>
        <v>#REF!</v>
      </c>
      <c r="R34" s="54" t="e">
        <f>IF(AND(#REF!="Media",#REF!="Menor"),CONCATENATE("R9C",#REF!),"")</f>
        <v>#REF!</v>
      </c>
      <c r="S34" s="54" t="e">
        <f>IF(AND(#REF!="Media",#REF!="Menor"),CONCATENATE("R9C",#REF!),"")</f>
        <v>#REF!</v>
      </c>
      <c r="T34" s="54" t="e">
        <f>IF(AND(#REF!="Media",#REF!="Menor"),CONCATENATE("R9C",#REF!),"")</f>
        <v>#REF!</v>
      </c>
      <c r="U34" s="55" t="e">
        <f>IF(AND(#REF!="Media",#REF!="Menor"),CONCATENATE("R9C",#REF!),"")</f>
        <v>#REF!</v>
      </c>
      <c r="V34" s="53" t="e">
        <f>IF(AND(#REF!="Media",#REF!="Moderado"),CONCATENATE("R9C",#REF!),"")</f>
        <v>#REF!</v>
      </c>
      <c r="W34" s="54" t="e">
        <f>IF(AND(#REF!="Media",#REF!="Moderado"),CONCATENATE("R9C",#REF!),"")</f>
        <v>#REF!</v>
      </c>
      <c r="X34" s="54" t="e">
        <f>IF(AND(#REF!="Media",#REF!="Moderado"),CONCATENATE("R9C",#REF!),"")</f>
        <v>#REF!</v>
      </c>
      <c r="Y34" s="54" t="e">
        <f>IF(AND(#REF!="Media",#REF!="Moderado"),CONCATENATE("R9C",#REF!),"")</f>
        <v>#REF!</v>
      </c>
      <c r="Z34" s="54" t="e">
        <f>IF(AND(#REF!="Media",#REF!="Moderado"),CONCATENATE("R9C",#REF!),"")</f>
        <v>#REF!</v>
      </c>
      <c r="AA34" s="55" t="e">
        <f>IF(AND(#REF!="Media",#REF!="Moderado"),CONCATENATE("R9C",#REF!),"")</f>
        <v>#REF!</v>
      </c>
      <c r="AB34" s="38" t="e">
        <f>IF(AND(#REF!="Media",#REF!="Mayor"),CONCATENATE("R9C",#REF!),"")</f>
        <v>#REF!</v>
      </c>
      <c r="AC34" s="39" t="e">
        <f>IF(AND(#REF!="Media",#REF!="Mayor"),CONCATENATE("R9C",#REF!),"")</f>
        <v>#REF!</v>
      </c>
      <c r="AD34" s="39" t="e">
        <f>IF(AND(#REF!="Media",#REF!="Mayor"),CONCATENATE("R9C",#REF!),"")</f>
        <v>#REF!</v>
      </c>
      <c r="AE34" s="39" t="e">
        <f>IF(AND(#REF!="Media",#REF!="Mayor"),CONCATENATE("R9C",#REF!),"")</f>
        <v>#REF!</v>
      </c>
      <c r="AF34" s="39" t="e">
        <f>IF(AND(#REF!="Media",#REF!="Mayor"),CONCATENATE("R9C",#REF!),"")</f>
        <v>#REF!</v>
      </c>
      <c r="AG34" s="40" t="e">
        <f>IF(AND(#REF!="Media",#REF!="Mayor"),CONCATENATE("R9C",#REF!),"")</f>
        <v>#REF!</v>
      </c>
      <c r="AH34" s="41" t="e">
        <f>IF(AND(#REF!="Media",#REF!="Catastrófico"),CONCATENATE("R9C",#REF!),"")</f>
        <v>#REF!</v>
      </c>
      <c r="AI34" s="42" t="e">
        <f>IF(AND(#REF!="Media",#REF!="Catastrófico"),CONCATENATE("R9C",#REF!),"")</f>
        <v>#REF!</v>
      </c>
      <c r="AJ34" s="42" t="e">
        <f>IF(AND(#REF!="Media",#REF!="Catastrófico"),CONCATENATE("R9C",#REF!),"")</f>
        <v>#REF!</v>
      </c>
      <c r="AK34" s="42" t="e">
        <f>IF(AND(#REF!="Media",#REF!="Catastrófico"),CONCATENATE("R9C",#REF!),"")</f>
        <v>#REF!</v>
      </c>
      <c r="AL34" s="42" t="e">
        <f>IF(AND(#REF!="Media",#REF!="Catastrófico"),CONCATENATE("R9C",#REF!),"")</f>
        <v>#REF!</v>
      </c>
      <c r="AM34" s="43" t="e">
        <f>IF(AND(#REF!="Media",#REF!="Catastrófico"),CONCATENATE("R9C",#REF!),"")</f>
        <v>#REF!</v>
      </c>
      <c r="AN34" s="69"/>
      <c r="AO34" s="510"/>
      <c r="AP34" s="511"/>
      <c r="AQ34" s="511"/>
      <c r="AR34" s="511"/>
      <c r="AS34" s="511"/>
      <c r="AT34" s="512"/>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row>
    <row r="35" spans="1:80" ht="15.75" customHeight="1" thickBot="1" x14ac:dyDescent="0.3">
      <c r="A35" s="69"/>
      <c r="B35" s="493"/>
      <c r="C35" s="493"/>
      <c r="D35" s="494"/>
      <c r="E35" s="479"/>
      <c r="F35" s="480"/>
      <c r="G35" s="480"/>
      <c r="H35" s="480"/>
      <c r="I35" s="497"/>
      <c r="J35" s="53" t="e">
        <f>IF(AND(#REF!="Media",#REF!="Leve"),CONCATENATE("R10C",#REF!),"")</f>
        <v>#REF!</v>
      </c>
      <c r="K35" s="54" t="e">
        <f>IF(AND(#REF!="Media",#REF!="Leve"),CONCATENATE("R10C",#REF!),"")</f>
        <v>#REF!</v>
      </c>
      <c r="L35" s="54" t="e">
        <f>IF(AND(#REF!="Media",#REF!="Leve"),CONCATENATE("R10C",#REF!),"")</f>
        <v>#REF!</v>
      </c>
      <c r="M35" s="54" t="e">
        <f>IF(AND(#REF!="Media",#REF!="Leve"),CONCATENATE("R10C",#REF!),"")</f>
        <v>#REF!</v>
      </c>
      <c r="N35" s="54" t="e">
        <f>IF(AND(#REF!="Media",#REF!="Leve"),CONCATENATE("R10C",#REF!),"")</f>
        <v>#REF!</v>
      </c>
      <c r="O35" s="55" t="e">
        <f>IF(AND(#REF!="Media",#REF!="Leve"),CONCATENATE("R10C",#REF!),"")</f>
        <v>#REF!</v>
      </c>
      <c r="P35" s="53" t="e">
        <f>IF(AND(#REF!="Media",#REF!="Menor"),CONCATENATE("R10C",#REF!),"")</f>
        <v>#REF!</v>
      </c>
      <c r="Q35" s="54" t="e">
        <f>IF(AND(#REF!="Media",#REF!="Menor"),CONCATENATE("R10C",#REF!),"")</f>
        <v>#REF!</v>
      </c>
      <c r="R35" s="54" t="e">
        <f>IF(AND(#REF!="Media",#REF!="Menor"),CONCATENATE("R10C",#REF!),"")</f>
        <v>#REF!</v>
      </c>
      <c r="S35" s="54" t="e">
        <f>IF(AND(#REF!="Media",#REF!="Menor"),CONCATENATE("R10C",#REF!),"")</f>
        <v>#REF!</v>
      </c>
      <c r="T35" s="54" t="e">
        <f>IF(AND(#REF!="Media",#REF!="Menor"),CONCATENATE("R10C",#REF!),"")</f>
        <v>#REF!</v>
      </c>
      <c r="U35" s="55" t="e">
        <f>IF(AND(#REF!="Media",#REF!="Menor"),CONCATENATE("R10C",#REF!),"")</f>
        <v>#REF!</v>
      </c>
      <c r="V35" s="53" t="e">
        <f>IF(AND(#REF!="Media",#REF!="Moderado"),CONCATENATE("R10C",#REF!),"")</f>
        <v>#REF!</v>
      </c>
      <c r="W35" s="54" t="e">
        <f>IF(AND(#REF!="Media",#REF!="Moderado"),CONCATENATE("R10C",#REF!),"")</f>
        <v>#REF!</v>
      </c>
      <c r="X35" s="54" t="e">
        <f>IF(AND(#REF!="Media",#REF!="Moderado"),CONCATENATE("R10C",#REF!),"")</f>
        <v>#REF!</v>
      </c>
      <c r="Y35" s="54" t="e">
        <f>IF(AND(#REF!="Media",#REF!="Moderado"),CONCATENATE("R10C",#REF!),"")</f>
        <v>#REF!</v>
      </c>
      <c r="Z35" s="54" t="e">
        <f>IF(AND(#REF!="Media",#REF!="Moderado"),CONCATENATE("R10C",#REF!),"")</f>
        <v>#REF!</v>
      </c>
      <c r="AA35" s="55" t="e">
        <f>IF(AND(#REF!="Media",#REF!="Moderado"),CONCATENATE("R10C",#REF!),"")</f>
        <v>#REF!</v>
      </c>
      <c r="AB35" s="44" t="e">
        <f>IF(AND(#REF!="Media",#REF!="Mayor"),CONCATENATE("R10C",#REF!),"")</f>
        <v>#REF!</v>
      </c>
      <c r="AC35" s="45" t="e">
        <f>IF(AND(#REF!="Media",#REF!="Mayor"),CONCATENATE("R10C",#REF!),"")</f>
        <v>#REF!</v>
      </c>
      <c r="AD35" s="45" t="e">
        <f>IF(AND(#REF!="Media",#REF!="Mayor"),CONCATENATE("R10C",#REF!),"")</f>
        <v>#REF!</v>
      </c>
      <c r="AE35" s="45" t="e">
        <f>IF(AND(#REF!="Media",#REF!="Mayor"),CONCATENATE("R10C",#REF!),"")</f>
        <v>#REF!</v>
      </c>
      <c r="AF35" s="45" t="e">
        <f>IF(AND(#REF!="Media",#REF!="Mayor"),CONCATENATE("R10C",#REF!),"")</f>
        <v>#REF!</v>
      </c>
      <c r="AG35" s="46" t="e">
        <f>IF(AND(#REF!="Media",#REF!="Mayor"),CONCATENATE("R10C",#REF!),"")</f>
        <v>#REF!</v>
      </c>
      <c r="AH35" s="47" t="e">
        <f>IF(AND(#REF!="Media",#REF!="Catastrófico"),CONCATENATE("R10C",#REF!),"")</f>
        <v>#REF!</v>
      </c>
      <c r="AI35" s="48" t="e">
        <f>IF(AND(#REF!="Media",#REF!="Catastrófico"),CONCATENATE("R10C",#REF!),"")</f>
        <v>#REF!</v>
      </c>
      <c r="AJ35" s="48" t="e">
        <f>IF(AND(#REF!="Media",#REF!="Catastrófico"),CONCATENATE("R10C",#REF!),"")</f>
        <v>#REF!</v>
      </c>
      <c r="AK35" s="48" t="e">
        <f>IF(AND(#REF!="Media",#REF!="Catastrófico"),CONCATENATE("R10C",#REF!),"")</f>
        <v>#REF!</v>
      </c>
      <c r="AL35" s="48" t="e">
        <f>IF(AND(#REF!="Media",#REF!="Catastrófico"),CONCATENATE("R10C",#REF!),"")</f>
        <v>#REF!</v>
      </c>
      <c r="AM35" s="49" t="e">
        <f>IF(AND(#REF!="Media",#REF!="Catastrófico"),CONCATENATE("R10C",#REF!),"")</f>
        <v>#REF!</v>
      </c>
      <c r="AN35" s="69"/>
      <c r="AO35" s="513"/>
      <c r="AP35" s="514"/>
      <c r="AQ35" s="514"/>
      <c r="AR35" s="514"/>
      <c r="AS35" s="514"/>
      <c r="AT35" s="515"/>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row>
    <row r="36" spans="1:80" ht="15" customHeight="1" x14ac:dyDescent="0.25">
      <c r="A36" s="69"/>
      <c r="B36" s="493"/>
      <c r="C36" s="493"/>
      <c r="D36" s="494"/>
      <c r="E36" s="474" t="s">
        <v>107</v>
      </c>
      <c r="F36" s="475"/>
      <c r="G36" s="475"/>
      <c r="H36" s="475"/>
      <c r="I36" s="475"/>
      <c r="J36" s="59" t="e">
        <f>IF(AND(#REF!="Baja",#REF!="Leve"),CONCATENATE("R1C",#REF!),"")</f>
        <v>#REF!</v>
      </c>
      <c r="K36" s="60" t="e">
        <f>IF(AND(#REF!="Baja",#REF!="Leve"),CONCATENATE("R1C",#REF!),"")</f>
        <v>#REF!</v>
      </c>
      <c r="L36" s="60" t="e">
        <f>IF(AND(#REF!="Baja",#REF!="Leve"),CONCATENATE("R1C",#REF!),"")</f>
        <v>#REF!</v>
      </c>
      <c r="M36" s="60" t="e">
        <f>IF(AND(#REF!="Baja",#REF!="Leve"),CONCATENATE("R1C",#REF!),"")</f>
        <v>#REF!</v>
      </c>
      <c r="N36" s="60" t="e">
        <f>IF(AND(#REF!="Baja",#REF!="Leve"),CONCATENATE("R1C",#REF!),"")</f>
        <v>#REF!</v>
      </c>
      <c r="O36" s="61" t="e">
        <f>IF(AND(#REF!="Baja",#REF!="Leve"),CONCATENATE("R1C",#REF!),"")</f>
        <v>#REF!</v>
      </c>
      <c r="P36" s="50" t="e">
        <f>IF(AND(#REF!="Baja",#REF!="Menor"),CONCATENATE("R1C",#REF!),"")</f>
        <v>#REF!</v>
      </c>
      <c r="Q36" s="51" t="e">
        <f>IF(AND(#REF!="Baja",#REF!="Menor"),CONCATENATE("R1C",#REF!),"")</f>
        <v>#REF!</v>
      </c>
      <c r="R36" s="51" t="e">
        <f>IF(AND(#REF!="Baja",#REF!="Menor"),CONCATENATE("R1C",#REF!),"")</f>
        <v>#REF!</v>
      </c>
      <c r="S36" s="51" t="e">
        <f>IF(AND(#REF!="Baja",#REF!="Menor"),CONCATENATE("R1C",#REF!),"")</f>
        <v>#REF!</v>
      </c>
      <c r="T36" s="51" t="e">
        <f>IF(AND(#REF!="Baja",#REF!="Menor"),CONCATENATE("R1C",#REF!),"")</f>
        <v>#REF!</v>
      </c>
      <c r="U36" s="52" t="e">
        <f>IF(AND(#REF!="Baja",#REF!="Menor"),CONCATENATE("R1C",#REF!),"")</f>
        <v>#REF!</v>
      </c>
      <c r="V36" s="50" t="e">
        <f>IF(AND(#REF!="Baja",#REF!="Moderado"),CONCATENATE("R1C",#REF!),"")</f>
        <v>#REF!</v>
      </c>
      <c r="W36" s="51" t="e">
        <f>IF(AND(#REF!="Baja",#REF!="Moderado"),CONCATENATE("R1C",#REF!),"")</f>
        <v>#REF!</v>
      </c>
      <c r="X36" s="51" t="e">
        <f>IF(AND(#REF!="Baja",#REF!="Moderado"),CONCATENATE("R1C",#REF!),"")</f>
        <v>#REF!</v>
      </c>
      <c r="Y36" s="51" t="e">
        <f>IF(AND(#REF!="Baja",#REF!="Moderado"),CONCATENATE("R1C",#REF!),"")</f>
        <v>#REF!</v>
      </c>
      <c r="Z36" s="51" t="e">
        <f>IF(AND(#REF!="Baja",#REF!="Moderado"),CONCATENATE("R1C",#REF!),"")</f>
        <v>#REF!</v>
      </c>
      <c r="AA36" s="52" t="e">
        <f>IF(AND(#REF!="Baja",#REF!="Moderado"),CONCATENATE("R1C",#REF!),"")</f>
        <v>#REF!</v>
      </c>
      <c r="AB36" s="32" t="e">
        <f>IF(AND(#REF!="Baja",#REF!="Mayor"),CONCATENATE("R1C",#REF!),"")</f>
        <v>#REF!</v>
      </c>
      <c r="AC36" s="33" t="e">
        <f>IF(AND(#REF!="Baja",#REF!="Mayor"),CONCATENATE("R1C",#REF!),"")</f>
        <v>#REF!</v>
      </c>
      <c r="AD36" s="33" t="e">
        <f>IF(AND(#REF!="Baja",#REF!="Mayor"),CONCATENATE("R1C",#REF!),"")</f>
        <v>#REF!</v>
      </c>
      <c r="AE36" s="33" t="e">
        <f>IF(AND(#REF!="Baja",#REF!="Mayor"),CONCATENATE("R1C",#REF!),"")</f>
        <v>#REF!</v>
      </c>
      <c r="AF36" s="33" t="e">
        <f>IF(AND(#REF!="Baja",#REF!="Mayor"),CONCATENATE("R1C",#REF!),"")</f>
        <v>#REF!</v>
      </c>
      <c r="AG36" s="34" t="e">
        <f>IF(AND(#REF!="Baja",#REF!="Mayor"),CONCATENATE("R1C",#REF!),"")</f>
        <v>#REF!</v>
      </c>
      <c r="AH36" s="35" t="e">
        <f>IF(AND(#REF!="Baja",#REF!="Catastrófico"),CONCATENATE("R1C",#REF!),"")</f>
        <v>#REF!</v>
      </c>
      <c r="AI36" s="36" t="e">
        <f>IF(AND(#REF!="Baja",#REF!="Catastrófico"),CONCATENATE("R1C",#REF!),"")</f>
        <v>#REF!</v>
      </c>
      <c r="AJ36" s="36" t="e">
        <f>IF(AND(#REF!="Baja",#REF!="Catastrófico"),CONCATENATE("R1C",#REF!),"")</f>
        <v>#REF!</v>
      </c>
      <c r="AK36" s="36" t="e">
        <f>IF(AND(#REF!="Baja",#REF!="Catastrófico"),CONCATENATE("R1C",#REF!),"")</f>
        <v>#REF!</v>
      </c>
      <c r="AL36" s="36" t="e">
        <f>IF(AND(#REF!="Baja",#REF!="Catastrófico"),CONCATENATE("R1C",#REF!),"")</f>
        <v>#REF!</v>
      </c>
      <c r="AM36" s="37" t="e">
        <f>IF(AND(#REF!="Baja",#REF!="Catastrófico"),CONCATENATE("R1C",#REF!),"")</f>
        <v>#REF!</v>
      </c>
      <c r="AN36" s="69"/>
      <c r="AO36" s="498" t="s">
        <v>75</v>
      </c>
      <c r="AP36" s="499"/>
      <c r="AQ36" s="499"/>
      <c r="AR36" s="499"/>
      <c r="AS36" s="499"/>
      <c r="AT36" s="500"/>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row>
    <row r="37" spans="1:80" ht="15" customHeight="1" x14ac:dyDescent="0.25">
      <c r="A37" s="69"/>
      <c r="B37" s="493"/>
      <c r="C37" s="493"/>
      <c r="D37" s="494"/>
      <c r="E37" s="476"/>
      <c r="F37" s="477"/>
      <c r="G37" s="477"/>
      <c r="H37" s="477"/>
      <c r="I37" s="477"/>
      <c r="J37" s="62" t="e">
        <f>IF(AND(#REF!="Baja",#REF!="Leve"),CONCATENATE("R2C",#REF!),"")</f>
        <v>#REF!</v>
      </c>
      <c r="K37" s="63" t="e">
        <f>IF(AND(#REF!="Baja",#REF!="Leve"),CONCATENATE("R2C",#REF!),"")</f>
        <v>#REF!</v>
      </c>
      <c r="L37" s="63" t="e">
        <f>IF(AND(#REF!="Baja",#REF!="Leve"),CONCATENATE("R2C",#REF!),"")</f>
        <v>#REF!</v>
      </c>
      <c r="M37" s="63" t="e">
        <f>IF(AND(#REF!="Baja",#REF!="Leve"),CONCATENATE("R2C",#REF!),"")</f>
        <v>#REF!</v>
      </c>
      <c r="N37" s="63" t="e">
        <f>IF(AND(#REF!="Baja",#REF!="Leve"),CONCATENATE("R2C",#REF!),"")</f>
        <v>#REF!</v>
      </c>
      <c r="O37" s="64" t="e">
        <f>IF(AND(#REF!="Baja",#REF!="Leve"),CONCATENATE("R2C",#REF!),"")</f>
        <v>#REF!</v>
      </c>
      <c r="P37" s="53" t="e">
        <f>IF(AND(#REF!="Baja",#REF!="Menor"),CONCATENATE("R2C",#REF!),"")</f>
        <v>#REF!</v>
      </c>
      <c r="Q37" s="54" t="e">
        <f>IF(AND(#REF!="Baja",#REF!="Menor"),CONCATENATE("R2C",#REF!),"")</f>
        <v>#REF!</v>
      </c>
      <c r="R37" s="54" t="e">
        <f>IF(AND(#REF!="Baja",#REF!="Menor"),CONCATENATE("R2C",#REF!),"")</f>
        <v>#REF!</v>
      </c>
      <c r="S37" s="54" t="e">
        <f>IF(AND(#REF!="Baja",#REF!="Menor"),CONCATENATE("R2C",#REF!),"")</f>
        <v>#REF!</v>
      </c>
      <c r="T37" s="54" t="e">
        <f>IF(AND(#REF!="Baja",#REF!="Menor"),CONCATENATE("R2C",#REF!),"")</f>
        <v>#REF!</v>
      </c>
      <c r="U37" s="55" t="e">
        <f>IF(AND(#REF!="Baja",#REF!="Menor"),CONCATENATE("R2C",#REF!),"")</f>
        <v>#REF!</v>
      </c>
      <c r="V37" s="53" t="e">
        <f>IF(AND(#REF!="Baja",#REF!="Moderado"),CONCATENATE("R2C",#REF!),"")</f>
        <v>#REF!</v>
      </c>
      <c r="W37" s="54" t="e">
        <f>IF(AND(#REF!="Baja",#REF!="Moderado"),CONCATENATE("R2C",#REF!),"")</f>
        <v>#REF!</v>
      </c>
      <c r="X37" s="54" t="e">
        <f>IF(AND(#REF!="Baja",#REF!="Moderado"),CONCATENATE("R2C",#REF!),"")</f>
        <v>#REF!</v>
      </c>
      <c r="Y37" s="54" t="e">
        <f>IF(AND(#REF!="Baja",#REF!="Moderado"),CONCATENATE("R2C",#REF!),"")</f>
        <v>#REF!</v>
      </c>
      <c r="Z37" s="54" t="e">
        <f>IF(AND(#REF!="Baja",#REF!="Moderado"),CONCATENATE("R2C",#REF!),"")</f>
        <v>#REF!</v>
      </c>
      <c r="AA37" s="55" t="e">
        <f>IF(AND(#REF!="Baja",#REF!="Moderado"),CONCATENATE("R2C",#REF!),"")</f>
        <v>#REF!</v>
      </c>
      <c r="AB37" s="38" t="e">
        <f>IF(AND(#REF!="Baja",#REF!="Mayor"),CONCATENATE("R2C",#REF!),"")</f>
        <v>#REF!</v>
      </c>
      <c r="AC37" s="39" t="e">
        <f>IF(AND(#REF!="Baja",#REF!="Mayor"),CONCATENATE("R2C",#REF!),"")</f>
        <v>#REF!</v>
      </c>
      <c r="AD37" s="39" t="e">
        <f>IF(AND(#REF!="Baja",#REF!="Mayor"),CONCATENATE("R2C",#REF!),"")</f>
        <v>#REF!</v>
      </c>
      <c r="AE37" s="39" t="e">
        <f>IF(AND(#REF!="Baja",#REF!="Mayor"),CONCATENATE("R2C",#REF!),"")</f>
        <v>#REF!</v>
      </c>
      <c r="AF37" s="39" t="e">
        <f>IF(AND(#REF!="Baja",#REF!="Mayor"),CONCATENATE("R2C",#REF!),"")</f>
        <v>#REF!</v>
      </c>
      <c r="AG37" s="40" t="e">
        <f>IF(AND(#REF!="Baja",#REF!="Mayor"),CONCATENATE("R2C",#REF!),"")</f>
        <v>#REF!</v>
      </c>
      <c r="AH37" s="41" t="e">
        <f>IF(AND(#REF!="Baja",#REF!="Catastrófico"),CONCATENATE("R2C",#REF!),"")</f>
        <v>#REF!</v>
      </c>
      <c r="AI37" s="42" t="e">
        <f>IF(AND(#REF!="Baja",#REF!="Catastrófico"),CONCATENATE("R2C",#REF!),"")</f>
        <v>#REF!</v>
      </c>
      <c r="AJ37" s="42" t="e">
        <f>IF(AND(#REF!="Baja",#REF!="Catastrófico"),CONCATENATE("R2C",#REF!),"")</f>
        <v>#REF!</v>
      </c>
      <c r="AK37" s="42" t="e">
        <f>IF(AND(#REF!="Baja",#REF!="Catastrófico"),CONCATENATE("R2C",#REF!),"")</f>
        <v>#REF!</v>
      </c>
      <c r="AL37" s="42" t="e">
        <f>IF(AND(#REF!="Baja",#REF!="Catastrófico"),CONCATENATE("R2C",#REF!),"")</f>
        <v>#REF!</v>
      </c>
      <c r="AM37" s="43" t="e">
        <f>IF(AND(#REF!="Baja",#REF!="Catastrófico"),CONCATENATE("R2C",#REF!),"")</f>
        <v>#REF!</v>
      </c>
      <c r="AN37" s="69"/>
      <c r="AO37" s="501"/>
      <c r="AP37" s="502"/>
      <c r="AQ37" s="502"/>
      <c r="AR37" s="502"/>
      <c r="AS37" s="502"/>
      <c r="AT37" s="503"/>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row>
    <row r="38" spans="1:80" ht="15" customHeight="1" x14ac:dyDescent="0.25">
      <c r="A38" s="69"/>
      <c r="B38" s="493"/>
      <c r="C38" s="493"/>
      <c r="D38" s="494"/>
      <c r="E38" s="478"/>
      <c r="F38" s="477"/>
      <c r="G38" s="477"/>
      <c r="H38" s="477"/>
      <c r="I38" s="477"/>
      <c r="J38" s="62" t="e">
        <f>IF(AND(#REF!="Baja",#REF!="Leve"),CONCATENATE("R3C",#REF!),"")</f>
        <v>#REF!</v>
      </c>
      <c r="K38" s="63" t="e">
        <f>IF(AND(#REF!="Baja",#REF!="Leve"),CONCATENATE("R3C",#REF!),"")</f>
        <v>#REF!</v>
      </c>
      <c r="L38" s="63" t="e">
        <f>IF(AND(#REF!="Baja",#REF!="Leve"),CONCATENATE("R3C",#REF!),"")</f>
        <v>#REF!</v>
      </c>
      <c r="M38" s="63" t="e">
        <f>IF(AND(#REF!="Baja",#REF!="Leve"),CONCATENATE("R3C",#REF!),"")</f>
        <v>#REF!</v>
      </c>
      <c r="N38" s="63" t="e">
        <f>IF(AND(#REF!="Baja",#REF!="Leve"),CONCATENATE("R3C",#REF!),"")</f>
        <v>#REF!</v>
      </c>
      <c r="O38" s="64" t="e">
        <f>IF(AND(#REF!="Baja",#REF!="Leve"),CONCATENATE("R3C",#REF!),"")</f>
        <v>#REF!</v>
      </c>
      <c r="P38" s="53" t="e">
        <f>IF(AND(#REF!="Baja",#REF!="Menor"),CONCATENATE("R3C",#REF!),"")</f>
        <v>#REF!</v>
      </c>
      <c r="Q38" s="54" t="e">
        <f>IF(AND(#REF!="Baja",#REF!="Menor"),CONCATENATE("R3C",#REF!),"")</f>
        <v>#REF!</v>
      </c>
      <c r="R38" s="54" t="e">
        <f>IF(AND(#REF!="Baja",#REF!="Menor"),CONCATENATE("R3C",#REF!),"")</f>
        <v>#REF!</v>
      </c>
      <c r="S38" s="54" t="e">
        <f>IF(AND(#REF!="Baja",#REF!="Menor"),CONCATENATE("R3C",#REF!),"")</f>
        <v>#REF!</v>
      </c>
      <c r="T38" s="54" t="e">
        <f>IF(AND(#REF!="Baja",#REF!="Menor"),CONCATENATE("R3C",#REF!),"")</f>
        <v>#REF!</v>
      </c>
      <c r="U38" s="55" t="e">
        <f>IF(AND(#REF!="Baja",#REF!="Menor"),CONCATENATE("R3C",#REF!),"")</f>
        <v>#REF!</v>
      </c>
      <c r="V38" s="53" t="e">
        <f>IF(AND(#REF!="Baja",#REF!="Moderado"),CONCATENATE("R3C",#REF!),"")</f>
        <v>#REF!</v>
      </c>
      <c r="W38" s="54" t="e">
        <f>IF(AND(#REF!="Baja",#REF!="Moderado"),CONCATENATE("R3C",#REF!),"")</f>
        <v>#REF!</v>
      </c>
      <c r="X38" s="54" t="e">
        <f>IF(AND(#REF!="Baja",#REF!="Moderado"),CONCATENATE("R3C",#REF!),"")</f>
        <v>#REF!</v>
      </c>
      <c r="Y38" s="54" t="e">
        <f>IF(AND(#REF!="Baja",#REF!="Moderado"),CONCATENATE("R3C",#REF!),"")</f>
        <v>#REF!</v>
      </c>
      <c r="Z38" s="54" t="e">
        <f>IF(AND(#REF!="Baja",#REF!="Moderado"),CONCATENATE("R3C",#REF!),"")</f>
        <v>#REF!</v>
      </c>
      <c r="AA38" s="55" t="e">
        <f>IF(AND(#REF!="Baja",#REF!="Moderado"),CONCATENATE("R3C",#REF!),"")</f>
        <v>#REF!</v>
      </c>
      <c r="AB38" s="38" t="e">
        <f>IF(AND(#REF!="Baja",#REF!="Mayor"),CONCATENATE("R3C",#REF!),"")</f>
        <v>#REF!</v>
      </c>
      <c r="AC38" s="39" t="e">
        <f>IF(AND(#REF!="Baja",#REF!="Mayor"),CONCATENATE("R3C",#REF!),"")</f>
        <v>#REF!</v>
      </c>
      <c r="AD38" s="39" t="e">
        <f>IF(AND(#REF!="Baja",#REF!="Mayor"),CONCATENATE("R3C",#REF!),"")</f>
        <v>#REF!</v>
      </c>
      <c r="AE38" s="39" t="e">
        <f>IF(AND(#REF!="Baja",#REF!="Mayor"),CONCATENATE("R3C",#REF!),"")</f>
        <v>#REF!</v>
      </c>
      <c r="AF38" s="39" t="e">
        <f>IF(AND(#REF!="Baja",#REF!="Mayor"),CONCATENATE("R3C",#REF!),"")</f>
        <v>#REF!</v>
      </c>
      <c r="AG38" s="40" t="e">
        <f>IF(AND(#REF!="Baja",#REF!="Mayor"),CONCATENATE("R3C",#REF!),"")</f>
        <v>#REF!</v>
      </c>
      <c r="AH38" s="41" t="e">
        <f>IF(AND(#REF!="Baja",#REF!="Catastrófico"),CONCATENATE("R3C",#REF!),"")</f>
        <v>#REF!</v>
      </c>
      <c r="AI38" s="42" t="e">
        <f>IF(AND(#REF!="Baja",#REF!="Catastrófico"),CONCATENATE("R3C",#REF!),"")</f>
        <v>#REF!</v>
      </c>
      <c r="AJ38" s="42" t="e">
        <f>IF(AND(#REF!="Baja",#REF!="Catastrófico"),CONCATENATE("R3C",#REF!),"")</f>
        <v>#REF!</v>
      </c>
      <c r="AK38" s="42" t="e">
        <f>IF(AND(#REF!="Baja",#REF!="Catastrófico"),CONCATENATE("R3C",#REF!),"")</f>
        <v>#REF!</v>
      </c>
      <c r="AL38" s="42" t="e">
        <f>IF(AND(#REF!="Baja",#REF!="Catastrófico"),CONCATENATE("R3C",#REF!),"")</f>
        <v>#REF!</v>
      </c>
      <c r="AM38" s="43" t="e">
        <f>IF(AND(#REF!="Baja",#REF!="Catastrófico"),CONCATENATE("R3C",#REF!),"")</f>
        <v>#REF!</v>
      </c>
      <c r="AN38" s="69"/>
      <c r="AO38" s="501"/>
      <c r="AP38" s="502"/>
      <c r="AQ38" s="502"/>
      <c r="AR38" s="502"/>
      <c r="AS38" s="502"/>
      <c r="AT38" s="503"/>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row>
    <row r="39" spans="1:80" ht="15" customHeight="1" x14ac:dyDescent="0.25">
      <c r="A39" s="69"/>
      <c r="B39" s="493"/>
      <c r="C39" s="493"/>
      <c r="D39" s="494"/>
      <c r="E39" s="478"/>
      <c r="F39" s="477"/>
      <c r="G39" s="477"/>
      <c r="H39" s="477"/>
      <c r="I39" s="477"/>
      <c r="J39" s="62" t="e">
        <f>IF(AND(#REF!="Baja",#REF!="Leve"),CONCATENATE("R4C",#REF!),"")</f>
        <v>#REF!</v>
      </c>
      <c r="K39" s="63" t="e">
        <f>IF(AND(#REF!="Baja",#REF!="Leve"),CONCATENATE("R4C",#REF!),"")</f>
        <v>#REF!</v>
      </c>
      <c r="L39" s="63" t="e">
        <f>IF(AND(#REF!="Baja",#REF!="Leve"),CONCATENATE("R4C",#REF!),"")</f>
        <v>#REF!</v>
      </c>
      <c r="M39" s="63" t="e">
        <f>IF(AND(#REF!="Baja",#REF!="Leve"),CONCATENATE("R4C",#REF!),"")</f>
        <v>#REF!</v>
      </c>
      <c r="N39" s="63" t="e">
        <f>IF(AND(#REF!="Baja",#REF!="Leve"),CONCATENATE("R4C",#REF!),"")</f>
        <v>#REF!</v>
      </c>
      <c r="O39" s="64" t="e">
        <f>IF(AND(#REF!="Baja",#REF!="Leve"),CONCATENATE("R4C",#REF!),"")</f>
        <v>#REF!</v>
      </c>
      <c r="P39" s="53" t="e">
        <f>IF(AND(#REF!="Baja",#REF!="Menor"),CONCATENATE("R4C",#REF!),"")</f>
        <v>#REF!</v>
      </c>
      <c r="Q39" s="54" t="e">
        <f>IF(AND(#REF!="Baja",#REF!="Menor"),CONCATENATE("R4C",#REF!),"")</f>
        <v>#REF!</v>
      </c>
      <c r="R39" s="54" t="e">
        <f>IF(AND(#REF!="Baja",#REF!="Menor"),CONCATENATE("R4C",#REF!),"")</f>
        <v>#REF!</v>
      </c>
      <c r="S39" s="54" t="e">
        <f>IF(AND(#REF!="Baja",#REF!="Menor"),CONCATENATE("R4C",#REF!),"")</f>
        <v>#REF!</v>
      </c>
      <c r="T39" s="54" t="e">
        <f>IF(AND(#REF!="Baja",#REF!="Menor"),CONCATENATE("R4C",#REF!),"")</f>
        <v>#REF!</v>
      </c>
      <c r="U39" s="55" t="e">
        <f>IF(AND(#REF!="Baja",#REF!="Menor"),CONCATENATE("R4C",#REF!),"")</f>
        <v>#REF!</v>
      </c>
      <c r="V39" s="53" t="e">
        <f>IF(AND(#REF!="Baja",#REF!="Moderado"),CONCATENATE("R4C",#REF!),"")</f>
        <v>#REF!</v>
      </c>
      <c r="W39" s="54" t="e">
        <f>IF(AND(#REF!="Baja",#REF!="Moderado"),CONCATENATE("R4C",#REF!),"")</f>
        <v>#REF!</v>
      </c>
      <c r="X39" s="54" t="e">
        <f>IF(AND(#REF!="Baja",#REF!="Moderado"),CONCATENATE("R4C",#REF!),"")</f>
        <v>#REF!</v>
      </c>
      <c r="Y39" s="54" t="e">
        <f>IF(AND(#REF!="Baja",#REF!="Moderado"),CONCATENATE("R4C",#REF!),"")</f>
        <v>#REF!</v>
      </c>
      <c r="Z39" s="54" t="e">
        <f>IF(AND(#REF!="Baja",#REF!="Moderado"),CONCATENATE("R4C",#REF!),"")</f>
        <v>#REF!</v>
      </c>
      <c r="AA39" s="55" t="e">
        <f>IF(AND(#REF!="Baja",#REF!="Moderado"),CONCATENATE("R4C",#REF!),"")</f>
        <v>#REF!</v>
      </c>
      <c r="AB39" s="38" t="e">
        <f>IF(AND(#REF!="Baja",#REF!="Mayor"),CONCATENATE("R4C",#REF!),"")</f>
        <v>#REF!</v>
      </c>
      <c r="AC39" s="39" t="e">
        <f>IF(AND(#REF!="Baja",#REF!="Mayor"),CONCATENATE("R4C",#REF!),"")</f>
        <v>#REF!</v>
      </c>
      <c r="AD39" s="39" t="e">
        <f>IF(AND(#REF!="Baja",#REF!="Mayor"),CONCATENATE("R4C",#REF!),"")</f>
        <v>#REF!</v>
      </c>
      <c r="AE39" s="39" t="e">
        <f>IF(AND(#REF!="Baja",#REF!="Mayor"),CONCATENATE("R4C",#REF!),"")</f>
        <v>#REF!</v>
      </c>
      <c r="AF39" s="39" t="e">
        <f>IF(AND(#REF!="Baja",#REF!="Mayor"),CONCATENATE("R4C",#REF!),"")</f>
        <v>#REF!</v>
      </c>
      <c r="AG39" s="40" t="e">
        <f>IF(AND(#REF!="Baja",#REF!="Mayor"),CONCATENATE("R4C",#REF!),"")</f>
        <v>#REF!</v>
      </c>
      <c r="AH39" s="41" t="e">
        <f>IF(AND(#REF!="Baja",#REF!="Catastrófico"),CONCATENATE("R4C",#REF!),"")</f>
        <v>#REF!</v>
      </c>
      <c r="AI39" s="42" t="e">
        <f>IF(AND(#REF!="Baja",#REF!="Catastrófico"),CONCATENATE("R4C",#REF!),"")</f>
        <v>#REF!</v>
      </c>
      <c r="AJ39" s="42" t="e">
        <f>IF(AND(#REF!="Baja",#REF!="Catastrófico"),CONCATENATE("R4C",#REF!),"")</f>
        <v>#REF!</v>
      </c>
      <c r="AK39" s="42" t="e">
        <f>IF(AND(#REF!="Baja",#REF!="Catastrófico"),CONCATENATE("R4C",#REF!),"")</f>
        <v>#REF!</v>
      </c>
      <c r="AL39" s="42" t="e">
        <f>IF(AND(#REF!="Baja",#REF!="Catastrófico"),CONCATENATE("R4C",#REF!),"")</f>
        <v>#REF!</v>
      </c>
      <c r="AM39" s="43" t="e">
        <f>IF(AND(#REF!="Baja",#REF!="Catastrófico"),CONCATENATE("R4C",#REF!),"")</f>
        <v>#REF!</v>
      </c>
      <c r="AN39" s="69"/>
      <c r="AO39" s="501"/>
      <c r="AP39" s="502"/>
      <c r="AQ39" s="502"/>
      <c r="AR39" s="502"/>
      <c r="AS39" s="502"/>
      <c r="AT39" s="503"/>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row>
    <row r="40" spans="1:80" ht="15" customHeight="1" x14ac:dyDescent="0.25">
      <c r="A40" s="69"/>
      <c r="B40" s="493"/>
      <c r="C40" s="493"/>
      <c r="D40" s="494"/>
      <c r="E40" s="478"/>
      <c r="F40" s="477"/>
      <c r="G40" s="477"/>
      <c r="H40" s="477"/>
      <c r="I40" s="477"/>
      <c r="J40" s="62" t="e">
        <f>IF(AND(#REF!="Baja",#REF!="Leve"),CONCATENATE("R5C",#REF!),"")</f>
        <v>#REF!</v>
      </c>
      <c r="K40" s="63" t="e">
        <f>IF(AND(#REF!="Baja",#REF!="Leve"),CONCATENATE("R5C",#REF!),"")</f>
        <v>#REF!</v>
      </c>
      <c r="L40" s="63" t="e">
        <f>IF(AND(#REF!="Baja",#REF!="Leve"),CONCATENATE("R5C",#REF!),"")</f>
        <v>#REF!</v>
      </c>
      <c r="M40" s="63" t="e">
        <f>IF(AND(#REF!="Baja",#REF!="Leve"),CONCATENATE("R5C",#REF!),"")</f>
        <v>#REF!</v>
      </c>
      <c r="N40" s="63" t="e">
        <f>IF(AND(#REF!="Baja",#REF!="Leve"),CONCATENATE("R5C",#REF!),"")</f>
        <v>#REF!</v>
      </c>
      <c r="O40" s="64" t="e">
        <f>IF(AND(#REF!="Baja",#REF!="Leve"),CONCATENATE("R5C",#REF!),"")</f>
        <v>#REF!</v>
      </c>
      <c r="P40" s="53" t="e">
        <f>IF(AND(#REF!="Baja",#REF!="Menor"),CONCATENATE("R5C",#REF!),"")</f>
        <v>#REF!</v>
      </c>
      <c r="Q40" s="54" t="e">
        <f>IF(AND(#REF!="Baja",#REF!="Menor"),CONCATENATE("R5C",#REF!),"")</f>
        <v>#REF!</v>
      </c>
      <c r="R40" s="54" t="e">
        <f>IF(AND(#REF!="Baja",#REF!="Menor"),CONCATENATE("R5C",#REF!),"")</f>
        <v>#REF!</v>
      </c>
      <c r="S40" s="54" t="e">
        <f>IF(AND(#REF!="Baja",#REF!="Menor"),CONCATENATE("R5C",#REF!),"")</f>
        <v>#REF!</v>
      </c>
      <c r="T40" s="54" t="e">
        <f>IF(AND(#REF!="Baja",#REF!="Menor"),CONCATENATE("R5C",#REF!),"")</f>
        <v>#REF!</v>
      </c>
      <c r="U40" s="55" t="e">
        <f>IF(AND(#REF!="Baja",#REF!="Menor"),CONCATENATE("R5C",#REF!),"")</f>
        <v>#REF!</v>
      </c>
      <c r="V40" s="53" t="e">
        <f>IF(AND(#REF!="Baja",#REF!="Moderado"),CONCATENATE("R5C",#REF!),"")</f>
        <v>#REF!</v>
      </c>
      <c r="W40" s="54" t="e">
        <f>IF(AND(#REF!="Baja",#REF!="Moderado"),CONCATENATE("R5C",#REF!),"")</f>
        <v>#REF!</v>
      </c>
      <c r="X40" s="54" t="e">
        <f>IF(AND(#REF!="Baja",#REF!="Moderado"),CONCATENATE("R5C",#REF!),"")</f>
        <v>#REF!</v>
      </c>
      <c r="Y40" s="54" t="e">
        <f>IF(AND(#REF!="Baja",#REF!="Moderado"),CONCATENATE("R5C",#REF!),"")</f>
        <v>#REF!</v>
      </c>
      <c r="Z40" s="54" t="e">
        <f>IF(AND(#REF!="Baja",#REF!="Moderado"),CONCATENATE("R5C",#REF!),"")</f>
        <v>#REF!</v>
      </c>
      <c r="AA40" s="55" t="e">
        <f>IF(AND(#REF!="Baja",#REF!="Moderado"),CONCATENATE("R5C",#REF!),"")</f>
        <v>#REF!</v>
      </c>
      <c r="AB40" s="38" t="e">
        <f>IF(AND(#REF!="Baja",#REF!="Mayor"),CONCATENATE("R5C",#REF!),"")</f>
        <v>#REF!</v>
      </c>
      <c r="AC40" s="39" t="e">
        <f>IF(AND(#REF!="Baja",#REF!="Mayor"),CONCATENATE("R5C",#REF!),"")</f>
        <v>#REF!</v>
      </c>
      <c r="AD40" s="39" t="e">
        <f>IF(AND(#REF!="Baja",#REF!="Mayor"),CONCATENATE("R5C",#REF!),"")</f>
        <v>#REF!</v>
      </c>
      <c r="AE40" s="39" t="e">
        <f>IF(AND(#REF!="Baja",#REF!="Mayor"),CONCATENATE("R5C",#REF!),"")</f>
        <v>#REF!</v>
      </c>
      <c r="AF40" s="39" t="e">
        <f>IF(AND(#REF!="Baja",#REF!="Mayor"),CONCATENATE("R5C",#REF!),"")</f>
        <v>#REF!</v>
      </c>
      <c r="AG40" s="40" t="e">
        <f>IF(AND(#REF!="Baja",#REF!="Mayor"),CONCATENATE("R5C",#REF!),"")</f>
        <v>#REF!</v>
      </c>
      <c r="AH40" s="41" t="e">
        <f>IF(AND(#REF!="Baja",#REF!="Catastrófico"),CONCATENATE("R5C",#REF!),"")</f>
        <v>#REF!</v>
      </c>
      <c r="AI40" s="42" t="e">
        <f>IF(AND(#REF!="Baja",#REF!="Catastrófico"),CONCATENATE("R5C",#REF!),"")</f>
        <v>#REF!</v>
      </c>
      <c r="AJ40" s="42" t="e">
        <f>IF(AND(#REF!="Baja",#REF!="Catastrófico"),CONCATENATE("R5C",#REF!),"")</f>
        <v>#REF!</v>
      </c>
      <c r="AK40" s="42" t="e">
        <f>IF(AND(#REF!="Baja",#REF!="Catastrófico"),CONCATENATE("R5C",#REF!),"")</f>
        <v>#REF!</v>
      </c>
      <c r="AL40" s="42" t="e">
        <f>IF(AND(#REF!="Baja",#REF!="Catastrófico"),CONCATENATE("R5C",#REF!),"")</f>
        <v>#REF!</v>
      </c>
      <c r="AM40" s="43" t="e">
        <f>IF(AND(#REF!="Baja",#REF!="Catastrófico"),CONCATENATE("R5C",#REF!),"")</f>
        <v>#REF!</v>
      </c>
      <c r="AN40" s="69"/>
      <c r="AO40" s="501"/>
      <c r="AP40" s="502"/>
      <c r="AQ40" s="502"/>
      <c r="AR40" s="502"/>
      <c r="AS40" s="502"/>
      <c r="AT40" s="503"/>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row>
    <row r="41" spans="1:80" ht="15" customHeight="1" x14ac:dyDescent="0.25">
      <c r="A41" s="69"/>
      <c r="B41" s="493"/>
      <c r="C41" s="493"/>
      <c r="D41" s="494"/>
      <c r="E41" s="478"/>
      <c r="F41" s="477"/>
      <c r="G41" s="477"/>
      <c r="H41" s="477"/>
      <c r="I41" s="477"/>
      <c r="J41" s="62" t="e">
        <f>IF(AND(#REF!="Baja",#REF!="Leve"),CONCATENATE("R6C",#REF!),"")</f>
        <v>#REF!</v>
      </c>
      <c r="K41" s="63" t="e">
        <f>IF(AND(#REF!="Baja",#REF!="Leve"),CONCATENATE("R6C",#REF!),"")</f>
        <v>#REF!</v>
      </c>
      <c r="L41" s="63" t="e">
        <f>IF(AND(#REF!="Baja",#REF!="Leve"),CONCATENATE("R6C",#REF!),"")</f>
        <v>#REF!</v>
      </c>
      <c r="M41" s="63" t="e">
        <f>IF(AND(#REF!="Baja",#REF!="Leve"),CONCATENATE("R6C",#REF!),"")</f>
        <v>#REF!</v>
      </c>
      <c r="N41" s="63" t="e">
        <f>IF(AND(#REF!="Baja",#REF!="Leve"),CONCATENATE("R6C",#REF!),"")</f>
        <v>#REF!</v>
      </c>
      <c r="O41" s="64" t="e">
        <f>IF(AND(#REF!="Baja",#REF!="Leve"),CONCATENATE("R6C",#REF!),"")</f>
        <v>#REF!</v>
      </c>
      <c r="P41" s="53" t="e">
        <f>IF(AND(#REF!="Baja",#REF!="Menor"),CONCATENATE("R6C",#REF!),"")</f>
        <v>#REF!</v>
      </c>
      <c r="Q41" s="54" t="e">
        <f>IF(AND(#REF!="Baja",#REF!="Menor"),CONCATENATE("R6C",#REF!),"")</f>
        <v>#REF!</v>
      </c>
      <c r="R41" s="54" t="e">
        <f>IF(AND(#REF!="Baja",#REF!="Menor"),CONCATENATE("R6C",#REF!),"")</f>
        <v>#REF!</v>
      </c>
      <c r="S41" s="54" t="e">
        <f>IF(AND(#REF!="Baja",#REF!="Menor"),CONCATENATE("R6C",#REF!),"")</f>
        <v>#REF!</v>
      </c>
      <c r="T41" s="54" t="e">
        <f>IF(AND(#REF!="Baja",#REF!="Menor"),CONCATENATE("R6C",#REF!),"")</f>
        <v>#REF!</v>
      </c>
      <c r="U41" s="55" t="e">
        <f>IF(AND(#REF!="Baja",#REF!="Menor"),CONCATENATE("R6C",#REF!),"")</f>
        <v>#REF!</v>
      </c>
      <c r="V41" s="53" t="e">
        <f>IF(AND(#REF!="Baja",#REF!="Moderado"),CONCATENATE("R6C",#REF!),"")</f>
        <v>#REF!</v>
      </c>
      <c r="W41" s="54" t="e">
        <f>IF(AND(#REF!="Baja",#REF!="Moderado"),CONCATENATE("R6C",#REF!),"")</f>
        <v>#REF!</v>
      </c>
      <c r="X41" s="54" t="e">
        <f>IF(AND(#REF!="Baja",#REF!="Moderado"),CONCATENATE("R6C",#REF!),"")</f>
        <v>#REF!</v>
      </c>
      <c r="Y41" s="54" t="e">
        <f>IF(AND(#REF!="Baja",#REF!="Moderado"),CONCATENATE("R6C",#REF!),"")</f>
        <v>#REF!</v>
      </c>
      <c r="Z41" s="54" t="e">
        <f>IF(AND(#REF!="Baja",#REF!="Moderado"),CONCATENATE("R6C",#REF!),"")</f>
        <v>#REF!</v>
      </c>
      <c r="AA41" s="55" t="e">
        <f>IF(AND(#REF!="Baja",#REF!="Moderado"),CONCATENATE("R6C",#REF!),"")</f>
        <v>#REF!</v>
      </c>
      <c r="AB41" s="38" t="e">
        <f>IF(AND(#REF!="Baja",#REF!="Mayor"),CONCATENATE("R6C",#REF!),"")</f>
        <v>#REF!</v>
      </c>
      <c r="AC41" s="39" t="e">
        <f>IF(AND(#REF!="Baja",#REF!="Mayor"),CONCATENATE("R6C",#REF!),"")</f>
        <v>#REF!</v>
      </c>
      <c r="AD41" s="39" t="e">
        <f>IF(AND(#REF!="Baja",#REF!="Mayor"),CONCATENATE("R6C",#REF!),"")</f>
        <v>#REF!</v>
      </c>
      <c r="AE41" s="39" t="e">
        <f>IF(AND(#REF!="Baja",#REF!="Mayor"),CONCATENATE("R6C",#REF!),"")</f>
        <v>#REF!</v>
      </c>
      <c r="AF41" s="39" t="e">
        <f>IF(AND(#REF!="Baja",#REF!="Mayor"),CONCATENATE("R6C",#REF!),"")</f>
        <v>#REF!</v>
      </c>
      <c r="AG41" s="40" t="e">
        <f>IF(AND(#REF!="Baja",#REF!="Mayor"),CONCATENATE("R6C",#REF!),"")</f>
        <v>#REF!</v>
      </c>
      <c r="AH41" s="41" t="e">
        <f>IF(AND(#REF!="Baja",#REF!="Catastrófico"),CONCATENATE("R6C",#REF!),"")</f>
        <v>#REF!</v>
      </c>
      <c r="AI41" s="42" t="e">
        <f>IF(AND(#REF!="Baja",#REF!="Catastrófico"),CONCATENATE("R6C",#REF!),"")</f>
        <v>#REF!</v>
      </c>
      <c r="AJ41" s="42" t="e">
        <f>IF(AND(#REF!="Baja",#REF!="Catastrófico"),CONCATENATE("R6C",#REF!),"")</f>
        <v>#REF!</v>
      </c>
      <c r="AK41" s="42" t="e">
        <f>IF(AND(#REF!="Baja",#REF!="Catastrófico"),CONCATENATE("R6C",#REF!),"")</f>
        <v>#REF!</v>
      </c>
      <c r="AL41" s="42" t="e">
        <f>IF(AND(#REF!="Baja",#REF!="Catastrófico"),CONCATENATE("R6C",#REF!),"")</f>
        <v>#REF!</v>
      </c>
      <c r="AM41" s="43" t="e">
        <f>IF(AND(#REF!="Baja",#REF!="Catastrófico"),CONCATENATE("R6C",#REF!),"")</f>
        <v>#REF!</v>
      </c>
      <c r="AN41" s="69"/>
      <c r="AO41" s="501"/>
      <c r="AP41" s="502"/>
      <c r="AQ41" s="502"/>
      <c r="AR41" s="502"/>
      <c r="AS41" s="502"/>
      <c r="AT41" s="503"/>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row>
    <row r="42" spans="1:80" ht="15" customHeight="1" x14ac:dyDescent="0.25">
      <c r="A42" s="69"/>
      <c r="B42" s="493"/>
      <c r="C42" s="493"/>
      <c r="D42" s="494"/>
      <c r="E42" s="478"/>
      <c r="F42" s="477"/>
      <c r="G42" s="477"/>
      <c r="H42" s="477"/>
      <c r="I42" s="477"/>
      <c r="J42" s="62" t="e">
        <f>IF(AND(#REF!="Baja",#REF!="Leve"),CONCATENATE("R7C",#REF!),"")</f>
        <v>#REF!</v>
      </c>
      <c r="K42" s="63" t="e">
        <f>IF(AND(#REF!="Baja",#REF!="Leve"),CONCATENATE("R7C",#REF!),"")</f>
        <v>#REF!</v>
      </c>
      <c r="L42" s="63" t="e">
        <f>IF(AND(#REF!="Baja",#REF!="Leve"),CONCATENATE("R7C",#REF!),"")</f>
        <v>#REF!</v>
      </c>
      <c r="M42" s="63" t="e">
        <f>IF(AND(#REF!="Baja",#REF!="Leve"),CONCATENATE("R7C",#REF!),"")</f>
        <v>#REF!</v>
      </c>
      <c r="N42" s="63" t="e">
        <f>IF(AND(#REF!="Baja",#REF!="Leve"),CONCATENATE("R7C",#REF!),"")</f>
        <v>#REF!</v>
      </c>
      <c r="O42" s="64" t="e">
        <f>IF(AND(#REF!="Baja",#REF!="Leve"),CONCATENATE("R7C",#REF!),"")</f>
        <v>#REF!</v>
      </c>
      <c r="P42" s="53" t="e">
        <f>IF(AND(#REF!="Baja",#REF!="Menor"),CONCATENATE("R7C",#REF!),"")</f>
        <v>#REF!</v>
      </c>
      <c r="Q42" s="54" t="e">
        <f>IF(AND(#REF!="Baja",#REF!="Menor"),CONCATENATE("R7C",#REF!),"")</f>
        <v>#REF!</v>
      </c>
      <c r="R42" s="54" t="e">
        <f>IF(AND(#REF!="Baja",#REF!="Menor"),CONCATENATE("R7C",#REF!),"")</f>
        <v>#REF!</v>
      </c>
      <c r="S42" s="54" t="e">
        <f>IF(AND(#REF!="Baja",#REF!="Menor"),CONCATENATE("R7C",#REF!),"")</f>
        <v>#REF!</v>
      </c>
      <c r="T42" s="54" t="e">
        <f>IF(AND(#REF!="Baja",#REF!="Menor"),CONCATENATE("R7C",#REF!),"")</f>
        <v>#REF!</v>
      </c>
      <c r="U42" s="55" t="e">
        <f>IF(AND(#REF!="Baja",#REF!="Menor"),CONCATENATE("R7C",#REF!),"")</f>
        <v>#REF!</v>
      </c>
      <c r="V42" s="53" t="e">
        <f>IF(AND(#REF!="Baja",#REF!="Moderado"),CONCATENATE("R7C",#REF!),"")</f>
        <v>#REF!</v>
      </c>
      <c r="W42" s="54" t="e">
        <f>IF(AND(#REF!="Baja",#REF!="Moderado"),CONCATENATE("R7C",#REF!),"")</f>
        <v>#REF!</v>
      </c>
      <c r="X42" s="54" t="e">
        <f>IF(AND(#REF!="Baja",#REF!="Moderado"),CONCATENATE("R7C",#REF!),"")</f>
        <v>#REF!</v>
      </c>
      <c r="Y42" s="54" t="e">
        <f>IF(AND(#REF!="Baja",#REF!="Moderado"),CONCATENATE("R7C",#REF!),"")</f>
        <v>#REF!</v>
      </c>
      <c r="Z42" s="54" t="e">
        <f>IF(AND(#REF!="Baja",#REF!="Moderado"),CONCATENATE("R7C",#REF!),"")</f>
        <v>#REF!</v>
      </c>
      <c r="AA42" s="55" t="e">
        <f>IF(AND(#REF!="Baja",#REF!="Moderado"),CONCATENATE("R7C",#REF!),"")</f>
        <v>#REF!</v>
      </c>
      <c r="AB42" s="38" t="e">
        <f>IF(AND(#REF!="Baja",#REF!="Mayor"),CONCATENATE("R7C",#REF!),"")</f>
        <v>#REF!</v>
      </c>
      <c r="AC42" s="39" t="e">
        <f>IF(AND(#REF!="Baja",#REF!="Mayor"),CONCATENATE("R7C",#REF!),"")</f>
        <v>#REF!</v>
      </c>
      <c r="AD42" s="39" t="e">
        <f>IF(AND(#REF!="Baja",#REF!="Mayor"),CONCATENATE("R7C",#REF!),"")</f>
        <v>#REF!</v>
      </c>
      <c r="AE42" s="39" t="e">
        <f>IF(AND(#REF!="Baja",#REF!="Mayor"),CONCATENATE("R7C",#REF!),"")</f>
        <v>#REF!</v>
      </c>
      <c r="AF42" s="39" t="e">
        <f>IF(AND(#REF!="Baja",#REF!="Mayor"),CONCATENATE("R7C",#REF!),"")</f>
        <v>#REF!</v>
      </c>
      <c r="AG42" s="40" t="e">
        <f>IF(AND(#REF!="Baja",#REF!="Mayor"),CONCATENATE("R7C",#REF!),"")</f>
        <v>#REF!</v>
      </c>
      <c r="AH42" s="41" t="e">
        <f>IF(AND(#REF!="Baja",#REF!="Catastrófico"),CONCATENATE("R7C",#REF!),"")</f>
        <v>#REF!</v>
      </c>
      <c r="AI42" s="42" t="e">
        <f>IF(AND(#REF!="Baja",#REF!="Catastrófico"),CONCATENATE("R7C",#REF!),"")</f>
        <v>#REF!</v>
      </c>
      <c r="AJ42" s="42" t="e">
        <f>IF(AND(#REF!="Baja",#REF!="Catastrófico"),CONCATENATE("R7C",#REF!),"")</f>
        <v>#REF!</v>
      </c>
      <c r="AK42" s="42" t="e">
        <f>IF(AND(#REF!="Baja",#REF!="Catastrófico"),CONCATENATE("R7C",#REF!),"")</f>
        <v>#REF!</v>
      </c>
      <c r="AL42" s="42" t="e">
        <f>IF(AND(#REF!="Baja",#REF!="Catastrófico"),CONCATENATE("R7C",#REF!),"")</f>
        <v>#REF!</v>
      </c>
      <c r="AM42" s="43" t="e">
        <f>IF(AND(#REF!="Baja",#REF!="Catastrófico"),CONCATENATE("R7C",#REF!),"")</f>
        <v>#REF!</v>
      </c>
      <c r="AN42" s="69"/>
      <c r="AO42" s="501"/>
      <c r="AP42" s="502"/>
      <c r="AQ42" s="502"/>
      <c r="AR42" s="502"/>
      <c r="AS42" s="502"/>
      <c r="AT42" s="503"/>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row>
    <row r="43" spans="1:80" ht="15" customHeight="1" x14ac:dyDescent="0.25">
      <c r="A43" s="69"/>
      <c r="B43" s="493"/>
      <c r="C43" s="493"/>
      <c r="D43" s="494"/>
      <c r="E43" s="478"/>
      <c r="F43" s="477"/>
      <c r="G43" s="477"/>
      <c r="H43" s="477"/>
      <c r="I43" s="477"/>
      <c r="J43" s="62" t="e">
        <f>IF(AND(#REF!="Baja",#REF!="Leve"),CONCATENATE("R8C",#REF!),"")</f>
        <v>#REF!</v>
      </c>
      <c r="K43" s="63" t="e">
        <f>IF(AND(#REF!="Baja",#REF!="Leve"),CONCATENATE("R8C",#REF!),"")</f>
        <v>#REF!</v>
      </c>
      <c r="L43" s="63" t="e">
        <f>IF(AND(#REF!="Baja",#REF!="Leve"),CONCATENATE("R8C",#REF!),"")</f>
        <v>#REF!</v>
      </c>
      <c r="M43" s="63" t="e">
        <f>IF(AND(#REF!="Baja",#REF!="Leve"),CONCATENATE("R8C",#REF!),"")</f>
        <v>#REF!</v>
      </c>
      <c r="N43" s="63" t="e">
        <f>IF(AND(#REF!="Baja",#REF!="Leve"),CONCATENATE("R8C",#REF!),"")</f>
        <v>#REF!</v>
      </c>
      <c r="O43" s="64" t="e">
        <f>IF(AND(#REF!="Baja",#REF!="Leve"),CONCATENATE("R8C",#REF!),"")</f>
        <v>#REF!</v>
      </c>
      <c r="P43" s="53" t="e">
        <f>IF(AND(#REF!="Baja",#REF!="Menor"),CONCATENATE("R8C",#REF!),"")</f>
        <v>#REF!</v>
      </c>
      <c r="Q43" s="54" t="e">
        <f>IF(AND(#REF!="Baja",#REF!="Menor"),CONCATENATE("R8C",#REF!),"")</f>
        <v>#REF!</v>
      </c>
      <c r="R43" s="54" t="e">
        <f>IF(AND(#REF!="Baja",#REF!="Menor"),CONCATENATE("R8C",#REF!),"")</f>
        <v>#REF!</v>
      </c>
      <c r="S43" s="54" t="e">
        <f>IF(AND(#REF!="Baja",#REF!="Menor"),CONCATENATE("R8C",#REF!),"")</f>
        <v>#REF!</v>
      </c>
      <c r="T43" s="54" t="e">
        <f>IF(AND(#REF!="Baja",#REF!="Menor"),CONCATENATE("R8C",#REF!),"")</f>
        <v>#REF!</v>
      </c>
      <c r="U43" s="55" t="e">
        <f>IF(AND(#REF!="Baja",#REF!="Menor"),CONCATENATE("R8C",#REF!),"")</f>
        <v>#REF!</v>
      </c>
      <c r="V43" s="53" t="e">
        <f>IF(AND(#REF!="Baja",#REF!="Moderado"),CONCATENATE("R8C",#REF!),"")</f>
        <v>#REF!</v>
      </c>
      <c r="W43" s="54" t="e">
        <f>IF(AND(#REF!="Baja",#REF!="Moderado"),CONCATENATE("R8C",#REF!),"")</f>
        <v>#REF!</v>
      </c>
      <c r="X43" s="54" t="e">
        <f>IF(AND(#REF!="Baja",#REF!="Moderado"),CONCATENATE("R8C",#REF!),"")</f>
        <v>#REF!</v>
      </c>
      <c r="Y43" s="54" t="e">
        <f>IF(AND(#REF!="Baja",#REF!="Moderado"),CONCATENATE("R8C",#REF!),"")</f>
        <v>#REF!</v>
      </c>
      <c r="Z43" s="54" t="e">
        <f>IF(AND(#REF!="Baja",#REF!="Moderado"),CONCATENATE("R8C",#REF!),"")</f>
        <v>#REF!</v>
      </c>
      <c r="AA43" s="55" t="e">
        <f>IF(AND(#REF!="Baja",#REF!="Moderado"),CONCATENATE("R8C",#REF!),"")</f>
        <v>#REF!</v>
      </c>
      <c r="AB43" s="38" t="e">
        <f>IF(AND(#REF!="Baja",#REF!="Mayor"),CONCATENATE("R8C",#REF!),"")</f>
        <v>#REF!</v>
      </c>
      <c r="AC43" s="39" t="e">
        <f>IF(AND(#REF!="Baja",#REF!="Mayor"),CONCATENATE("R8C",#REF!),"")</f>
        <v>#REF!</v>
      </c>
      <c r="AD43" s="39" t="e">
        <f>IF(AND(#REF!="Baja",#REF!="Mayor"),CONCATENATE("R8C",#REF!),"")</f>
        <v>#REF!</v>
      </c>
      <c r="AE43" s="39" t="e">
        <f>IF(AND(#REF!="Baja",#REF!="Mayor"),CONCATENATE("R8C",#REF!),"")</f>
        <v>#REF!</v>
      </c>
      <c r="AF43" s="39" t="e">
        <f>IF(AND(#REF!="Baja",#REF!="Mayor"),CONCATENATE("R8C",#REF!),"")</f>
        <v>#REF!</v>
      </c>
      <c r="AG43" s="40" t="e">
        <f>IF(AND(#REF!="Baja",#REF!="Mayor"),CONCATENATE("R8C",#REF!),"")</f>
        <v>#REF!</v>
      </c>
      <c r="AH43" s="41" t="e">
        <f>IF(AND(#REF!="Baja",#REF!="Catastrófico"),CONCATENATE("R8C",#REF!),"")</f>
        <v>#REF!</v>
      </c>
      <c r="AI43" s="42" t="e">
        <f>IF(AND(#REF!="Baja",#REF!="Catastrófico"),CONCATENATE("R8C",#REF!),"")</f>
        <v>#REF!</v>
      </c>
      <c r="AJ43" s="42" t="e">
        <f>IF(AND(#REF!="Baja",#REF!="Catastrófico"),CONCATENATE("R8C",#REF!),"")</f>
        <v>#REF!</v>
      </c>
      <c r="AK43" s="42" t="e">
        <f>IF(AND(#REF!="Baja",#REF!="Catastrófico"),CONCATENATE("R8C",#REF!),"")</f>
        <v>#REF!</v>
      </c>
      <c r="AL43" s="42" t="e">
        <f>IF(AND(#REF!="Baja",#REF!="Catastrófico"),CONCATENATE("R8C",#REF!),"")</f>
        <v>#REF!</v>
      </c>
      <c r="AM43" s="43" t="e">
        <f>IF(AND(#REF!="Baja",#REF!="Catastrófico"),CONCATENATE("R8C",#REF!),"")</f>
        <v>#REF!</v>
      </c>
      <c r="AN43" s="69"/>
      <c r="AO43" s="501"/>
      <c r="AP43" s="502"/>
      <c r="AQ43" s="502"/>
      <c r="AR43" s="502"/>
      <c r="AS43" s="502"/>
      <c r="AT43" s="503"/>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row>
    <row r="44" spans="1:80" ht="15" customHeight="1" x14ac:dyDescent="0.25">
      <c r="A44" s="69"/>
      <c r="B44" s="493"/>
      <c r="C44" s="493"/>
      <c r="D44" s="494"/>
      <c r="E44" s="478"/>
      <c r="F44" s="477"/>
      <c r="G44" s="477"/>
      <c r="H44" s="477"/>
      <c r="I44" s="477"/>
      <c r="J44" s="62" t="e">
        <f>IF(AND(#REF!="Baja",#REF!="Leve"),CONCATENATE("R9C",#REF!),"")</f>
        <v>#REF!</v>
      </c>
      <c r="K44" s="63" t="e">
        <f>IF(AND(#REF!="Baja",#REF!="Leve"),CONCATENATE("R9C",#REF!),"")</f>
        <v>#REF!</v>
      </c>
      <c r="L44" s="63" t="e">
        <f>IF(AND(#REF!="Baja",#REF!="Leve"),CONCATENATE("R9C",#REF!),"")</f>
        <v>#REF!</v>
      </c>
      <c r="M44" s="63" t="e">
        <f>IF(AND(#REF!="Baja",#REF!="Leve"),CONCATENATE("R9C",#REF!),"")</f>
        <v>#REF!</v>
      </c>
      <c r="N44" s="63" t="e">
        <f>IF(AND(#REF!="Baja",#REF!="Leve"),CONCATENATE("R9C",#REF!),"")</f>
        <v>#REF!</v>
      </c>
      <c r="O44" s="64" t="e">
        <f>IF(AND(#REF!="Baja",#REF!="Leve"),CONCATENATE("R9C",#REF!),"")</f>
        <v>#REF!</v>
      </c>
      <c r="P44" s="53" t="e">
        <f>IF(AND(#REF!="Baja",#REF!="Menor"),CONCATENATE("R9C",#REF!),"")</f>
        <v>#REF!</v>
      </c>
      <c r="Q44" s="54" t="e">
        <f>IF(AND(#REF!="Baja",#REF!="Menor"),CONCATENATE("R9C",#REF!),"")</f>
        <v>#REF!</v>
      </c>
      <c r="R44" s="54" t="e">
        <f>IF(AND(#REF!="Baja",#REF!="Menor"),CONCATENATE("R9C",#REF!),"")</f>
        <v>#REF!</v>
      </c>
      <c r="S44" s="54" t="e">
        <f>IF(AND(#REF!="Baja",#REF!="Menor"),CONCATENATE("R9C",#REF!),"")</f>
        <v>#REF!</v>
      </c>
      <c r="T44" s="54" t="e">
        <f>IF(AND(#REF!="Baja",#REF!="Menor"),CONCATENATE("R9C",#REF!),"")</f>
        <v>#REF!</v>
      </c>
      <c r="U44" s="55" t="e">
        <f>IF(AND(#REF!="Baja",#REF!="Menor"),CONCATENATE("R9C",#REF!),"")</f>
        <v>#REF!</v>
      </c>
      <c r="V44" s="53" t="e">
        <f>IF(AND(#REF!="Baja",#REF!="Moderado"),CONCATENATE("R9C",#REF!),"")</f>
        <v>#REF!</v>
      </c>
      <c r="W44" s="54" t="e">
        <f>IF(AND(#REF!="Baja",#REF!="Moderado"),CONCATENATE("R9C",#REF!),"")</f>
        <v>#REF!</v>
      </c>
      <c r="X44" s="54" t="e">
        <f>IF(AND(#REF!="Baja",#REF!="Moderado"),CONCATENATE("R9C",#REF!),"")</f>
        <v>#REF!</v>
      </c>
      <c r="Y44" s="54" t="e">
        <f>IF(AND(#REF!="Baja",#REF!="Moderado"),CONCATENATE("R9C",#REF!),"")</f>
        <v>#REF!</v>
      </c>
      <c r="Z44" s="54" t="e">
        <f>IF(AND(#REF!="Baja",#REF!="Moderado"),CONCATENATE("R9C",#REF!),"")</f>
        <v>#REF!</v>
      </c>
      <c r="AA44" s="55" t="e">
        <f>IF(AND(#REF!="Baja",#REF!="Moderado"),CONCATENATE("R9C",#REF!),"")</f>
        <v>#REF!</v>
      </c>
      <c r="AB44" s="38" t="e">
        <f>IF(AND(#REF!="Baja",#REF!="Mayor"),CONCATENATE("R9C",#REF!),"")</f>
        <v>#REF!</v>
      </c>
      <c r="AC44" s="39" t="e">
        <f>IF(AND(#REF!="Baja",#REF!="Mayor"),CONCATENATE("R9C",#REF!),"")</f>
        <v>#REF!</v>
      </c>
      <c r="AD44" s="39" t="e">
        <f>IF(AND(#REF!="Baja",#REF!="Mayor"),CONCATENATE("R9C",#REF!),"")</f>
        <v>#REF!</v>
      </c>
      <c r="AE44" s="39" t="e">
        <f>IF(AND(#REF!="Baja",#REF!="Mayor"),CONCATENATE("R9C",#REF!),"")</f>
        <v>#REF!</v>
      </c>
      <c r="AF44" s="39" t="e">
        <f>IF(AND(#REF!="Baja",#REF!="Mayor"),CONCATENATE("R9C",#REF!),"")</f>
        <v>#REF!</v>
      </c>
      <c r="AG44" s="40" t="e">
        <f>IF(AND(#REF!="Baja",#REF!="Mayor"),CONCATENATE("R9C",#REF!),"")</f>
        <v>#REF!</v>
      </c>
      <c r="AH44" s="41" t="e">
        <f>IF(AND(#REF!="Baja",#REF!="Catastrófico"),CONCATENATE("R9C",#REF!),"")</f>
        <v>#REF!</v>
      </c>
      <c r="AI44" s="42" t="e">
        <f>IF(AND(#REF!="Baja",#REF!="Catastrófico"),CONCATENATE("R9C",#REF!),"")</f>
        <v>#REF!</v>
      </c>
      <c r="AJ44" s="42" t="e">
        <f>IF(AND(#REF!="Baja",#REF!="Catastrófico"),CONCATENATE("R9C",#REF!),"")</f>
        <v>#REF!</v>
      </c>
      <c r="AK44" s="42" t="e">
        <f>IF(AND(#REF!="Baja",#REF!="Catastrófico"),CONCATENATE("R9C",#REF!),"")</f>
        <v>#REF!</v>
      </c>
      <c r="AL44" s="42" t="e">
        <f>IF(AND(#REF!="Baja",#REF!="Catastrófico"),CONCATENATE("R9C",#REF!),"")</f>
        <v>#REF!</v>
      </c>
      <c r="AM44" s="43" t="e">
        <f>IF(AND(#REF!="Baja",#REF!="Catastrófico"),CONCATENATE("R9C",#REF!),"")</f>
        <v>#REF!</v>
      </c>
      <c r="AN44" s="69"/>
      <c r="AO44" s="501"/>
      <c r="AP44" s="502"/>
      <c r="AQ44" s="502"/>
      <c r="AR44" s="502"/>
      <c r="AS44" s="502"/>
      <c r="AT44" s="503"/>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row>
    <row r="45" spans="1:80" ht="15.75" customHeight="1" thickBot="1" x14ac:dyDescent="0.3">
      <c r="A45" s="69"/>
      <c r="B45" s="493"/>
      <c r="C45" s="493"/>
      <c r="D45" s="494"/>
      <c r="E45" s="479"/>
      <c r="F45" s="480"/>
      <c r="G45" s="480"/>
      <c r="H45" s="480"/>
      <c r="I45" s="480"/>
      <c r="J45" s="65" t="e">
        <f>IF(AND(#REF!="Baja",#REF!="Leve"),CONCATENATE("R10C",#REF!),"")</f>
        <v>#REF!</v>
      </c>
      <c r="K45" s="66" t="e">
        <f>IF(AND(#REF!="Baja",#REF!="Leve"),CONCATENATE("R10C",#REF!),"")</f>
        <v>#REF!</v>
      </c>
      <c r="L45" s="66" t="e">
        <f>IF(AND(#REF!="Baja",#REF!="Leve"),CONCATENATE("R10C",#REF!),"")</f>
        <v>#REF!</v>
      </c>
      <c r="M45" s="66" t="e">
        <f>IF(AND(#REF!="Baja",#REF!="Leve"),CONCATENATE("R10C",#REF!),"")</f>
        <v>#REF!</v>
      </c>
      <c r="N45" s="66" t="e">
        <f>IF(AND(#REF!="Baja",#REF!="Leve"),CONCATENATE("R10C",#REF!),"")</f>
        <v>#REF!</v>
      </c>
      <c r="O45" s="67" t="e">
        <f>IF(AND(#REF!="Baja",#REF!="Leve"),CONCATENATE("R10C",#REF!),"")</f>
        <v>#REF!</v>
      </c>
      <c r="P45" s="53" t="e">
        <f>IF(AND(#REF!="Baja",#REF!="Menor"),CONCATENATE("R10C",#REF!),"")</f>
        <v>#REF!</v>
      </c>
      <c r="Q45" s="54" t="e">
        <f>IF(AND(#REF!="Baja",#REF!="Menor"),CONCATENATE("R10C",#REF!),"")</f>
        <v>#REF!</v>
      </c>
      <c r="R45" s="54" t="e">
        <f>IF(AND(#REF!="Baja",#REF!="Menor"),CONCATENATE("R10C",#REF!),"")</f>
        <v>#REF!</v>
      </c>
      <c r="S45" s="54" t="e">
        <f>IF(AND(#REF!="Baja",#REF!="Menor"),CONCATENATE("R10C",#REF!),"")</f>
        <v>#REF!</v>
      </c>
      <c r="T45" s="54" t="e">
        <f>IF(AND(#REF!="Baja",#REF!="Menor"),CONCATENATE("R10C",#REF!),"")</f>
        <v>#REF!</v>
      </c>
      <c r="U45" s="55" t="e">
        <f>IF(AND(#REF!="Baja",#REF!="Menor"),CONCATENATE("R10C",#REF!),"")</f>
        <v>#REF!</v>
      </c>
      <c r="V45" s="56" t="e">
        <f>IF(AND(#REF!="Baja",#REF!="Moderado"),CONCATENATE("R10C",#REF!),"")</f>
        <v>#REF!</v>
      </c>
      <c r="W45" s="57" t="e">
        <f>IF(AND(#REF!="Baja",#REF!="Moderado"),CONCATENATE("R10C",#REF!),"")</f>
        <v>#REF!</v>
      </c>
      <c r="X45" s="57" t="e">
        <f>IF(AND(#REF!="Baja",#REF!="Moderado"),CONCATENATE("R10C",#REF!),"")</f>
        <v>#REF!</v>
      </c>
      <c r="Y45" s="57" t="e">
        <f>IF(AND(#REF!="Baja",#REF!="Moderado"),CONCATENATE("R10C",#REF!),"")</f>
        <v>#REF!</v>
      </c>
      <c r="Z45" s="57" t="e">
        <f>IF(AND(#REF!="Baja",#REF!="Moderado"),CONCATENATE("R10C",#REF!),"")</f>
        <v>#REF!</v>
      </c>
      <c r="AA45" s="58" t="e">
        <f>IF(AND(#REF!="Baja",#REF!="Moderado"),CONCATENATE("R10C",#REF!),"")</f>
        <v>#REF!</v>
      </c>
      <c r="AB45" s="44" t="e">
        <f>IF(AND(#REF!="Baja",#REF!="Mayor"),CONCATENATE("R10C",#REF!),"")</f>
        <v>#REF!</v>
      </c>
      <c r="AC45" s="45" t="e">
        <f>IF(AND(#REF!="Baja",#REF!="Mayor"),CONCATENATE("R10C",#REF!),"")</f>
        <v>#REF!</v>
      </c>
      <c r="AD45" s="45" t="e">
        <f>IF(AND(#REF!="Baja",#REF!="Mayor"),CONCATENATE("R10C",#REF!),"")</f>
        <v>#REF!</v>
      </c>
      <c r="AE45" s="45" t="e">
        <f>IF(AND(#REF!="Baja",#REF!="Mayor"),CONCATENATE("R10C",#REF!),"")</f>
        <v>#REF!</v>
      </c>
      <c r="AF45" s="45" t="e">
        <f>IF(AND(#REF!="Baja",#REF!="Mayor"),CONCATENATE("R10C",#REF!),"")</f>
        <v>#REF!</v>
      </c>
      <c r="AG45" s="46" t="e">
        <f>IF(AND(#REF!="Baja",#REF!="Mayor"),CONCATENATE("R10C",#REF!),"")</f>
        <v>#REF!</v>
      </c>
      <c r="AH45" s="47" t="e">
        <f>IF(AND(#REF!="Baja",#REF!="Catastrófico"),CONCATENATE("R10C",#REF!),"")</f>
        <v>#REF!</v>
      </c>
      <c r="AI45" s="48" t="e">
        <f>IF(AND(#REF!="Baja",#REF!="Catastrófico"),CONCATENATE("R10C",#REF!),"")</f>
        <v>#REF!</v>
      </c>
      <c r="AJ45" s="48" t="e">
        <f>IF(AND(#REF!="Baja",#REF!="Catastrófico"),CONCATENATE("R10C",#REF!),"")</f>
        <v>#REF!</v>
      </c>
      <c r="AK45" s="48" t="e">
        <f>IF(AND(#REF!="Baja",#REF!="Catastrófico"),CONCATENATE("R10C",#REF!),"")</f>
        <v>#REF!</v>
      </c>
      <c r="AL45" s="48" t="e">
        <f>IF(AND(#REF!="Baja",#REF!="Catastrófico"),CONCATENATE("R10C",#REF!),"")</f>
        <v>#REF!</v>
      </c>
      <c r="AM45" s="49" t="e">
        <f>IF(AND(#REF!="Baja",#REF!="Catastrófico"),CONCATENATE("R10C",#REF!),"")</f>
        <v>#REF!</v>
      </c>
      <c r="AN45" s="69"/>
      <c r="AO45" s="504"/>
      <c r="AP45" s="505"/>
      <c r="AQ45" s="505"/>
      <c r="AR45" s="505"/>
      <c r="AS45" s="505"/>
      <c r="AT45" s="506"/>
    </row>
    <row r="46" spans="1:80" ht="46.5" customHeight="1" x14ac:dyDescent="0.35">
      <c r="A46" s="69"/>
      <c r="B46" s="493"/>
      <c r="C46" s="493"/>
      <c r="D46" s="494"/>
      <c r="E46" s="474" t="s">
        <v>106</v>
      </c>
      <c r="F46" s="475"/>
      <c r="G46" s="475"/>
      <c r="H46" s="475"/>
      <c r="I46" s="495"/>
      <c r="J46" s="59" t="e">
        <f>IF(AND(#REF!="Muy Baja",#REF!="Leve"),CONCATENATE("R1C",#REF!),"")</f>
        <v>#REF!</v>
      </c>
      <c r="K46" s="60" t="e">
        <f>IF(AND(#REF!="Muy Baja",#REF!="Leve"),CONCATENATE("R1C",#REF!),"")</f>
        <v>#REF!</v>
      </c>
      <c r="L46" s="60" t="e">
        <f>IF(AND(#REF!="Muy Baja",#REF!="Leve"),CONCATENATE("R1C",#REF!),"")</f>
        <v>#REF!</v>
      </c>
      <c r="M46" s="60" t="e">
        <f>IF(AND(#REF!="Muy Baja",#REF!="Leve"),CONCATENATE("R1C",#REF!),"")</f>
        <v>#REF!</v>
      </c>
      <c r="N46" s="60" t="e">
        <f>IF(AND(#REF!="Muy Baja",#REF!="Leve"),CONCATENATE("R1C",#REF!),"")</f>
        <v>#REF!</v>
      </c>
      <c r="O46" s="61" t="e">
        <f>IF(AND(#REF!="Muy Baja",#REF!="Leve"),CONCATENATE("R1C",#REF!),"")</f>
        <v>#REF!</v>
      </c>
      <c r="P46" s="59" t="e">
        <f>IF(AND(#REF!="Muy Baja",#REF!="Menor"),CONCATENATE("R1C",#REF!),"")</f>
        <v>#REF!</v>
      </c>
      <c r="Q46" s="60" t="e">
        <f>IF(AND(#REF!="Muy Baja",#REF!="Menor"),CONCATENATE("R1C",#REF!),"")</f>
        <v>#REF!</v>
      </c>
      <c r="R46" s="60" t="e">
        <f>IF(AND(#REF!="Muy Baja",#REF!="Menor"),CONCATENATE("R1C",#REF!),"")</f>
        <v>#REF!</v>
      </c>
      <c r="S46" s="60" t="e">
        <f>IF(AND(#REF!="Muy Baja",#REF!="Menor"),CONCATENATE("R1C",#REF!),"")</f>
        <v>#REF!</v>
      </c>
      <c r="T46" s="60" t="e">
        <f>IF(AND(#REF!="Muy Baja",#REF!="Menor"),CONCATENATE("R1C",#REF!),"")</f>
        <v>#REF!</v>
      </c>
      <c r="U46" s="61" t="e">
        <f>IF(AND(#REF!="Muy Baja",#REF!="Menor"),CONCATENATE("R1C",#REF!),"")</f>
        <v>#REF!</v>
      </c>
      <c r="V46" s="50" t="e">
        <f>IF(AND(#REF!="Muy Baja",#REF!="Moderado"),CONCATENATE("R1C",#REF!),"")</f>
        <v>#REF!</v>
      </c>
      <c r="W46" s="68" t="e">
        <f>IF(AND(#REF!="Muy Baja",#REF!="Moderado"),CONCATENATE("R1C",#REF!),"")</f>
        <v>#REF!</v>
      </c>
      <c r="X46" s="51" t="e">
        <f>IF(AND(#REF!="Muy Baja",#REF!="Moderado"),CONCATENATE("R1C",#REF!),"")</f>
        <v>#REF!</v>
      </c>
      <c r="Y46" s="51" t="e">
        <f>IF(AND(#REF!="Muy Baja",#REF!="Moderado"),CONCATENATE("R1C",#REF!),"")</f>
        <v>#REF!</v>
      </c>
      <c r="Z46" s="51" t="e">
        <f>IF(AND(#REF!="Muy Baja",#REF!="Moderado"),CONCATENATE("R1C",#REF!),"")</f>
        <v>#REF!</v>
      </c>
      <c r="AA46" s="52" t="e">
        <f>IF(AND(#REF!="Muy Baja",#REF!="Moderado"),CONCATENATE("R1C",#REF!),"")</f>
        <v>#REF!</v>
      </c>
      <c r="AB46" s="32" t="e">
        <f>IF(AND(#REF!="Muy Baja",#REF!="Mayor"),CONCATENATE("R1C",#REF!),"")</f>
        <v>#REF!</v>
      </c>
      <c r="AC46" s="33" t="e">
        <f>IF(AND(#REF!="Muy Baja",#REF!="Mayor"),CONCATENATE("R1C",#REF!),"")</f>
        <v>#REF!</v>
      </c>
      <c r="AD46" s="33" t="e">
        <f>IF(AND(#REF!="Muy Baja",#REF!="Mayor"),CONCATENATE("R1C",#REF!),"")</f>
        <v>#REF!</v>
      </c>
      <c r="AE46" s="33" t="e">
        <f>IF(AND(#REF!="Muy Baja",#REF!="Mayor"),CONCATENATE("R1C",#REF!),"")</f>
        <v>#REF!</v>
      </c>
      <c r="AF46" s="33" t="e">
        <f>IF(AND(#REF!="Muy Baja",#REF!="Mayor"),CONCATENATE("R1C",#REF!),"")</f>
        <v>#REF!</v>
      </c>
      <c r="AG46" s="34" t="e">
        <f>IF(AND(#REF!="Muy Baja",#REF!="Mayor"),CONCATENATE("R1C",#REF!),"")</f>
        <v>#REF!</v>
      </c>
      <c r="AH46" s="35" t="e">
        <f>IF(AND(#REF!="Muy Baja",#REF!="Catastrófico"),CONCATENATE("R1C",#REF!),"")</f>
        <v>#REF!</v>
      </c>
      <c r="AI46" s="36" t="e">
        <f>IF(AND(#REF!="Muy Baja",#REF!="Catastrófico"),CONCATENATE("R1C",#REF!),"")</f>
        <v>#REF!</v>
      </c>
      <c r="AJ46" s="36" t="e">
        <f>IF(AND(#REF!="Muy Baja",#REF!="Catastrófico"),CONCATENATE("R1C",#REF!),"")</f>
        <v>#REF!</v>
      </c>
      <c r="AK46" s="36" t="e">
        <f>IF(AND(#REF!="Muy Baja",#REF!="Catastrófico"),CONCATENATE("R1C",#REF!),"")</f>
        <v>#REF!</v>
      </c>
      <c r="AL46" s="36" t="e">
        <f>IF(AND(#REF!="Muy Baja",#REF!="Catastrófico"),CONCATENATE("R1C",#REF!),"")</f>
        <v>#REF!</v>
      </c>
      <c r="AM46" s="37" t="e">
        <f>IF(AND(#REF!="Muy Baja",#REF!="Catastrófico"),CONCATENATE("R1C",#REF!),"")</f>
        <v>#REF!</v>
      </c>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row>
    <row r="47" spans="1:80" ht="46.5" customHeight="1" x14ac:dyDescent="0.25">
      <c r="A47" s="69"/>
      <c r="B47" s="493"/>
      <c r="C47" s="493"/>
      <c r="D47" s="494"/>
      <c r="E47" s="476"/>
      <c r="F47" s="477"/>
      <c r="G47" s="477"/>
      <c r="H47" s="477"/>
      <c r="I47" s="496"/>
      <c r="J47" s="62" t="e">
        <f>IF(AND(#REF!="Muy Baja",#REF!="Leve"),CONCATENATE("R2C",#REF!),"")</f>
        <v>#REF!</v>
      </c>
      <c r="K47" s="63" t="e">
        <f>IF(AND(#REF!="Muy Baja",#REF!="Leve"),CONCATENATE("R2C",#REF!),"")</f>
        <v>#REF!</v>
      </c>
      <c r="L47" s="63" t="e">
        <f>IF(AND(#REF!="Muy Baja",#REF!="Leve"),CONCATENATE("R2C",#REF!),"")</f>
        <v>#REF!</v>
      </c>
      <c r="M47" s="63" t="e">
        <f>IF(AND(#REF!="Muy Baja",#REF!="Leve"),CONCATENATE("R2C",#REF!),"")</f>
        <v>#REF!</v>
      </c>
      <c r="N47" s="63" t="e">
        <f>IF(AND(#REF!="Muy Baja",#REF!="Leve"),CONCATENATE("R2C",#REF!),"")</f>
        <v>#REF!</v>
      </c>
      <c r="O47" s="64" t="e">
        <f>IF(AND(#REF!="Muy Baja",#REF!="Leve"),CONCATENATE("R2C",#REF!),"")</f>
        <v>#REF!</v>
      </c>
      <c r="P47" s="62" t="e">
        <f>IF(AND(#REF!="Muy Baja",#REF!="Menor"),CONCATENATE("R2C",#REF!),"")</f>
        <v>#REF!</v>
      </c>
      <c r="Q47" s="63" t="e">
        <f>IF(AND(#REF!="Muy Baja",#REF!="Menor"),CONCATENATE("R2C",#REF!),"")</f>
        <v>#REF!</v>
      </c>
      <c r="R47" s="63" t="e">
        <f>IF(AND(#REF!="Muy Baja",#REF!="Menor"),CONCATENATE("R2C",#REF!),"")</f>
        <v>#REF!</v>
      </c>
      <c r="S47" s="63" t="e">
        <f>IF(AND(#REF!="Muy Baja",#REF!="Menor"),CONCATENATE("R2C",#REF!),"")</f>
        <v>#REF!</v>
      </c>
      <c r="T47" s="63" t="e">
        <f>IF(AND(#REF!="Muy Baja",#REF!="Menor"),CONCATENATE("R2C",#REF!),"")</f>
        <v>#REF!</v>
      </c>
      <c r="U47" s="64" t="e">
        <f>IF(AND(#REF!="Muy Baja",#REF!="Menor"),CONCATENATE("R2C",#REF!),"")</f>
        <v>#REF!</v>
      </c>
      <c r="V47" s="53" t="e">
        <f>IF(AND(#REF!="Muy Baja",#REF!="Moderado"),CONCATENATE("R2C",#REF!),"")</f>
        <v>#REF!</v>
      </c>
      <c r="W47" s="54" t="e">
        <f>IF(AND(#REF!="Muy Baja",#REF!="Moderado"),CONCATENATE("R2C",#REF!),"")</f>
        <v>#REF!</v>
      </c>
      <c r="X47" s="54" t="e">
        <f>IF(AND(#REF!="Muy Baja",#REF!="Moderado"),CONCATENATE("R2C",#REF!),"")</f>
        <v>#REF!</v>
      </c>
      <c r="Y47" s="54" t="e">
        <f>IF(AND(#REF!="Muy Baja",#REF!="Moderado"),CONCATENATE("R2C",#REF!),"")</f>
        <v>#REF!</v>
      </c>
      <c r="Z47" s="54" t="e">
        <f>IF(AND(#REF!="Muy Baja",#REF!="Moderado"),CONCATENATE("R2C",#REF!),"")</f>
        <v>#REF!</v>
      </c>
      <c r="AA47" s="55" t="e">
        <f>IF(AND(#REF!="Muy Baja",#REF!="Moderado"),CONCATENATE("R2C",#REF!),"")</f>
        <v>#REF!</v>
      </c>
      <c r="AB47" s="38" t="e">
        <f>IF(AND(#REF!="Muy Baja",#REF!="Mayor"),CONCATENATE("R2C",#REF!),"")</f>
        <v>#REF!</v>
      </c>
      <c r="AC47" s="39" t="e">
        <f>IF(AND(#REF!="Muy Baja",#REF!="Mayor"),CONCATENATE("R2C",#REF!),"")</f>
        <v>#REF!</v>
      </c>
      <c r="AD47" s="39" t="e">
        <f>IF(AND(#REF!="Muy Baja",#REF!="Mayor"),CONCATENATE("R2C",#REF!),"")</f>
        <v>#REF!</v>
      </c>
      <c r="AE47" s="39" t="e">
        <f>IF(AND(#REF!="Muy Baja",#REF!="Mayor"),CONCATENATE("R2C",#REF!),"")</f>
        <v>#REF!</v>
      </c>
      <c r="AF47" s="39" t="e">
        <f>IF(AND(#REF!="Muy Baja",#REF!="Mayor"),CONCATENATE("R2C",#REF!),"")</f>
        <v>#REF!</v>
      </c>
      <c r="AG47" s="40" t="e">
        <f>IF(AND(#REF!="Muy Baja",#REF!="Mayor"),CONCATENATE("R2C",#REF!),"")</f>
        <v>#REF!</v>
      </c>
      <c r="AH47" s="41" t="e">
        <f>IF(AND(#REF!="Muy Baja",#REF!="Catastrófico"),CONCATENATE("R2C",#REF!),"")</f>
        <v>#REF!</v>
      </c>
      <c r="AI47" s="42" t="e">
        <f>IF(AND(#REF!="Muy Baja",#REF!="Catastrófico"),CONCATENATE("R2C",#REF!),"")</f>
        <v>#REF!</v>
      </c>
      <c r="AJ47" s="42" t="e">
        <f>IF(AND(#REF!="Muy Baja",#REF!="Catastrófico"),CONCATENATE("R2C",#REF!),"")</f>
        <v>#REF!</v>
      </c>
      <c r="AK47" s="42" t="e">
        <f>IF(AND(#REF!="Muy Baja",#REF!="Catastrófico"),CONCATENATE("R2C",#REF!),"")</f>
        <v>#REF!</v>
      </c>
      <c r="AL47" s="42" t="e">
        <f>IF(AND(#REF!="Muy Baja",#REF!="Catastrófico"),CONCATENATE("R2C",#REF!),"")</f>
        <v>#REF!</v>
      </c>
      <c r="AM47" s="43" t="e">
        <f>IF(AND(#REF!="Muy Baja",#REF!="Catastrófico"),CONCATENATE("R2C",#REF!),"")</f>
        <v>#REF!</v>
      </c>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row>
    <row r="48" spans="1:80" ht="15" customHeight="1" x14ac:dyDescent="0.25">
      <c r="A48" s="69"/>
      <c r="B48" s="493"/>
      <c r="C48" s="493"/>
      <c r="D48" s="494"/>
      <c r="E48" s="476"/>
      <c r="F48" s="477"/>
      <c r="G48" s="477"/>
      <c r="H48" s="477"/>
      <c r="I48" s="496"/>
      <c r="J48" s="62" t="e">
        <f>IF(AND(#REF!="Muy Baja",#REF!="Leve"),CONCATENATE("R3C",#REF!),"")</f>
        <v>#REF!</v>
      </c>
      <c r="K48" s="63" t="e">
        <f>IF(AND(#REF!="Muy Baja",#REF!="Leve"),CONCATENATE("R3C",#REF!),"")</f>
        <v>#REF!</v>
      </c>
      <c r="L48" s="63" t="e">
        <f>IF(AND(#REF!="Muy Baja",#REF!="Leve"),CONCATENATE("R3C",#REF!),"")</f>
        <v>#REF!</v>
      </c>
      <c r="M48" s="63" t="e">
        <f>IF(AND(#REF!="Muy Baja",#REF!="Leve"),CONCATENATE("R3C",#REF!),"")</f>
        <v>#REF!</v>
      </c>
      <c r="N48" s="63" t="e">
        <f>IF(AND(#REF!="Muy Baja",#REF!="Leve"),CONCATENATE("R3C",#REF!),"")</f>
        <v>#REF!</v>
      </c>
      <c r="O48" s="64" t="e">
        <f>IF(AND(#REF!="Muy Baja",#REF!="Leve"),CONCATENATE("R3C",#REF!),"")</f>
        <v>#REF!</v>
      </c>
      <c r="P48" s="62" t="e">
        <f>IF(AND(#REF!="Muy Baja",#REF!="Menor"),CONCATENATE("R3C",#REF!),"")</f>
        <v>#REF!</v>
      </c>
      <c r="Q48" s="63" t="e">
        <f>IF(AND(#REF!="Muy Baja",#REF!="Menor"),CONCATENATE("R3C",#REF!),"")</f>
        <v>#REF!</v>
      </c>
      <c r="R48" s="63" t="e">
        <f>IF(AND(#REF!="Muy Baja",#REF!="Menor"),CONCATENATE("R3C",#REF!),"")</f>
        <v>#REF!</v>
      </c>
      <c r="S48" s="63" t="e">
        <f>IF(AND(#REF!="Muy Baja",#REF!="Menor"),CONCATENATE("R3C",#REF!),"")</f>
        <v>#REF!</v>
      </c>
      <c r="T48" s="63" t="e">
        <f>IF(AND(#REF!="Muy Baja",#REF!="Menor"),CONCATENATE("R3C",#REF!),"")</f>
        <v>#REF!</v>
      </c>
      <c r="U48" s="64" t="e">
        <f>IF(AND(#REF!="Muy Baja",#REF!="Menor"),CONCATENATE("R3C",#REF!),"")</f>
        <v>#REF!</v>
      </c>
      <c r="V48" s="53" t="e">
        <f>IF(AND(#REF!="Muy Baja",#REF!="Moderado"),CONCATENATE("R3C",#REF!),"")</f>
        <v>#REF!</v>
      </c>
      <c r="W48" s="54" t="e">
        <f>IF(AND(#REF!="Muy Baja",#REF!="Moderado"),CONCATENATE("R3C",#REF!),"")</f>
        <v>#REF!</v>
      </c>
      <c r="X48" s="54" t="e">
        <f>IF(AND(#REF!="Muy Baja",#REF!="Moderado"),CONCATENATE("R3C",#REF!),"")</f>
        <v>#REF!</v>
      </c>
      <c r="Y48" s="54" t="e">
        <f>IF(AND(#REF!="Muy Baja",#REF!="Moderado"),CONCATENATE("R3C",#REF!),"")</f>
        <v>#REF!</v>
      </c>
      <c r="Z48" s="54" t="e">
        <f>IF(AND(#REF!="Muy Baja",#REF!="Moderado"),CONCATENATE("R3C",#REF!),"")</f>
        <v>#REF!</v>
      </c>
      <c r="AA48" s="55" t="e">
        <f>IF(AND(#REF!="Muy Baja",#REF!="Moderado"),CONCATENATE("R3C",#REF!),"")</f>
        <v>#REF!</v>
      </c>
      <c r="AB48" s="38" t="e">
        <f>IF(AND(#REF!="Muy Baja",#REF!="Mayor"),CONCATENATE("R3C",#REF!),"")</f>
        <v>#REF!</v>
      </c>
      <c r="AC48" s="39" t="e">
        <f>IF(AND(#REF!="Muy Baja",#REF!="Mayor"),CONCATENATE("R3C",#REF!),"")</f>
        <v>#REF!</v>
      </c>
      <c r="AD48" s="39" t="e">
        <f>IF(AND(#REF!="Muy Baja",#REF!="Mayor"),CONCATENATE("R3C",#REF!),"")</f>
        <v>#REF!</v>
      </c>
      <c r="AE48" s="39" t="e">
        <f>IF(AND(#REF!="Muy Baja",#REF!="Mayor"),CONCATENATE("R3C",#REF!),"")</f>
        <v>#REF!</v>
      </c>
      <c r="AF48" s="39" t="e">
        <f>IF(AND(#REF!="Muy Baja",#REF!="Mayor"),CONCATENATE("R3C",#REF!),"")</f>
        <v>#REF!</v>
      </c>
      <c r="AG48" s="40" t="e">
        <f>IF(AND(#REF!="Muy Baja",#REF!="Mayor"),CONCATENATE("R3C",#REF!),"")</f>
        <v>#REF!</v>
      </c>
      <c r="AH48" s="41" t="e">
        <f>IF(AND(#REF!="Muy Baja",#REF!="Catastrófico"),CONCATENATE("R3C",#REF!),"")</f>
        <v>#REF!</v>
      </c>
      <c r="AI48" s="42" t="e">
        <f>IF(AND(#REF!="Muy Baja",#REF!="Catastrófico"),CONCATENATE("R3C",#REF!),"")</f>
        <v>#REF!</v>
      </c>
      <c r="AJ48" s="42" t="e">
        <f>IF(AND(#REF!="Muy Baja",#REF!="Catastrófico"),CONCATENATE("R3C",#REF!),"")</f>
        <v>#REF!</v>
      </c>
      <c r="AK48" s="42" t="e">
        <f>IF(AND(#REF!="Muy Baja",#REF!="Catastrófico"),CONCATENATE("R3C",#REF!),"")</f>
        <v>#REF!</v>
      </c>
      <c r="AL48" s="42" t="e">
        <f>IF(AND(#REF!="Muy Baja",#REF!="Catastrófico"),CONCATENATE("R3C",#REF!),"")</f>
        <v>#REF!</v>
      </c>
      <c r="AM48" s="43" t="e">
        <f>IF(AND(#REF!="Muy Baja",#REF!="Catastrófico"),CONCATENATE("R3C",#REF!),"")</f>
        <v>#REF!</v>
      </c>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row>
    <row r="49" spans="1:80" ht="15" customHeight="1" x14ac:dyDescent="0.25">
      <c r="A49" s="69"/>
      <c r="B49" s="493"/>
      <c r="C49" s="493"/>
      <c r="D49" s="494"/>
      <c r="E49" s="478"/>
      <c r="F49" s="477"/>
      <c r="G49" s="477"/>
      <c r="H49" s="477"/>
      <c r="I49" s="496"/>
      <c r="J49" s="62" t="e">
        <f>IF(AND(#REF!="Muy Baja",#REF!="Leve"),CONCATENATE("R4C",#REF!),"")</f>
        <v>#REF!</v>
      </c>
      <c r="K49" s="63" t="e">
        <f>IF(AND(#REF!="Muy Baja",#REF!="Leve"),CONCATENATE("R4C",#REF!),"")</f>
        <v>#REF!</v>
      </c>
      <c r="L49" s="63" t="e">
        <f>IF(AND(#REF!="Muy Baja",#REF!="Leve"),CONCATENATE("R4C",#REF!),"")</f>
        <v>#REF!</v>
      </c>
      <c r="M49" s="63" t="e">
        <f>IF(AND(#REF!="Muy Baja",#REF!="Leve"),CONCATENATE("R4C",#REF!),"")</f>
        <v>#REF!</v>
      </c>
      <c r="N49" s="63" t="e">
        <f>IF(AND(#REF!="Muy Baja",#REF!="Leve"),CONCATENATE("R4C",#REF!),"")</f>
        <v>#REF!</v>
      </c>
      <c r="O49" s="64" t="e">
        <f>IF(AND(#REF!="Muy Baja",#REF!="Leve"),CONCATENATE("R4C",#REF!),"")</f>
        <v>#REF!</v>
      </c>
      <c r="P49" s="62" t="e">
        <f>IF(AND(#REF!="Muy Baja",#REF!="Menor"),CONCATENATE("R4C",#REF!),"")</f>
        <v>#REF!</v>
      </c>
      <c r="Q49" s="63" t="e">
        <f>IF(AND(#REF!="Muy Baja",#REF!="Menor"),CONCATENATE("R4C",#REF!),"")</f>
        <v>#REF!</v>
      </c>
      <c r="R49" s="63" t="e">
        <f>IF(AND(#REF!="Muy Baja",#REF!="Menor"),CONCATENATE("R4C",#REF!),"")</f>
        <v>#REF!</v>
      </c>
      <c r="S49" s="63" t="e">
        <f>IF(AND(#REF!="Muy Baja",#REF!="Menor"),CONCATENATE("R4C",#REF!),"")</f>
        <v>#REF!</v>
      </c>
      <c r="T49" s="63" t="e">
        <f>IF(AND(#REF!="Muy Baja",#REF!="Menor"),CONCATENATE("R4C",#REF!),"")</f>
        <v>#REF!</v>
      </c>
      <c r="U49" s="64" t="e">
        <f>IF(AND(#REF!="Muy Baja",#REF!="Menor"),CONCATENATE("R4C",#REF!),"")</f>
        <v>#REF!</v>
      </c>
      <c r="V49" s="53" t="e">
        <f>IF(AND(#REF!="Muy Baja",#REF!="Moderado"),CONCATENATE("R4C",#REF!),"")</f>
        <v>#REF!</v>
      </c>
      <c r="W49" s="54" t="e">
        <f>IF(AND(#REF!="Muy Baja",#REF!="Moderado"),CONCATENATE("R4C",#REF!),"")</f>
        <v>#REF!</v>
      </c>
      <c r="X49" s="54" t="e">
        <f>IF(AND(#REF!="Muy Baja",#REF!="Moderado"),CONCATENATE("R4C",#REF!),"")</f>
        <v>#REF!</v>
      </c>
      <c r="Y49" s="54" t="e">
        <f>IF(AND(#REF!="Muy Baja",#REF!="Moderado"),CONCATENATE("R4C",#REF!),"")</f>
        <v>#REF!</v>
      </c>
      <c r="Z49" s="54" t="e">
        <f>IF(AND(#REF!="Muy Baja",#REF!="Moderado"),CONCATENATE("R4C",#REF!),"")</f>
        <v>#REF!</v>
      </c>
      <c r="AA49" s="55" t="e">
        <f>IF(AND(#REF!="Muy Baja",#REF!="Moderado"),CONCATENATE("R4C",#REF!),"")</f>
        <v>#REF!</v>
      </c>
      <c r="AB49" s="38" t="e">
        <f>IF(AND(#REF!="Muy Baja",#REF!="Mayor"),CONCATENATE("R4C",#REF!),"")</f>
        <v>#REF!</v>
      </c>
      <c r="AC49" s="39" t="e">
        <f>IF(AND(#REF!="Muy Baja",#REF!="Mayor"),CONCATENATE("R4C",#REF!),"")</f>
        <v>#REF!</v>
      </c>
      <c r="AD49" s="39" t="e">
        <f>IF(AND(#REF!="Muy Baja",#REF!="Mayor"),CONCATENATE("R4C",#REF!),"")</f>
        <v>#REF!</v>
      </c>
      <c r="AE49" s="39" t="e">
        <f>IF(AND(#REF!="Muy Baja",#REF!="Mayor"),CONCATENATE("R4C",#REF!),"")</f>
        <v>#REF!</v>
      </c>
      <c r="AF49" s="39" t="e">
        <f>IF(AND(#REF!="Muy Baja",#REF!="Mayor"),CONCATENATE("R4C",#REF!),"")</f>
        <v>#REF!</v>
      </c>
      <c r="AG49" s="40" t="e">
        <f>IF(AND(#REF!="Muy Baja",#REF!="Mayor"),CONCATENATE("R4C",#REF!),"")</f>
        <v>#REF!</v>
      </c>
      <c r="AH49" s="41" t="e">
        <f>IF(AND(#REF!="Muy Baja",#REF!="Catastrófico"),CONCATENATE("R4C",#REF!),"")</f>
        <v>#REF!</v>
      </c>
      <c r="AI49" s="42" t="e">
        <f>IF(AND(#REF!="Muy Baja",#REF!="Catastrófico"),CONCATENATE("R4C",#REF!),"")</f>
        <v>#REF!</v>
      </c>
      <c r="AJ49" s="42" t="e">
        <f>IF(AND(#REF!="Muy Baja",#REF!="Catastrófico"),CONCATENATE("R4C",#REF!),"")</f>
        <v>#REF!</v>
      </c>
      <c r="AK49" s="42" t="e">
        <f>IF(AND(#REF!="Muy Baja",#REF!="Catastrófico"),CONCATENATE("R4C",#REF!),"")</f>
        <v>#REF!</v>
      </c>
      <c r="AL49" s="42" t="e">
        <f>IF(AND(#REF!="Muy Baja",#REF!="Catastrófico"),CONCATENATE("R4C",#REF!),"")</f>
        <v>#REF!</v>
      </c>
      <c r="AM49" s="43" t="e">
        <f>IF(AND(#REF!="Muy Baja",#REF!="Catastrófico"),CONCATENATE("R4C",#REF!),"")</f>
        <v>#REF!</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row>
    <row r="50" spans="1:80" ht="15" customHeight="1" x14ac:dyDescent="0.25">
      <c r="A50" s="69"/>
      <c r="B50" s="493"/>
      <c r="C50" s="493"/>
      <c r="D50" s="494"/>
      <c r="E50" s="478"/>
      <c r="F50" s="477"/>
      <c r="G50" s="477"/>
      <c r="H50" s="477"/>
      <c r="I50" s="496"/>
      <c r="J50" s="62" t="e">
        <f>IF(AND(#REF!="Muy Baja",#REF!="Leve"),CONCATENATE("R5C",#REF!),"")</f>
        <v>#REF!</v>
      </c>
      <c r="K50" s="63" t="e">
        <f>IF(AND(#REF!="Muy Baja",#REF!="Leve"),CONCATENATE("R5C",#REF!),"")</f>
        <v>#REF!</v>
      </c>
      <c r="L50" s="63" t="e">
        <f>IF(AND(#REF!="Muy Baja",#REF!="Leve"),CONCATENATE("R5C",#REF!),"")</f>
        <v>#REF!</v>
      </c>
      <c r="M50" s="63" t="e">
        <f>IF(AND(#REF!="Muy Baja",#REF!="Leve"),CONCATENATE("R5C",#REF!),"")</f>
        <v>#REF!</v>
      </c>
      <c r="N50" s="63" t="e">
        <f>IF(AND(#REF!="Muy Baja",#REF!="Leve"),CONCATENATE("R5C",#REF!),"")</f>
        <v>#REF!</v>
      </c>
      <c r="O50" s="64" t="e">
        <f>IF(AND(#REF!="Muy Baja",#REF!="Leve"),CONCATENATE("R5C",#REF!),"")</f>
        <v>#REF!</v>
      </c>
      <c r="P50" s="62" t="e">
        <f>IF(AND(#REF!="Muy Baja",#REF!="Menor"),CONCATENATE("R5C",#REF!),"")</f>
        <v>#REF!</v>
      </c>
      <c r="Q50" s="63" t="e">
        <f>IF(AND(#REF!="Muy Baja",#REF!="Menor"),CONCATENATE("R5C",#REF!),"")</f>
        <v>#REF!</v>
      </c>
      <c r="R50" s="63" t="e">
        <f>IF(AND(#REF!="Muy Baja",#REF!="Menor"),CONCATENATE("R5C",#REF!),"")</f>
        <v>#REF!</v>
      </c>
      <c r="S50" s="63" t="e">
        <f>IF(AND(#REF!="Muy Baja",#REF!="Menor"),CONCATENATE("R5C",#REF!),"")</f>
        <v>#REF!</v>
      </c>
      <c r="T50" s="63" t="e">
        <f>IF(AND(#REF!="Muy Baja",#REF!="Menor"),CONCATENATE("R5C",#REF!),"")</f>
        <v>#REF!</v>
      </c>
      <c r="U50" s="64" t="e">
        <f>IF(AND(#REF!="Muy Baja",#REF!="Menor"),CONCATENATE("R5C",#REF!),"")</f>
        <v>#REF!</v>
      </c>
      <c r="V50" s="53" t="e">
        <f>IF(AND(#REF!="Muy Baja",#REF!="Moderado"),CONCATENATE("R5C",#REF!),"")</f>
        <v>#REF!</v>
      </c>
      <c r="W50" s="54" t="e">
        <f>IF(AND(#REF!="Muy Baja",#REF!="Moderado"),CONCATENATE("R5C",#REF!),"")</f>
        <v>#REF!</v>
      </c>
      <c r="X50" s="54" t="e">
        <f>IF(AND(#REF!="Muy Baja",#REF!="Moderado"),CONCATENATE("R5C",#REF!),"")</f>
        <v>#REF!</v>
      </c>
      <c r="Y50" s="54" t="e">
        <f>IF(AND(#REF!="Muy Baja",#REF!="Moderado"),CONCATENATE("R5C",#REF!),"")</f>
        <v>#REF!</v>
      </c>
      <c r="Z50" s="54" t="e">
        <f>IF(AND(#REF!="Muy Baja",#REF!="Moderado"),CONCATENATE("R5C",#REF!),"")</f>
        <v>#REF!</v>
      </c>
      <c r="AA50" s="55" t="e">
        <f>IF(AND(#REF!="Muy Baja",#REF!="Moderado"),CONCATENATE("R5C",#REF!),"")</f>
        <v>#REF!</v>
      </c>
      <c r="AB50" s="38" t="e">
        <f>IF(AND(#REF!="Muy Baja",#REF!="Mayor"),CONCATENATE("R5C",#REF!),"")</f>
        <v>#REF!</v>
      </c>
      <c r="AC50" s="39" t="e">
        <f>IF(AND(#REF!="Muy Baja",#REF!="Mayor"),CONCATENATE("R5C",#REF!),"")</f>
        <v>#REF!</v>
      </c>
      <c r="AD50" s="39" t="e">
        <f>IF(AND(#REF!="Muy Baja",#REF!="Mayor"),CONCATENATE("R5C",#REF!),"")</f>
        <v>#REF!</v>
      </c>
      <c r="AE50" s="39" t="e">
        <f>IF(AND(#REF!="Muy Baja",#REF!="Mayor"),CONCATENATE("R5C",#REF!),"")</f>
        <v>#REF!</v>
      </c>
      <c r="AF50" s="39" t="e">
        <f>IF(AND(#REF!="Muy Baja",#REF!="Mayor"),CONCATENATE("R5C",#REF!),"")</f>
        <v>#REF!</v>
      </c>
      <c r="AG50" s="40" t="e">
        <f>IF(AND(#REF!="Muy Baja",#REF!="Mayor"),CONCATENATE("R5C",#REF!),"")</f>
        <v>#REF!</v>
      </c>
      <c r="AH50" s="41" t="e">
        <f>IF(AND(#REF!="Muy Baja",#REF!="Catastrófico"),CONCATENATE("R5C",#REF!),"")</f>
        <v>#REF!</v>
      </c>
      <c r="AI50" s="42" t="e">
        <f>IF(AND(#REF!="Muy Baja",#REF!="Catastrófico"),CONCATENATE("R5C",#REF!),"")</f>
        <v>#REF!</v>
      </c>
      <c r="AJ50" s="42" t="e">
        <f>IF(AND(#REF!="Muy Baja",#REF!="Catastrófico"),CONCATENATE("R5C",#REF!),"")</f>
        <v>#REF!</v>
      </c>
      <c r="AK50" s="42" t="e">
        <f>IF(AND(#REF!="Muy Baja",#REF!="Catastrófico"),CONCATENATE("R5C",#REF!),"")</f>
        <v>#REF!</v>
      </c>
      <c r="AL50" s="42" t="e">
        <f>IF(AND(#REF!="Muy Baja",#REF!="Catastrófico"),CONCATENATE("R5C",#REF!),"")</f>
        <v>#REF!</v>
      </c>
      <c r="AM50" s="43" t="e">
        <f>IF(AND(#REF!="Muy Baja",#REF!="Catastrófico"),CONCATENATE("R5C",#REF!),"")</f>
        <v>#REF!</v>
      </c>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row>
    <row r="51" spans="1:80" ht="15" customHeight="1" x14ac:dyDescent="0.25">
      <c r="A51" s="69"/>
      <c r="B51" s="493"/>
      <c r="C51" s="493"/>
      <c r="D51" s="494"/>
      <c r="E51" s="478"/>
      <c r="F51" s="477"/>
      <c r="G51" s="477"/>
      <c r="H51" s="477"/>
      <c r="I51" s="496"/>
      <c r="J51" s="62" t="e">
        <f>IF(AND(#REF!="Muy Baja",#REF!="Leve"),CONCATENATE("R6C",#REF!),"")</f>
        <v>#REF!</v>
      </c>
      <c r="K51" s="63" t="e">
        <f>IF(AND(#REF!="Muy Baja",#REF!="Leve"),CONCATENATE("R6C",#REF!),"")</f>
        <v>#REF!</v>
      </c>
      <c r="L51" s="63" t="e">
        <f>IF(AND(#REF!="Muy Baja",#REF!="Leve"),CONCATENATE("R6C",#REF!),"")</f>
        <v>#REF!</v>
      </c>
      <c r="M51" s="63" t="e">
        <f>IF(AND(#REF!="Muy Baja",#REF!="Leve"),CONCATENATE("R6C",#REF!),"")</f>
        <v>#REF!</v>
      </c>
      <c r="N51" s="63" t="e">
        <f>IF(AND(#REF!="Muy Baja",#REF!="Leve"),CONCATENATE("R6C",#REF!),"")</f>
        <v>#REF!</v>
      </c>
      <c r="O51" s="64" t="e">
        <f>IF(AND(#REF!="Muy Baja",#REF!="Leve"),CONCATENATE("R6C",#REF!),"")</f>
        <v>#REF!</v>
      </c>
      <c r="P51" s="62" t="e">
        <f>IF(AND(#REF!="Muy Baja",#REF!="Menor"),CONCATENATE("R6C",#REF!),"")</f>
        <v>#REF!</v>
      </c>
      <c r="Q51" s="63" t="e">
        <f>IF(AND(#REF!="Muy Baja",#REF!="Menor"),CONCATENATE("R6C",#REF!),"")</f>
        <v>#REF!</v>
      </c>
      <c r="R51" s="63" t="e">
        <f>IF(AND(#REF!="Muy Baja",#REF!="Menor"),CONCATENATE("R6C",#REF!),"")</f>
        <v>#REF!</v>
      </c>
      <c r="S51" s="63" t="e">
        <f>IF(AND(#REF!="Muy Baja",#REF!="Menor"),CONCATENATE("R6C",#REF!),"")</f>
        <v>#REF!</v>
      </c>
      <c r="T51" s="63" t="e">
        <f>IF(AND(#REF!="Muy Baja",#REF!="Menor"),CONCATENATE("R6C",#REF!),"")</f>
        <v>#REF!</v>
      </c>
      <c r="U51" s="64" t="e">
        <f>IF(AND(#REF!="Muy Baja",#REF!="Menor"),CONCATENATE("R6C",#REF!),"")</f>
        <v>#REF!</v>
      </c>
      <c r="V51" s="53" t="e">
        <f>IF(AND(#REF!="Muy Baja",#REF!="Moderado"),CONCATENATE("R6C",#REF!),"")</f>
        <v>#REF!</v>
      </c>
      <c r="W51" s="54" t="e">
        <f>IF(AND(#REF!="Muy Baja",#REF!="Moderado"),CONCATENATE("R6C",#REF!),"")</f>
        <v>#REF!</v>
      </c>
      <c r="X51" s="54" t="e">
        <f>IF(AND(#REF!="Muy Baja",#REF!="Moderado"),CONCATENATE("R6C",#REF!),"")</f>
        <v>#REF!</v>
      </c>
      <c r="Y51" s="54" t="e">
        <f>IF(AND(#REF!="Muy Baja",#REF!="Moderado"),CONCATENATE("R6C",#REF!),"")</f>
        <v>#REF!</v>
      </c>
      <c r="Z51" s="54" t="e">
        <f>IF(AND(#REF!="Muy Baja",#REF!="Moderado"),CONCATENATE("R6C",#REF!),"")</f>
        <v>#REF!</v>
      </c>
      <c r="AA51" s="55" t="e">
        <f>IF(AND(#REF!="Muy Baja",#REF!="Moderado"),CONCATENATE("R6C",#REF!),"")</f>
        <v>#REF!</v>
      </c>
      <c r="AB51" s="38" t="e">
        <f>IF(AND(#REF!="Muy Baja",#REF!="Mayor"),CONCATENATE("R6C",#REF!),"")</f>
        <v>#REF!</v>
      </c>
      <c r="AC51" s="39" t="e">
        <f>IF(AND(#REF!="Muy Baja",#REF!="Mayor"),CONCATENATE("R6C",#REF!),"")</f>
        <v>#REF!</v>
      </c>
      <c r="AD51" s="39" t="e">
        <f>IF(AND(#REF!="Muy Baja",#REF!="Mayor"),CONCATENATE("R6C",#REF!),"")</f>
        <v>#REF!</v>
      </c>
      <c r="AE51" s="39" t="e">
        <f>IF(AND(#REF!="Muy Baja",#REF!="Mayor"),CONCATENATE("R6C",#REF!),"")</f>
        <v>#REF!</v>
      </c>
      <c r="AF51" s="39" t="e">
        <f>IF(AND(#REF!="Muy Baja",#REF!="Mayor"),CONCATENATE("R6C",#REF!),"")</f>
        <v>#REF!</v>
      </c>
      <c r="AG51" s="40" t="e">
        <f>IF(AND(#REF!="Muy Baja",#REF!="Mayor"),CONCATENATE("R6C",#REF!),"")</f>
        <v>#REF!</v>
      </c>
      <c r="AH51" s="41" t="e">
        <f>IF(AND(#REF!="Muy Baja",#REF!="Catastrófico"),CONCATENATE("R6C",#REF!),"")</f>
        <v>#REF!</v>
      </c>
      <c r="AI51" s="42" t="e">
        <f>IF(AND(#REF!="Muy Baja",#REF!="Catastrófico"),CONCATENATE("R6C",#REF!),"")</f>
        <v>#REF!</v>
      </c>
      <c r="AJ51" s="42" t="e">
        <f>IF(AND(#REF!="Muy Baja",#REF!="Catastrófico"),CONCATENATE("R6C",#REF!),"")</f>
        <v>#REF!</v>
      </c>
      <c r="AK51" s="42" t="e">
        <f>IF(AND(#REF!="Muy Baja",#REF!="Catastrófico"),CONCATENATE("R6C",#REF!),"")</f>
        <v>#REF!</v>
      </c>
      <c r="AL51" s="42" t="e">
        <f>IF(AND(#REF!="Muy Baja",#REF!="Catastrófico"),CONCATENATE("R6C",#REF!),"")</f>
        <v>#REF!</v>
      </c>
      <c r="AM51" s="43" t="e">
        <f>IF(AND(#REF!="Muy Baja",#REF!="Catastrófico"),CONCATENATE("R6C",#REF!),"")</f>
        <v>#REF!</v>
      </c>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row>
    <row r="52" spans="1:80" ht="15" customHeight="1" x14ac:dyDescent="0.25">
      <c r="A52" s="69"/>
      <c r="B52" s="493"/>
      <c r="C52" s="493"/>
      <c r="D52" s="494"/>
      <c r="E52" s="478"/>
      <c r="F52" s="477"/>
      <c r="G52" s="477"/>
      <c r="H52" s="477"/>
      <c r="I52" s="496"/>
      <c r="J52" s="62" t="e">
        <f>IF(AND(#REF!="Muy Baja",#REF!="Leve"),CONCATENATE("R7C",#REF!),"")</f>
        <v>#REF!</v>
      </c>
      <c r="K52" s="63" t="e">
        <f>IF(AND(#REF!="Muy Baja",#REF!="Leve"),CONCATENATE("R7C",#REF!),"")</f>
        <v>#REF!</v>
      </c>
      <c r="L52" s="63" t="e">
        <f>IF(AND(#REF!="Muy Baja",#REF!="Leve"),CONCATENATE("R7C",#REF!),"")</f>
        <v>#REF!</v>
      </c>
      <c r="M52" s="63" t="e">
        <f>IF(AND(#REF!="Muy Baja",#REF!="Leve"),CONCATENATE("R7C",#REF!),"")</f>
        <v>#REF!</v>
      </c>
      <c r="N52" s="63" t="e">
        <f>IF(AND(#REF!="Muy Baja",#REF!="Leve"),CONCATENATE("R7C",#REF!),"")</f>
        <v>#REF!</v>
      </c>
      <c r="O52" s="64" t="e">
        <f>IF(AND(#REF!="Muy Baja",#REF!="Leve"),CONCATENATE("R7C",#REF!),"")</f>
        <v>#REF!</v>
      </c>
      <c r="P52" s="62" t="e">
        <f>IF(AND(#REF!="Muy Baja",#REF!="Menor"),CONCATENATE("R7C",#REF!),"")</f>
        <v>#REF!</v>
      </c>
      <c r="Q52" s="63" t="e">
        <f>IF(AND(#REF!="Muy Baja",#REF!="Menor"),CONCATENATE("R7C",#REF!),"")</f>
        <v>#REF!</v>
      </c>
      <c r="R52" s="63" t="e">
        <f>IF(AND(#REF!="Muy Baja",#REF!="Menor"),CONCATENATE("R7C",#REF!),"")</f>
        <v>#REF!</v>
      </c>
      <c r="S52" s="63" t="e">
        <f>IF(AND(#REF!="Muy Baja",#REF!="Menor"),CONCATENATE("R7C",#REF!),"")</f>
        <v>#REF!</v>
      </c>
      <c r="T52" s="63" t="e">
        <f>IF(AND(#REF!="Muy Baja",#REF!="Menor"),CONCATENATE("R7C",#REF!),"")</f>
        <v>#REF!</v>
      </c>
      <c r="U52" s="64" t="e">
        <f>IF(AND(#REF!="Muy Baja",#REF!="Menor"),CONCATENATE("R7C",#REF!),"")</f>
        <v>#REF!</v>
      </c>
      <c r="V52" s="53" t="e">
        <f>IF(AND(#REF!="Muy Baja",#REF!="Moderado"),CONCATENATE("R7C",#REF!),"")</f>
        <v>#REF!</v>
      </c>
      <c r="W52" s="54" t="e">
        <f>IF(AND(#REF!="Muy Baja",#REF!="Moderado"),CONCATENATE("R7C",#REF!),"")</f>
        <v>#REF!</v>
      </c>
      <c r="X52" s="54" t="e">
        <f>IF(AND(#REF!="Muy Baja",#REF!="Moderado"),CONCATENATE("R7C",#REF!),"")</f>
        <v>#REF!</v>
      </c>
      <c r="Y52" s="54" t="e">
        <f>IF(AND(#REF!="Muy Baja",#REF!="Moderado"),CONCATENATE("R7C",#REF!),"")</f>
        <v>#REF!</v>
      </c>
      <c r="Z52" s="54" t="e">
        <f>IF(AND(#REF!="Muy Baja",#REF!="Moderado"),CONCATENATE("R7C",#REF!),"")</f>
        <v>#REF!</v>
      </c>
      <c r="AA52" s="55" t="e">
        <f>IF(AND(#REF!="Muy Baja",#REF!="Moderado"),CONCATENATE("R7C",#REF!),"")</f>
        <v>#REF!</v>
      </c>
      <c r="AB52" s="38" t="e">
        <f>IF(AND(#REF!="Muy Baja",#REF!="Mayor"),CONCATENATE("R7C",#REF!),"")</f>
        <v>#REF!</v>
      </c>
      <c r="AC52" s="39" t="e">
        <f>IF(AND(#REF!="Muy Baja",#REF!="Mayor"),CONCATENATE("R7C",#REF!),"")</f>
        <v>#REF!</v>
      </c>
      <c r="AD52" s="39" t="e">
        <f>IF(AND(#REF!="Muy Baja",#REF!="Mayor"),CONCATENATE("R7C",#REF!),"")</f>
        <v>#REF!</v>
      </c>
      <c r="AE52" s="39" t="e">
        <f>IF(AND(#REF!="Muy Baja",#REF!="Mayor"),CONCATENATE("R7C",#REF!),"")</f>
        <v>#REF!</v>
      </c>
      <c r="AF52" s="39" t="e">
        <f>IF(AND(#REF!="Muy Baja",#REF!="Mayor"),CONCATENATE("R7C",#REF!),"")</f>
        <v>#REF!</v>
      </c>
      <c r="AG52" s="40" t="e">
        <f>IF(AND(#REF!="Muy Baja",#REF!="Mayor"),CONCATENATE("R7C",#REF!),"")</f>
        <v>#REF!</v>
      </c>
      <c r="AH52" s="41" t="e">
        <f>IF(AND(#REF!="Muy Baja",#REF!="Catastrófico"),CONCATENATE("R7C",#REF!),"")</f>
        <v>#REF!</v>
      </c>
      <c r="AI52" s="42" t="e">
        <f>IF(AND(#REF!="Muy Baja",#REF!="Catastrófico"),CONCATENATE("R7C",#REF!),"")</f>
        <v>#REF!</v>
      </c>
      <c r="AJ52" s="42" t="e">
        <f>IF(AND(#REF!="Muy Baja",#REF!="Catastrófico"),CONCATENATE("R7C",#REF!),"")</f>
        <v>#REF!</v>
      </c>
      <c r="AK52" s="42" t="e">
        <f>IF(AND(#REF!="Muy Baja",#REF!="Catastrófico"),CONCATENATE("R7C",#REF!),"")</f>
        <v>#REF!</v>
      </c>
      <c r="AL52" s="42" t="e">
        <f>IF(AND(#REF!="Muy Baja",#REF!="Catastrófico"),CONCATENATE("R7C",#REF!),"")</f>
        <v>#REF!</v>
      </c>
      <c r="AM52" s="43" t="e">
        <f>IF(AND(#REF!="Muy Baja",#REF!="Catastrófico"),CONCATENATE("R7C",#REF!),"")</f>
        <v>#REF!</v>
      </c>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row>
    <row r="53" spans="1:80" ht="15" customHeight="1" x14ac:dyDescent="0.25">
      <c r="A53" s="69"/>
      <c r="B53" s="493"/>
      <c r="C53" s="493"/>
      <c r="D53" s="494"/>
      <c r="E53" s="478"/>
      <c r="F53" s="477"/>
      <c r="G53" s="477"/>
      <c r="H53" s="477"/>
      <c r="I53" s="496"/>
      <c r="J53" s="62" t="e">
        <f>IF(AND(#REF!="Muy Baja",#REF!="Leve"),CONCATENATE("R8C",#REF!),"")</f>
        <v>#REF!</v>
      </c>
      <c r="K53" s="63" t="e">
        <f>IF(AND(#REF!="Muy Baja",#REF!="Leve"),CONCATENATE("R8C",#REF!),"")</f>
        <v>#REF!</v>
      </c>
      <c r="L53" s="63" t="e">
        <f>IF(AND(#REF!="Muy Baja",#REF!="Leve"),CONCATENATE("R8C",#REF!),"")</f>
        <v>#REF!</v>
      </c>
      <c r="M53" s="63" t="e">
        <f>IF(AND(#REF!="Muy Baja",#REF!="Leve"),CONCATENATE("R8C",#REF!),"")</f>
        <v>#REF!</v>
      </c>
      <c r="N53" s="63" t="e">
        <f>IF(AND(#REF!="Muy Baja",#REF!="Leve"),CONCATENATE("R8C",#REF!),"")</f>
        <v>#REF!</v>
      </c>
      <c r="O53" s="64" t="e">
        <f>IF(AND(#REF!="Muy Baja",#REF!="Leve"),CONCATENATE("R8C",#REF!),"")</f>
        <v>#REF!</v>
      </c>
      <c r="P53" s="62" t="e">
        <f>IF(AND(#REF!="Muy Baja",#REF!="Menor"),CONCATENATE("R8C",#REF!),"")</f>
        <v>#REF!</v>
      </c>
      <c r="Q53" s="63" t="e">
        <f>IF(AND(#REF!="Muy Baja",#REF!="Menor"),CONCATENATE("R8C",#REF!),"")</f>
        <v>#REF!</v>
      </c>
      <c r="R53" s="63" t="e">
        <f>IF(AND(#REF!="Muy Baja",#REF!="Menor"),CONCATENATE("R8C",#REF!),"")</f>
        <v>#REF!</v>
      </c>
      <c r="S53" s="63" t="e">
        <f>IF(AND(#REF!="Muy Baja",#REF!="Menor"),CONCATENATE("R8C",#REF!),"")</f>
        <v>#REF!</v>
      </c>
      <c r="T53" s="63" t="e">
        <f>IF(AND(#REF!="Muy Baja",#REF!="Menor"),CONCATENATE("R8C",#REF!),"")</f>
        <v>#REF!</v>
      </c>
      <c r="U53" s="64" t="e">
        <f>IF(AND(#REF!="Muy Baja",#REF!="Menor"),CONCATENATE("R8C",#REF!),"")</f>
        <v>#REF!</v>
      </c>
      <c r="V53" s="53" t="e">
        <f>IF(AND(#REF!="Muy Baja",#REF!="Moderado"),CONCATENATE("R8C",#REF!),"")</f>
        <v>#REF!</v>
      </c>
      <c r="W53" s="54" t="e">
        <f>IF(AND(#REF!="Muy Baja",#REF!="Moderado"),CONCATENATE("R8C",#REF!),"")</f>
        <v>#REF!</v>
      </c>
      <c r="X53" s="54" t="e">
        <f>IF(AND(#REF!="Muy Baja",#REF!="Moderado"),CONCATENATE("R8C",#REF!),"")</f>
        <v>#REF!</v>
      </c>
      <c r="Y53" s="54" t="e">
        <f>IF(AND(#REF!="Muy Baja",#REF!="Moderado"),CONCATENATE("R8C",#REF!),"")</f>
        <v>#REF!</v>
      </c>
      <c r="Z53" s="54" t="e">
        <f>IF(AND(#REF!="Muy Baja",#REF!="Moderado"),CONCATENATE("R8C",#REF!),"")</f>
        <v>#REF!</v>
      </c>
      <c r="AA53" s="55" t="e">
        <f>IF(AND(#REF!="Muy Baja",#REF!="Moderado"),CONCATENATE("R8C",#REF!),"")</f>
        <v>#REF!</v>
      </c>
      <c r="AB53" s="38" t="e">
        <f>IF(AND(#REF!="Muy Baja",#REF!="Mayor"),CONCATENATE("R8C",#REF!),"")</f>
        <v>#REF!</v>
      </c>
      <c r="AC53" s="39" t="e">
        <f>IF(AND(#REF!="Muy Baja",#REF!="Mayor"),CONCATENATE("R8C",#REF!),"")</f>
        <v>#REF!</v>
      </c>
      <c r="AD53" s="39" t="e">
        <f>IF(AND(#REF!="Muy Baja",#REF!="Mayor"),CONCATENATE("R8C",#REF!),"")</f>
        <v>#REF!</v>
      </c>
      <c r="AE53" s="39" t="e">
        <f>IF(AND(#REF!="Muy Baja",#REF!="Mayor"),CONCATENATE("R8C",#REF!),"")</f>
        <v>#REF!</v>
      </c>
      <c r="AF53" s="39" t="e">
        <f>IF(AND(#REF!="Muy Baja",#REF!="Mayor"),CONCATENATE("R8C",#REF!),"")</f>
        <v>#REF!</v>
      </c>
      <c r="AG53" s="40" t="e">
        <f>IF(AND(#REF!="Muy Baja",#REF!="Mayor"),CONCATENATE("R8C",#REF!),"")</f>
        <v>#REF!</v>
      </c>
      <c r="AH53" s="41" t="e">
        <f>IF(AND(#REF!="Muy Baja",#REF!="Catastrófico"),CONCATENATE("R8C",#REF!),"")</f>
        <v>#REF!</v>
      </c>
      <c r="AI53" s="42" t="e">
        <f>IF(AND(#REF!="Muy Baja",#REF!="Catastrófico"),CONCATENATE("R8C",#REF!),"")</f>
        <v>#REF!</v>
      </c>
      <c r="AJ53" s="42" t="e">
        <f>IF(AND(#REF!="Muy Baja",#REF!="Catastrófico"),CONCATENATE("R8C",#REF!),"")</f>
        <v>#REF!</v>
      </c>
      <c r="AK53" s="42" t="e">
        <f>IF(AND(#REF!="Muy Baja",#REF!="Catastrófico"),CONCATENATE("R8C",#REF!),"")</f>
        <v>#REF!</v>
      </c>
      <c r="AL53" s="42" t="e">
        <f>IF(AND(#REF!="Muy Baja",#REF!="Catastrófico"),CONCATENATE("R8C",#REF!),"")</f>
        <v>#REF!</v>
      </c>
      <c r="AM53" s="43" t="e">
        <f>IF(AND(#REF!="Muy Baja",#REF!="Catastrófico"),CONCATENATE("R8C",#REF!),"")</f>
        <v>#REF!</v>
      </c>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row>
    <row r="54" spans="1:80" ht="15" customHeight="1" x14ac:dyDescent="0.25">
      <c r="A54" s="69"/>
      <c r="B54" s="493"/>
      <c r="C54" s="493"/>
      <c r="D54" s="494"/>
      <c r="E54" s="478"/>
      <c r="F54" s="477"/>
      <c r="G54" s="477"/>
      <c r="H54" s="477"/>
      <c r="I54" s="496"/>
      <c r="J54" s="62" t="e">
        <f>IF(AND(#REF!="Muy Baja",#REF!="Leve"),CONCATENATE("R9C",#REF!),"")</f>
        <v>#REF!</v>
      </c>
      <c r="K54" s="63" t="e">
        <f>IF(AND(#REF!="Muy Baja",#REF!="Leve"),CONCATENATE("R9C",#REF!),"")</f>
        <v>#REF!</v>
      </c>
      <c r="L54" s="63" t="e">
        <f>IF(AND(#REF!="Muy Baja",#REF!="Leve"),CONCATENATE("R9C",#REF!),"")</f>
        <v>#REF!</v>
      </c>
      <c r="M54" s="63" t="e">
        <f>IF(AND(#REF!="Muy Baja",#REF!="Leve"),CONCATENATE("R9C",#REF!),"")</f>
        <v>#REF!</v>
      </c>
      <c r="N54" s="63" t="e">
        <f>IF(AND(#REF!="Muy Baja",#REF!="Leve"),CONCATENATE("R9C",#REF!),"")</f>
        <v>#REF!</v>
      </c>
      <c r="O54" s="64" t="e">
        <f>IF(AND(#REF!="Muy Baja",#REF!="Leve"),CONCATENATE("R9C",#REF!),"")</f>
        <v>#REF!</v>
      </c>
      <c r="P54" s="62" t="e">
        <f>IF(AND(#REF!="Muy Baja",#REF!="Menor"),CONCATENATE("R9C",#REF!),"")</f>
        <v>#REF!</v>
      </c>
      <c r="Q54" s="63" t="e">
        <f>IF(AND(#REF!="Muy Baja",#REF!="Menor"),CONCATENATE("R9C",#REF!),"")</f>
        <v>#REF!</v>
      </c>
      <c r="R54" s="63" t="e">
        <f>IF(AND(#REF!="Muy Baja",#REF!="Menor"),CONCATENATE("R9C",#REF!),"")</f>
        <v>#REF!</v>
      </c>
      <c r="S54" s="63" t="e">
        <f>IF(AND(#REF!="Muy Baja",#REF!="Menor"),CONCATENATE("R9C",#REF!),"")</f>
        <v>#REF!</v>
      </c>
      <c r="T54" s="63" t="e">
        <f>IF(AND(#REF!="Muy Baja",#REF!="Menor"),CONCATENATE("R9C",#REF!),"")</f>
        <v>#REF!</v>
      </c>
      <c r="U54" s="64" t="e">
        <f>IF(AND(#REF!="Muy Baja",#REF!="Menor"),CONCATENATE("R9C",#REF!),"")</f>
        <v>#REF!</v>
      </c>
      <c r="V54" s="53" t="e">
        <f>IF(AND(#REF!="Muy Baja",#REF!="Moderado"),CONCATENATE("R9C",#REF!),"")</f>
        <v>#REF!</v>
      </c>
      <c r="W54" s="54" t="e">
        <f>IF(AND(#REF!="Muy Baja",#REF!="Moderado"),CONCATENATE("R9C",#REF!),"")</f>
        <v>#REF!</v>
      </c>
      <c r="X54" s="54" t="e">
        <f>IF(AND(#REF!="Muy Baja",#REF!="Moderado"),CONCATENATE("R9C",#REF!),"")</f>
        <v>#REF!</v>
      </c>
      <c r="Y54" s="54" t="e">
        <f>IF(AND(#REF!="Muy Baja",#REF!="Moderado"),CONCATENATE("R9C",#REF!),"")</f>
        <v>#REF!</v>
      </c>
      <c r="Z54" s="54" t="e">
        <f>IF(AND(#REF!="Muy Baja",#REF!="Moderado"),CONCATENATE("R9C",#REF!),"")</f>
        <v>#REF!</v>
      </c>
      <c r="AA54" s="55" t="e">
        <f>IF(AND(#REF!="Muy Baja",#REF!="Moderado"),CONCATENATE("R9C",#REF!),"")</f>
        <v>#REF!</v>
      </c>
      <c r="AB54" s="38" t="e">
        <f>IF(AND(#REF!="Muy Baja",#REF!="Mayor"),CONCATENATE("R9C",#REF!),"")</f>
        <v>#REF!</v>
      </c>
      <c r="AC54" s="39" t="e">
        <f>IF(AND(#REF!="Muy Baja",#REF!="Mayor"),CONCATENATE("R9C",#REF!),"")</f>
        <v>#REF!</v>
      </c>
      <c r="AD54" s="39" t="e">
        <f>IF(AND(#REF!="Muy Baja",#REF!="Mayor"),CONCATENATE("R9C",#REF!),"")</f>
        <v>#REF!</v>
      </c>
      <c r="AE54" s="39" t="e">
        <f>IF(AND(#REF!="Muy Baja",#REF!="Mayor"),CONCATENATE("R9C",#REF!),"")</f>
        <v>#REF!</v>
      </c>
      <c r="AF54" s="39" t="e">
        <f>IF(AND(#REF!="Muy Baja",#REF!="Mayor"),CONCATENATE("R9C",#REF!),"")</f>
        <v>#REF!</v>
      </c>
      <c r="AG54" s="40" t="e">
        <f>IF(AND(#REF!="Muy Baja",#REF!="Mayor"),CONCATENATE("R9C",#REF!),"")</f>
        <v>#REF!</v>
      </c>
      <c r="AH54" s="41" t="e">
        <f>IF(AND(#REF!="Muy Baja",#REF!="Catastrófico"),CONCATENATE("R9C",#REF!),"")</f>
        <v>#REF!</v>
      </c>
      <c r="AI54" s="42" t="e">
        <f>IF(AND(#REF!="Muy Baja",#REF!="Catastrófico"),CONCATENATE("R9C",#REF!),"")</f>
        <v>#REF!</v>
      </c>
      <c r="AJ54" s="42" t="e">
        <f>IF(AND(#REF!="Muy Baja",#REF!="Catastrófico"),CONCATENATE("R9C",#REF!),"")</f>
        <v>#REF!</v>
      </c>
      <c r="AK54" s="42" t="e">
        <f>IF(AND(#REF!="Muy Baja",#REF!="Catastrófico"),CONCATENATE("R9C",#REF!),"")</f>
        <v>#REF!</v>
      </c>
      <c r="AL54" s="42" t="e">
        <f>IF(AND(#REF!="Muy Baja",#REF!="Catastrófico"),CONCATENATE("R9C",#REF!),"")</f>
        <v>#REF!</v>
      </c>
      <c r="AM54" s="43" t="e">
        <f>IF(AND(#REF!="Muy Baja",#REF!="Catastrófico"),CONCATENATE("R9C",#REF!),"")</f>
        <v>#REF!</v>
      </c>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row>
    <row r="55" spans="1:80" ht="15.75" customHeight="1" thickBot="1" x14ac:dyDescent="0.3">
      <c r="A55" s="69"/>
      <c r="B55" s="493"/>
      <c r="C55" s="493"/>
      <c r="D55" s="494"/>
      <c r="E55" s="479"/>
      <c r="F55" s="480"/>
      <c r="G55" s="480"/>
      <c r="H55" s="480"/>
      <c r="I55" s="497"/>
      <c r="J55" s="65" t="e">
        <f>IF(AND(#REF!="Muy Baja",#REF!="Leve"),CONCATENATE("R10C",#REF!),"")</f>
        <v>#REF!</v>
      </c>
      <c r="K55" s="66" t="e">
        <f>IF(AND(#REF!="Muy Baja",#REF!="Leve"),CONCATENATE("R10C",#REF!),"")</f>
        <v>#REF!</v>
      </c>
      <c r="L55" s="66" t="e">
        <f>IF(AND(#REF!="Muy Baja",#REF!="Leve"),CONCATENATE("R10C",#REF!),"")</f>
        <v>#REF!</v>
      </c>
      <c r="M55" s="66" t="e">
        <f>IF(AND(#REF!="Muy Baja",#REF!="Leve"),CONCATENATE("R10C",#REF!),"")</f>
        <v>#REF!</v>
      </c>
      <c r="N55" s="66" t="e">
        <f>IF(AND(#REF!="Muy Baja",#REF!="Leve"),CONCATENATE("R10C",#REF!),"")</f>
        <v>#REF!</v>
      </c>
      <c r="O55" s="67" t="e">
        <f>IF(AND(#REF!="Muy Baja",#REF!="Leve"),CONCATENATE("R10C",#REF!),"")</f>
        <v>#REF!</v>
      </c>
      <c r="P55" s="65" t="e">
        <f>IF(AND(#REF!="Muy Baja",#REF!="Menor"),CONCATENATE("R10C",#REF!),"")</f>
        <v>#REF!</v>
      </c>
      <c r="Q55" s="66" t="e">
        <f>IF(AND(#REF!="Muy Baja",#REF!="Menor"),CONCATENATE("R10C",#REF!),"")</f>
        <v>#REF!</v>
      </c>
      <c r="R55" s="66" t="e">
        <f>IF(AND(#REF!="Muy Baja",#REF!="Menor"),CONCATENATE("R10C",#REF!),"")</f>
        <v>#REF!</v>
      </c>
      <c r="S55" s="66" t="e">
        <f>IF(AND(#REF!="Muy Baja",#REF!="Menor"),CONCATENATE("R10C",#REF!),"")</f>
        <v>#REF!</v>
      </c>
      <c r="T55" s="66" t="e">
        <f>IF(AND(#REF!="Muy Baja",#REF!="Menor"),CONCATENATE("R10C",#REF!),"")</f>
        <v>#REF!</v>
      </c>
      <c r="U55" s="67" t="e">
        <f>IF(AND(#REF!="Muy Baja",#REF!="Menor"),CONCATENATE("R10C",#REF!),"")</f>
        <v>#REF!</v>
      </c>
      <c r="V55" s="56" t="e">
        <f>IF(AND(#REF!="Muy Baja",#REF!="Moderado"),CONCATENATE("R10C",#REF!),"")</f>
        <v>#REF!</v>
      </c>
      <c r="W55" s="57" t="e">
        <f>IF(AND(#REF!="Muy Baja",#REF!="Moderado"),CONCATENATE("R10C",#REF!),"")</f>
        <v>#REF!</v>
      </c>
      <c r="X55" s="57" t="e">
        <f>IF(AND(#REF!="Muy Baja",#REF!="Moderado"),CONCATENATE("R10C",#REF!),"")</f>
        <v>#REF!</v>
      </c>
      <c r="Y55" s="57" t="e">
        <f>IF(AND(#REF!="Muy Baja",#REF!="Moderado"),CONCATENATE("R10C",#REF!),"")</f>
        <v>#REF!</v>
      </c>
      <c r="Z55" s="57" t="e">
        <f>IF(AND(#REF!="Muy Baja",#REF!="Moderado"),CONCATENATE("R10C",#REF!),"")</f>
        <v>#REF!</v>
      </c>
      <c r="AA55" s="58" t="e">
        <f>IF(AND(#REF!="Muy Baja",#REF!="Moderado"),CONCATENATE("R10C",#REF!),"")</f>
        <v>#REF!</v>
      </c>
      <c r="AB55" s="44" t="e">
        <f>IF(AND(#REF!="Muy Baja",#REF!="Mayor"),CONCATENATE("R10C",#REF!),"")</f>
        <v>#REF!</v>
      </c>
      <c r="AC55" s="45" t="e">
        <f>IF(AND(#REF!="Muy Baja",#REF!="Mayor"),CONCATENATE("R10C",#REF!),"")</f>
        <v>#REF!</v>
      </c>
      <c r="AD55" s="45" t="e">
        <f>IF(AND(#REF!="Muy Baja",#REF!="Mayor"),CONCATENATE("R10C",#REF!),"")</f>
        <v>#REF!</v>
      </c>
      <c r="AE55" s="45" t="e">
        <f>IF(AND(#REF!="Muy Baja",#REF!="Mayor"),CONCATENATE("R10C",#REF!),"")</f>
        <v>#REF!</v>
      </c>
      <c r="AF55" s="45" t="e">
        <f>IF(AND(#REF!="Muy Baja",#REF!="Mayor"),CONCATENATE("R10C",#REF!),"")</f>
        <v>#REF!</v>
      </c>
      <c r="AG55" s="46" t="e">
        <f>IF(AND(#REF!="Muy Baja",#REF!="Mayor"),CONCATENATE("R10C",#REF!),"")</f>
        <v>#REF!</v>
      </c>
      <c r="AH55" s="47" t="e">
        <f>IF(AND(#REF!="Muy Baja",#REF!="Catastrófico"),CONCATENATE("R10C",#REF!),"")</f>
        <v>#REF!</v>
      </c>
      <c r="AI55" s="48" t="e">
        <f>IF(AND(#REF!="Muy Baja",#REF!="Catastrófico"),CONCATENATE("R10C",#REF!),"")</f>
        <v>#REF!</v>
      </c>
      <c r="AJ55" s="48" t="e">
        <f>IF(AND(#REF!="Muy Baja",#REF!="Catastrófico"),CONCATENATE("R10C",#REF!),"")</f>
        <v>#REF!</v>
      </c>
      <c r="AK55" s="48" t="e">
        <f>IF(AND(#REF!="Muy Baja",#REF!="Catastrófico"),CONCATENATE("R10C",#REF!),"")</f>
        <v>#REF!</v>
      </c>
      <c r="AL55" s="48" t="e">
        <f>IF(AND(#REF!="Muy Baja",#REF!="Catastrófico"),CONCATENATE("R10C",#REF!),"")</f>
        <v>#REF!</v>
      </c>
      <c r="AM55" s="49" t="e">
        <f>IF(AND(#REF!="Muy Baja",#REF!="Catastrófico"),CONCATENATE("R10C",#REF!),"")</f>
        <v>#REF!</v>
      </c>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row>
    <row r="56" spans="1:80" x14ac:dyDescent="0.25">
      <c r="A56" s="69"/>
      <c r="B56" s="69"/>
      <c r="C56" s="69"/>
      <c r="D56" s="69"/>
      <c r="E56" s="69"/>
      <c r="F56" s="69"/>
      <c r="G56" s="69"/>
      <c r="H56" s="69"/>
      <c r="I56" s="69"/>
      <c r="J56" s="474" t="s">
        <v>105</v>
      </c>
      <c r="K56" s="475"/>
      <c r="L56" s="475"/>
      <c r="M56" s="475"/>
      <c r="N56" s="475"/>
      <c r="O56" s="495"/>
      <c r="P56" s="474" t="s">
        <v>104</v>
      </c>
      <c r="Q56" s="475"/>
      <c r="R56" s="475"/>
      <c r="S56" s="475"/>
      <c r="T56" s="475"/>
      <c r="U56" s="495"/>
      <c r="V56" s="474" t="s">
        <v>103</v>
      </c>
      <c r="W56" s="475"/>
      <c r="X56" s="475"/>
      <c r="Y56" s="475"/>
      <c r="Z56" s="475"/>
      <c r="AA56" s="495"/>
      <c r="AB56" s="474" t="s">
        <v>102</v>
      </c>
      <c r="AC56" s="516"/>
      <c r="AD56" s="475"/>
      <c r="AE56" s="475"/>
      <c r="AF56" s="475"/>
      <c r="AG56" s="495"/>
      <c r="AH56" s="474" t="s">
        <v>101</v>
      </c>
      <c r="AI56" s="475"/>
      <c r="AJ56" s="475"/>
      <c r="AK56" s="475"/>
      <c r="AL56" s="475"/>
      <c r="AM56" s="495"/>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row>
    <row r="57" spans="1:80" x14ac:dyDescent="0.25">
      <c r="A57" s="69"/>
      <c r="B57" s="69"/>
      <c r="C57" s="69"/>
      <c r="D57" s="69"/>
      <c r="E57" s="69"/>
      <c r="F57" s="69"/>
      <c r="G57" s="69"/>
      <c r="H57" s="69"/>
      <c r="I57" s="69"/>
      <c r="J57" s="478"/>
      <c r="K57" s="477"/>
      <c r="L57" s="477"/>
      <c r="M57" s="477"/>
      <c r="N57" s="477"/>
      <c r="O57" s="496"/>
      <c r="P57" s="478"/>
      <c r="Q57" s="477"/>
      <c r="R57" s="477"/>
      <c r="S57" s="477"/>
      <c r="T57" s="477"/>
      <c r="U57" s="496"/>
      <c r="V57" s="478"/>
      <c r="W57" s="477"/>
      <c r="X57" s="477"/>
      <c r="Y57" s="477"/>
      <c r="Z57" s="477"/>
      <c r="AA57" s="496"/>
      <c r="AB57" s="478"/>
      <c r="AC57" s="477"/>
      <c r="AD57" s="477"/>
      <c r="AE57" s="477"/>
      <c r="AF57" s="477"/>
      <c r="AG57" s="496"/>
      <c r="AH57" s="478"/>
      <c r="AI57" s="477"/>
      <c r="AJ57" s="477"/>
      <c r="AK57" s="477"/>
      <c r="AL57" s="477"/>
      <c r="AM57" s="496"/>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row>
    <row r="58" spans="1:80" x14ac:dyDescent="0.25">
      <c r="A58" s="69"/>
      <c r="B58" s="69"/>
      <c r="C58" s="69"/>
      <c r="D58" s="69"/>
      <c r="E58" s="69"/>
      <c r="F58" s="69"/>
      <c r="G58" s="69"/>
      <c r="H58" s="69"/>
      <c r="I58" s="69"/>
      <c r="J58" s="478"/>
      <c r="K58" s="477"/>
      <c r="L58" s="477"/>
      <c r="M58" s="477"/>
      <c r="N58" s="477"/>
      <c r="O58" s="496"/>
      <c r="P58" s="478"/>
      <c r="Q58" s="477"/>
      <c r="R58" s="477"/>
      <c r="S58" s="477"/>
      <c r="T58" s="477"/>
      <c r="U58" s="496"/>
      <c r="V58" s="478"/>
      <c r="W58" s="477"/>
      <c r="X58" s="477"/>
      <c r="Y58" s="477"/>
      <c r="Z58" s="477"/>
      <c r="AA58" s="496"/>
      <c r="AB58" s="478"/>
      <c r="AC58" s="477"/>
      <c r="AD58" s="477"/>
      <c r="AE58" s="477"/>
      <c r="AF58" s="477"/>
      <c r="AG58" s="496"/>
      <c r="AH58" s="478"/>
      <c r="AI58" s="477"/>
      <c r="AJ58" s="477"/>
      <c r="AK58" s="477"/>
      <c r="AL58" s="477"/>
      <c r="AM58" s="496"/>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row>
    <row r="59" spans="1:80" x14ac:dyDescent="0.25">
      <c r="A59" s="69"/>
      <c r="B59" s="69"/>
      <c r="C59" s="69"/>
      <c r="D59" s="69"/>
      <c r="E59" s="69"/>
      <c r="F59" s="69"/>
      <c r="G59" s="69"/>
      <c r="H59" s="69"/>
      <c r="I59" s="69"/>
      <c r="J59" s="478"/>
      <c r="K59" s="477"/>
      <c r="L59" s="477"/>
      <c r="M59" s="477"/>
      <c r="N59" s="477"/>
      <c r="O59" s="496"/>
      <c r="P59" s="478"/>
      <c r="Q59" s="477"/>
      <c r="R59" s="477"/>
      <c r="S59" s="477"/>
      <c r="T59" s="477"/>
      <c r="U59" s="496"/>
      <c r="V59" s="478"/>
      <c r="W59" s="477"/>
      <c r="X59" s="477"/>
      <c r="Y59" s="477"/>
      <c r="Z59" s="477"/>
      <c r="AA59" s="496"/>
      <c r="AB59" s="478"/>
      <c r="AC59" s="477"/>
      <c r="AD59" s="477"/>
      <c r="AE59" s="477"/>
      <c r="AF59" s="477"/>
      <c r="AG59" s="496"/>
      <c r="AH59" s="478"/>
      <c r="AI59" s="477"/>
      <c r="AJ59" s="477"/>
      <c r="AK59" s="477"/>
      <c r="AL59" s="477"/>
      <c r="AM59" s="496"/>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row>
    <row r="60" spans="1:80" x14ac:dyDescent="0.25">
      <c r="A60" s="69"/>
      <c r="B60" s="69"/>
      <c r="C60" s="69"/>
      <c r="D60" s="69"/>
      <c r="E60" s="69"/>
      <c r="F60" s="69"/>
      <c r="G60" s="69"/>
      <c r="H60" s="69"/>
      <c r="I60" s="69"/>
      <c r="J60" s="478"/>
      <c r="K60" s="477"/>
      <c r="L60" s="477"/>
      <c r="M60" s="477"/>
      <c r="N60" s="477"/>
      <c r="O60" s="496"/>
      <c r="P60" s="478"/>
      <c r="Q60" s="477"/>
      <c r="R60" s="477"/>
      <c r="S60" s="477"/>
      <c r="T60" s="477"/>
      <c r="U60" s="496"/>
      <c r="V60" s="478"/>
      <c r="W60" s="477"/>
      <c r="X60" s="477"/>
      <c r="Y60" s="477"/>
      <c r="Z60" s="477"/>
      <c r="AA60" s="496"/>
      <c r="AB60" s="478"/>
      <c r="AC60" s="477"/>
      <c r="AD60" s="477"/>
      <c r="AE60" s="477"/>
      <c r="AF60" s="477"/>
      <c r="AG60" s="496"/>
      <c r="AH60" s="478"/>
      <c r="AI60" s="477"/>
      <c r="AJ60" s="477"/>
      <c r="AK60" s="477"/>
      <c r="AL60" s="477"/>
      <c r="AM60" s="496"/>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row>
    <row r="61" spans="1:80" ht="15.75" thickBot="1" x14ac:dyDescent="0.3">
      <c r="A61" s="69"/>
      <c r="B61" s="69"/>
      <c r="C61" s="69"/>
      <c r="D61" s="69"/>
      <c r="E61" s="69"/>
      <c r="F61" s="69"/>
      <c r="G61" s="69"/>
      <c r="H61" s="69"/>
      <c r="I61" s="69"/>
      <c r="J61" s="479"/>
      <c r="K61" s="480"/>
      <c r="L61" s="480"/>
      <c r="M61" s="480"/>
      <c r="N61" s="480"/>
      <c r="O61" s="497"/>
      <c r="P61" s="479"/>
      <c r="Q61" s="480"/>
      <c r="R61" s="480"/>
      <c r="S61" s="480"/>
      <c r="T61" s="480"/>
      <c r="U61" s="497"/>
      <c r="V61" s="479"/>
      <c r="W61" s="480"/>
      <c r="X61" s="480"/>
      <c r="Y61" s="480"/>
      <c r="Z61" s="480"/>
      <c r="AA61" s="497"/>
      <c r="AB61" s="479"/>
      <c r="AC61" s="480"/>
      <c r="AD61" s="480"/>
      <c r="AE61" s="480"/>
      <c r="AF61" s="480"/>
      <c r="AG61" s="497"/>
      <c r="AH61" s="479"/>
      <c r="AI61" s="480"/>
      <c r="AJ61" s="480"/>
      <c r="AK61" s="480"/>
      <c r="AL61" s="480"/>
      <c r="AM61" s="497"/>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row>
    <row r="62" spans="1:80" x14ac:dyDescent="0.2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row>
    <row r="63" spans="1:80" ht="15" customHeight="1" x14ac:dyDescent="0.25">
      <c r="A63" s="69"/>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69"/>
      <c r="AV63" s="69"/>
      <c r="AW63" s="69"/>
      <c r="AX63" s="69"/>
      <c r="AY63" s="69"/>
      <c r="AZ63" s="69"/>
      <c r="BA63" s="69"/>
      <c r="BB63" s="69"/>
      <c r="BC63" s="69"/>
      <c r="BD63" s="69"/>
      <c r="BE63" s="69"/>
      <c r="BF63" s="69"/>
      <c r="BG63" s="69"/>
      <c r="BH63" s="69"/>
    </row>
    <row r="64" spans="1:80" ht="15" customHeight="1" x14ac:dyDescent="0.25">
      <c r="A64" s="69"/>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69"/>
      <c r="AV64" s="69"/>
      <c r="AW64" s="69"/>
      <c r="AX64" s="69"/>
      <c r="AY64" s="69"/>
      <c r="AZ64" s="69"/>
      <c r="BA64" s="69"/>
      <c r="BB64" s="69"/>
      <c r="BC64" s="69"/>
      <c r="BD64" s="69"/>
      <c r="BE64" s="69"/>
      <c r="BF64" s="69"/>
      <c r="BG64" s="69"/>
      <c r="BH64" s="69"/>
    </row>
    <row r="65" spans="1:60" x14ac:dyDescent="0.2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row>
    <row r="66" spans="1:60" x14ac:dyDescent="0.2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row>
    <row r="67" spans="1:60" x14ac:dyDescent="0.2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row>
    <row r="68" spans="1:60" x14ac:dyDescent="0.2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row>
    <row r="69" spans="1:60" x14ac:dyDescent="0.2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row>
    <row r="70" spans="1:60" x14ac:dyDescent="0.2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row>
    <row r="71" spans="1:60" x14ac:dyDescent="0.2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row>
    <row r="72" spans="1:60" x14ac:dyDescent="0.2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row>
    <row r="73" spans="1:60" x14ac:dyDescent="0.2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row>
    <row r="74" spans="1:60" x14ac:dyDescent="0.2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row>
    <row r="75" spans="1:60" x14ac:dyDescent="0.2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row>
    <row r="76" spans="1:60" x14ac:dyDescent="0.2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row>
    <row r="77" spans="1:60" x14ac:dyDescent="0.2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row>
    <row r="78" spans="1:60" x14ac:dyDescent="0.2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row>
    <row r="79" spans="1:60" x14ac:dyDescent="0.2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row>
    <row r="80" spans="1:60" x14ac:dyDescent="0.2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row>
    <row r="81" spans="1:60" x14ac:dyDescent="0.2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row>
    <row r="82" spans="1:60" x14ac:dyDescent="0.2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row>
    <row r="83" spans="1:60" x14ac:dyDescent="0.2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row>
    <row r="84" spans="1:60" x14ac:dyDescent="0.2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row>
    <row r="85" spans="1:60" x14ac:dyDescent="0.2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row>
    <row r="86" spans="1:60" x14ac:dyDescent="0.2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row>
    <row r="87" spans="1:60" x14ac:dyDescent="0.2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row>
    <row r="88" spans="1:60" x14ac:dyDescent="0.2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row>
    <row r="89" spans="1:60" x14ac:dyDescent="0.2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row>
    <row r="90" spans="1:60" x14ac:dyDescent="0.2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row>
    <row r="91" spans="1:60" x14ac:dyDescent="0.2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row>
    <row r="92" spans="1:60" x14ac:dyDescent="0.2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row>
    <row r="93" spans="1:60" x14ac:dyDescent="0.2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row>
    <row r="94" spans="1:60" x14ac:dyDescent="0.2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c r="AX94" s="69"/>
      <c r="AY94" s="69"/>
      <c r="AZ94" s="69"/>
      <c r="BA94" s="69"/>
      <c r="BB94" s="69"/>
      <c r="BC94" s="69"/>
      <c r="BD94" s="69"/>
      <c r="BE94" s="69"/>
      <c r="BF94" s="69"/>
      <c r="BG94" s="69"/>
      <c r="BH94" s="69"/>
    </row>
    <row r="95" spans="1:60" x14ac:dyDescent="0.2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c r="AX95" s="69"/>
      <c r="AY95" s="69"/>
      <c r="AZ95" s="69"/>
      <c r="BA95" s="69"/>
      <c r="BB95" s="69"/>
      <c r="BC95" s="69"/>
      <c r="BD95" s="69"/>
      <c r="BE95" s="69"/>
      <c r="BF95" s="69"/>
      <c r="BG95" s="69"/>
      <c r="BH95" s="69"/>
    </row>
    <row r="96" spans="1:60" x14ac:dyDescent="0.2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c r="AX96" s="69"/>
      <c r="AY96" s="69"/>
      <c r="AZ96" s="69"/>
      <c r="BA96" s="69"/>
      <c r="BB96" s="69"/>
      <c r="BC96" s="69"/>
      <c r="BD96" s="69"/>
      <c r="BE96" s="69"/>
      <c r="BF96" s="69"/>
      <c r="BG96" s="69"/>
      <c r="BH96" s="69"/>
    </row>
    <row r="97" spans="1:60" x14ac:dyDescent="0.2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row>
    <row r="98" spans="1:60" x14ac:dyDescent="0.2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row>
    <row r="99" spans="1:60" x14ac:dyDescent="0.2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row>
    <row r="100" spans="1:60" x14ac:dyDescent="0.2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row>
    <row r="101" spans="1:60" x14ac:dyDescent="0.2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row>
    <row r="102" spans="1:60" x14ac:dyDescent="0.2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row>
    <row r="103" spans="1:60" x14ac:dyDescent="0.2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row>
    <row r="104" spans="1:60" x14ac:dyDescent="0.25">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row>
    <row r="105" spans="1:60" x14ac:dyDescent="0.25">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row>
    <row r="106" spans="1:60" x14ac:dyDescent="0.25">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row>
    <row r="107" spans="1:60" x14ac:dyDescent="0.25">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row>
    <row r="108" spans="1:60" x14ac:dyDescent="0.25">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row>
    <row r="109" spans="1:60" x14ac:dyDescent="0.25">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row>
    <row r="110" spans="1:60" x14ac:dyDescent="0.25">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row>
    <row r="111" spans="1:60" x14ac:dyDescent="0.25">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row>
    <row r="112" spans="1:60" x14ac:dyDescent="0.25">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row>
    <row r="113" spans="1:60" x14ac:dyDescent="0.25">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row>
    <row r="114" spans="1:60" x14ac:dyDescent="0.25">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row>
    <row r="115" spans="1:60" x14ac:dyDescent="0.25">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row>
    <row r="116" spans="1:60" x14ac:dyDescent="0.25">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row>
    <row r="117" spans="1:60" x14ac:dyDescent="0.25">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row>
    <row r="118" spans="1:60" x14ac:dyDescent="0.25">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row>
    <row r="119" spans="1:60" x14ac:dyDescent="0.25">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row>
    <row r="120" spans="1:60" x14ac:dyDescent="0.25">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row>
    <row r="121" spans="1:60" x14ac:dyDescent="0.25">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row>
    <row r="122" spans="1:60" x14ac:dyDescent="0.25">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row>
    <row r="123" spans="1:60" x14ac:dyDescent="0.25">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row>
    <row r="124" spans="1:60" x14ac:dyDescent="0.25">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row>
    <row r="125" spans="1:60" x14ac:dyDescent="0.25">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row>
    <row r="126" spans="1:60" x14ac:dyDescent="0.25">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row>
    <row r="127" spans="1:60" x14ac:dyDescent="0.25">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row>
    <row r="128" spans="1:60" x14ac:dyDescent="0.25">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row>
    <row r="129" spans="1:60" x14ac:dyDescent="0.25">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row>
    <row r="130" spans="1:60" x14ac:dyDescent="0.25">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row>
    <row r="131" spans="1:60" x14ac:dyDescent="0.25">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row>
    <row r="132" spans="1:60" x14ac:dyDescent="0.25">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row>
    <row r="133" spans="1:60" x14ac:dyDescent="0.25">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row>
    <row r="134" spans="1:60" x14ac:dyDescent="0.2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row>
    <row r="135" spans="1:60" x14ac:dyDescent="0.25">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row>
    <row r="136" spans="1:60" x14ac:dyDescent="0.25">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row>
    <row r="137" spans="1:60" x14ac:dyDescent="0.25">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row>
    <row r="138" spans="1:60" x14ac:dyDescent="0.25">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row>
    <row r="139" spans="1:60" x14ac:dyDescent="0.25">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row>
    <row r="140" spans="1:60" x14ac:dyDescent="0.25">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row>
    <row r="141" spans="1:60" x14ac:dyDescent="0.25">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row>
    <row r="142" spans="1:60" x14ac:dyDescent="0.25">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row>
    <row r="143" spans="1:60" x14ac:dyDescent="0.25">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row>
    <row r="144" spans="1:60" x14ac:dyDescent="0.25">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row>
    <row r="145" spans="1:60" x14ac:dyDescent="0.25">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row>
    <row r="146" spans="1:60" x14ac:dyDescent="0.25">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row>
    <row r="147" spans="1:60" x14ac:dyDescent="0.25">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row>
    <row r="148" spans="1:60" x14ac:dyDescent="0.25">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row>
    <row r="149" spans="1:60" x14ac:dyDescent="0.25">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row>
    <row r="150" spans="1:60" x14ac:dyDescent="0.25">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row>
    <row r="151" spans="1:60" x14ac:dyDescent="0.25">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row>
    <row r="152" spans="1:60" x14ac:dyDescent="0.25">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row>
    <row r="153" spans="1:60" x14ac:dyDescent="0.25">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row>
    <row r="154" spans="1:60" x14ac:dyDescent="0.25">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row>
    <row r="155" spans="1:60" x14ac:dyDescent="0.25">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row>
    <row r="156" spans="1:60" x14ac:dyDescent="0.25">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row>
    <row r="157" spans="1:60" x14ac:dyDescent="0.25">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row>
    <row r="158" spans="1:60" x14ac:dyDescent="0.25">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row>
    <row r="159" spans="1:60" x14ac:dyDescent="0.25">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row>
    <row r="160" spans="1:60" x14ac:dyDescent="0.25">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row>
    <row r="161" spans="1:60" x14ac:dyDescent="0.25">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row>
    <row r="162" spans="1:60" x14ac:dyDescent="0.25">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1:60" x14ac:dyDescent="0.25">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row>
    <row r="164" spans="1:60" x14ac:dyDescent="0.25">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row>
    <row r="165" spans="1:60" x14ac:dyDescent="0.25">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row>
    <row r="166" spans="1:60" x14ac:dyDescent="0.25">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row>
    <row r="167" spans="1:60" x14ac:dyDescent="0.25">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row>
    <row r="168" spans="1:60" x14ac:dyDescent="0.25">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row>
    <row r="169" spans="1:60" x14ac:dyDescent="0.25">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row>
    <row r="170" spans="1:60" x14ac:dyDescent="0.25">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row>
    <row r="171" spans="1:60" x14ac:dyDescent="0.25">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row>
    <row r="172" spans="1:60" x14ac:dyDescent="0.25">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row>
    <row r="173" spans="1:60" x14ac:dyDescent="0.25">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row>
    <row r="174" spans="1:60" x14ac:dyDescent="0.25">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row>
    <row r="175" spans="1:60" x14ac:dyDescent="0.25">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1:60" x14ac:dyDescent="0.25">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row>
    <row r="177" spans="1:60" x14ac:dyDescent="0.25">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row>
    <row r="178" spans="1:60" x14ac:dyDescent="0.25">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row>
    <row r="179" spans="1:60" x14ac:dyDescent="0.25">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row>
    <row r="180" spans="1:60" x14ac:dyDescent="0.25">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row>
    <row r="181" spans="1:60" x14ac:dyDescent="0.25">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row>
    <row r="182" spans="1:60" x14ac:dyDescent="0.25">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row>
    <row r="183" spans="1:60" x14ac:dyDescent="0.25">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row>
    <row r="184" spans="1:60" x14ac:dyDescent="0.25">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row>
    <row r="185" spans="1:60" x14ac:dyDescent="0.25">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row>
    <row r="186" spans="1:60" x14ac:dyDescent="0.25">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row>
    <row r="187" spans="1:60" x14ac:dyDescent="0.25">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row>
    <row r="188" spans="1:60" x14ac:dyDescent="0.25">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row>
    <row r="189" spans="1:60" x14ac:dyDescent="0.25">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row>
    <row r="190" spans="1:60" x14ac:dyDescent="0.25">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row>
    <row r="191" spans="1:60" x14ac:dyDescent="0.25">
      <c r="A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row>
    <row r="192" spans="1:60" x14ac:dyDescent="0.25">
      <c r="A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row>
    <row r="193" spans="1:60" x14ac:dyDescent="0.25">
      <c r="A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row>
    <row r="194" spans="1:60" x14ac:dyDescent="0.25">
      <c r="A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row>
    <row r="195" spans="1:60" x14ac:dyDescent="0.25">
      <c r="A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row>
    <row r="196" spans="1:60" x14ac:dyDescent="0.25">
      <c r="A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row>
    <row r="197" spans="1:60" x14ac:dyDescent="0.25">
      <c r="A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row>
    <row r="198" spans="1:60" x14ac:dyDescent="0.25">
      <c r="A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row>
    <row r="199" spans="1:60" x14ac:dyDescent="0.25">
      <c r="A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row>
    <row r="200" spans="1:60" x14ac:dyDescent="0.25">
      <c r="A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row>
    <row r="201" spans="1:60" x14ac:dyDescent="0.25">
      <c r="A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row>
    <row r="202" spans="1:60" x14ac:dyDescent="0.25">
      <c r="A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row>
    <row r="203" spans="1:60" x14ac:dyDescent="0.25">
      <c r="A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row>
    <row r="204" spans="1:60" x14ac:dyDescent="0.25">
      <c r="A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row>
    <row r="205" spans="1:60" x14ac:dyDescent="0.25">
      <c r="A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row>
    <row r="206" spans="1:60" x14ac:dyDescent="0.25">
      <c r="A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row>
    <row r="207" spans="1:60" x14ac:dyDescent="0.25">
      <c r="A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row>
    <row r="208" spans="1:60" x14ac:dyDescent="0.25">
      <c r="A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row>
    <row r="209" spans="1:60" x14ac:dyDescent="0.25">
      <c r="A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row>
    <row r="210" spans="1:60" x14ac:dyDescent="0.25">
      <c r="A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row>
    <row r="211" spans="1:60" x14ac:dyDescent="0.25">
      <c r="A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row>
    <row r="212" spans="1:60" x14ac:dyDescent="0.25">
      <c r="A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row>
    <row r="213" spans="1:60" x14ac:dyDescent="0.25">
      <c r="A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row>
    <row r="214" spans="1:60" x14ac:dyDescent="0.25">
      <c r="A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row>
    <row r="215" spans="1:60" x14ac:dyDescent="0.25">
      <c r="A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row>
    <row r="216" spans="1:60" x14ac:dyDescent="0.25">
      <c r="A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row>
    <row r="217" spans="1:60" x14ac:dyDescent="0.25">
      <c r="A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row>
    <row r="218" spans="1:60" x14ac:dyDescent="0.25">
      <c r="A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row>
    <row r="219" spans="1:60" x14ac:dyDescent="0.25">
      <c r="A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row>
    <row r="220" spans="1:60" x14ac:dyDescent="0.25">
      <c r="A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row>
    <row r="221" spans="1:60" x14ac:dyDescent="0.25">
      <c r="A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row>
    <row r="222" spans="1:60" x14ac:dyDescent="0.25">
      <c r="A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row>
    <row r="223" spans="1:60" x14ac:dyDescent="0.25">
      <c r="A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row>
    <row r="224" spans="1:60" x14ac:dyDescent="0.25">
      <c r="A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row>
    <row r="225" spans="1:60" x14ac:dyDescent="0.25">
      <c r="A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row>
    <row r="226" spans="1:60" x14ac:dyDescent="0.25">
      <c r="A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row>
    <row r="227" spans="1:60" x14ac:dyDescent="0.25">
      <c r="A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row>
    <row r="228" spans="1:60" x14ac:dyDescent="0.25">
      <c r="A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row>
    <row r="229" spans="1:60" x14ac:dyDescent="0.25">
      <c r="A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row>
    <row r="230" spans="1:60" x14ac:dyDescent="0.25">
      <c r="A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row>
    <row r="231" spans="1:60" x14ac:dyDescent="0.25">
      <c r="A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row>
    <row r="232" spans="1:60" x14ac:dyDescent="0.25">
      <c r="A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row>
    <row r="233" spans="1:60" x14ac:dyDescent="0.25">
      <c r="A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row>
    <row r="234" spans="1:60" x14ac:dyDescent="0.25">
      <c r="A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row>
    <row r="235" spans="1:60" x14ac:dyDescent="0.25">
      <c r="A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row>
    <row r="236" spans="1:60" x14ac:dyDescent="0.25">
      <c r="A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row>
    <row r="237" spans="1:60" x14ac:dyDescent="0.25">
      <c r="A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row>
    <row r="238" spans="1:60" x14ac:dyDescent="0.25">
      <c r="A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row>
    <row r="239" spans="1:60" x14ac:dyDescent="0.25">
      <c r="A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row>
    <row r="240" spans="1:60" x14ac:dyDescent="0.25">
      <c r="A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row>
    <row r="241" spans="1:60" x14ac:dyDescent="0.25">
      <c r="A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row>
    <row r="242" spans="1:60" x14ac:dyDescent="0.25">
      <c r="A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row>
    <row r="243" spans="1:60" x14ac:dyDescent="0.25">
      <c r="A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row>
    <row r="244" spans="1:60" x14ac:dyDescent="0.25">
      <c r="A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row>
    <row r="245" spans="1:60" x14ac:dyDescent="0.25">
      <c r="A245" s="69"/>
    </row>
    <row r="246" spans="1:60" x14ac:dyDescent="0.25">
      <c r="A246" s="69"/>
    </row>
    <row r="247" spans="1:60" x14ac:dyDescent="0.25">
      <c r="A247" s="69"/>
    </row>
    <row r="248" spans="1:60" x14ac:dyDescent="0.25">
      <c r="A248" s="69"/>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topLeftCell="A4" zoomScale="90" zoomScaleNormal="90" workbookViewId="0">
      <selection activeCell="B1" sqref="B1:D8"/>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69"/>
      <c r="B1" s="517" t="s">
        <v>48</v>
      </c>
      <c r="C1" s="517"/>
      <c r="D1" s="517"/>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37" x14ac:dyDescent="0.2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7" ht="25.5" x14ac:dyDescent="0.25">
      <c r="A3" s="69"/>
      <c r="B3" s="3"/>
      <c r="C3" s="4" t="s">
        <v>45</v>
      </c>
      <c r="D3" s="4" t="s">
        <v>4</v>
      </c>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7" ht="51" x14ac:dyDescent="0.25">
      <c r="A4" s="69"/>
      <c r="B4" s="5" t="s">
        <v>44</v>
      </c>
      <c r="C4" s="6" t="s">
        <v>95</v>
      </c>
      <c r="D4" s="7">
        <v>0.2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7" ht="51" x14ac:dyDescent="0.25">
      <c r="A5" s="69"/>
      <c r="B5" s="8" t="s">
        <v>46</v>
      </c>
      <c r="C5" s="9" t="s">
        <v>96</v>
      </c>
      <c r="D5" s="10">
        <v>0.4</v>
      </c>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7" ht="51" x14ac:dyDescent="0.25">
      <c r="A6" s="69"/>
      <c r="B6" s="11" t="s">
        <v>100</v>
      </c>
      <c r="C6" s="9" t="s">
        <v>97</v>
      </c>
      <c r="D6" s="10">
        <v>0.6</v>
      </c>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7" ht="76.5" x14ac:dyDescent="0.25">
      <c r="A7" s="69"/>
      <c r="B7" s="12" t="s">
        <v>6</v>
      </c>
      <c r="C7" s="9" t="s">
        <v>98</v>
      </c>
      <c r="D7" s="10">
        <v>0.8</v>
      </c>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7" ht="51" x14ac:dyDescent="0.25">
      <c r="A8" s="69"/>
      <c r="B8" s="13" t="s">
        <v>47</v>
      </c>
      <c r="C8" s="9" t="s">
        <v>99</v>
      </c>
      <c r="D8" s="10">
        <v>1</v>
      </c>
      <c r="E8" s="69"/>
      <c r="F8" s="69"/>
      <c r="G8" s="69"/>
      <c r="H8" s="69"/>
      <c r="I8" s="69"/>
      <c r="J8" s="69"/>
      <c r="K8" s="69"/>
      <c r="L8" s="69"/>
      <c r="M8" s="69"/>
      <c r="N8" s="69"/>
      <c r="O8" s="69"/>
      <c r="P8" s="69"/>
      <c r="Q8" s="69"/>
      <c r="R8" s="69"/>
      <c r="S8" s="69"/>
      <c r="T8" s="69"/>
      <c r="U8" s="69"/>
      <c r="V8" s="69"/>
      <c r="W8" s="69"/>
      <c r="X8" s="69"/>
      <c r="Y8" s="69"/>
      <c r="Z8" s="69"/>
      <c r="AA8" s="69"/>
      <c r="AB8" s="69"/>
      <c r="AC8" s="69"/>
      <c r="AD8" s="69"/>
      <c r="AE8" s="69"/>
    </row>
    <row r="9" spans="1:37" x14ac:dyDescent="0.25">
      <c r="A9" s="69"/>
      <c r="B9" s="93"/>
      <c r="C9" s="93"/>
      <c r="D9" s="93"/>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7" ht="16.5" x14ac:dyDescent="0.25">
      <c r="A10" s="69"/>
      <c r="B10" s="94"/>
      <c r="C10" s="93"/>
      <c r="D10" s="93"/>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x14ac:dyDescent="0.25">
      <c r="A11" s="69"/>
      <c r="B11" s="93"/>
      <c r="C11" s="93"/>
      <c r="D11" s="93"/>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row>
    <row r="12" spans="1:37" x14ac:dyDescent="0.25">
      <c r="A12" s="69"/>
      <c r="B12" s="93"/>
      <c r="C12" s="93"/>
      <c r="D12" s="93"/>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7" x14ac:dyDescent="0.25">
      <c r="A13" s="69"/>
      <c r="B13" s="93"/>
      <c r="C13" s="93"/>
      <c r="D13" s="93"/>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7" x14ac:dyDescent="0.25">
      <c r="A14" s="69"/>
      <c r="B14" s="93"/>
      <c r="C14" s="93"/>
      <c r="D14" s="93"/>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7" x14ac:dyDescent="0.25">
      <c r="A15" s="69"/>
      <c r="B15" s="93"/>
      <c r="C15" s="93"/>
      <c r="D15" s="93"/>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7" x14ac:dyDescent="0.25">
      <c r="A16" s="69"/>
      <c r="B16" s="93"/>
      <c r="C16" s="93"/>
      <c r="D16" s="93"/>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row>
    <row r="17" spans="1:37" x14ac:dyDescent="0.25">
      <c r="A17" s="69"/>
      <c r="B17" s="93"/>
      <c r="C17" s="93"/>
      <c r="D17" s="93"/>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row>
    <row r="18" spans="1:37" x14ac:dyDescent="0.25">
      <c r="A18" s="69"/>
      <c r="B18" s="93"/>
      <c r="C18" s="93"/>
      <c r="D18" s="9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row>
    <row r="19" spans="1:37" x14ac:dyDescent="0.25">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row>
    <row r="20" spans="1:37" x14ac:dyDescent="0.2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row>
    <row r="21" spans="1:37" x14ac:dyDescent="0.2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row>
    <row r="22" spans="1:37" x14ac:dyDescent="0.25">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row>
    <row r="23" spans="1:37" x14ac:dyDescent="0.25">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row>
    <row r="24" spans="1:37" x14ac:dyDescent="0.2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row>
    <row r="25" spans="1:37" x14ac:dyDescent="0.25">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row>
    <row r="26" spans="1:37" x14ac:dyDescent="0.25">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row>
    <row r="27" spans="1:37" x14ac:dyDescent="0.2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row>
    <row r="28" spans="1:37" x14ac:dyDescent="0.2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row>
    <row r="29" spans="1:37" x14ac:dyDescent="0.25">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1:37" x14ac:dyDescent="0.25">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1:37" x14ac:dyDescent="0.25">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1" x14ac:dyDescent="0.25">
      <c r="A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row>
    <row r="34" spans="1:31" x14ac:dyDescent="0.25">
      <c r="A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row>
    <row r="35" spans="1:31" x14ac:dyDescent="0.25">
      <c r="A35" s="69"/>
    </row>
    <row r="36" spans="1:31" x14ac:dyDescent="0.25">
      <c r="A36" s="69"/>
    </row>
    <row r="37" spans="1:31" x14ac:dyDescent="0.25">
      <c r="A37" s="69"/>
    </row>
    <row r="38" spans="1:31" x14ac:dyDescent="0.25">
      <c r="A38" s="69"/>
    </row>
    <row r="39" spans="1:31" x14ac:dyDescent="0.25">
      <c r="A39" s="69"/>
    </row>
    <row r="40" spans="1:31" x14ac:dyDescent="0.25">
      <c r="A40" s="69"/>
    </row>
    <row r="41" spans="1:31" x14ac:dyDescent="0.25">
      <c r="A41" s="69"/>
    </row>
    <row r="42" spans="1:31" x14ac:dyDescent="0.25">
      <c r="A42" s="69"/>
    </row>
    <row r="43" spans="1:31" x14ac:dyDescent="0.25">
      <c r="A43" s="69"/>
    </row>
    <row r="44" spans="1:31" x14ac:dyDescent="0.25">
      <c r="A44" s="69"/>
    </row>
    <row r="45" spans="1:31" x14ac:dyDescent="0.25">
      <c r="A45" s="69"/>
    </row>
    <row r="46" spans="1:31" x14ac:dyDescent="0.25">
      <c r="A46" s="69"/>
    </row>
    <row r="47" spans="1:31" x14ac:dyDescent="0.25">
      <c r="A47" s="69"/>
    </row>
    <row r="48" spans="1:31" x14ac:dyDescent="0.25">
      <c r="A48" s="69"/>
    </row>
    <row r="49" spans="1:1" x14ac:dyDescent="0.25">
      <c r="A49" s="69"/>
    </row>
    <row r="50" spans="1:1" x14ac:dyDescent="0.25">
      <c r="A50" s="69"/>
    </row>
    <row r="51" spans="1:1" x14ac:dyDescent="0.25">
      <c r="A51" s="69"/>
    </row>
    <row r="52" spans="1:1" x14ac:dyDescent="0.25">
      <c r="A52" s="69"/>
    </row>
    <row r="53" spans="1:1" x14ac:dyDescent="0.25">
      <c r="A53" s="69"/>
    </row>
    <row r="54" spans="1:1" x14ac:dyDescent="0.25">
      <c r="A54" s="69"/>
    </row>
    <row r="55" spans="1:1" x14ac:dyDescent="0.25">
      <c r="A55" s="69"/>
    </row>
  </sheetData>
  <mergeCells count="1">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39" sqref="D39"/>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69"/>
      <c r="B1" s="518" t="s">
        <v>56</v>
      </c>
      <c r="C1" s="518"/>
      <c r="D1" s="518"/>
      <c r="E1" s="69"/>
      <c r="F1" s="69"/>
      <c r="G1" s="69"/>
      <c r="H1" s="69"/>
      <c r="I1" s="69"/>
      <c r="J1" s="69"/>
      <c r="K1" s="69"/>
      <c r="L1" s="69"/>
      <c r="M1" s="69"/>
      <c r="N1" s="69"/>
      <c r="O1" s="69"/>
      <c r="P1" s="69"/>
      <c r="Q1" s="69"/>
      <c r="R1" s="69"/>
      <c r="S1" s="69"/>
      <c r="T1" s="69"/>
      <c r="U1" s="69"/>
    </row>
    <row r="2" spans="1:21" x14ac:dyDescent="0.25">
      <c r="A2" s="69"/>
      <c r="B2" s="69"/>
      <c r="C2" s="69"/>
      <c r="D2" s="69"/>
      <c r="E2" s="69"/>
      <c r="F2" s="69"/>
      <c r="G2" s="69"/>
      <c r="H2" s="69"/>
      <c r="I2" s="69"/>
      <c r="J2" s="69"/>
      <c r="K2" s="69"/>
      <c r="L2" s="69"/>
      <c r="M2" s="69"/>
      <c r="N2" s="69"/>
      <c r="O2" s="69"/>
      <c r="P2" s="69"/>
      <c r="Q2" s="69"/>
      <c r="R2" s="69"/>
      <c r="S2" s="69"/>
      <c r="T2" s="69"/>
      <c r="U2" s="69"/>
    </row>
    <row r="3" spans="1:21" ht="30" x14ac:dyDescent="0.25">
      <c r="A3" s="69"/>
      <c r="B3" s="90"/>
      <c r="C3" s="22" t="s">
        <v>49</v>
      </c>
      <c r="D3" s="22" t="s">
        <v>50</v>
      </c>
      <c r="E3" s="69"/>
      <c r="F3" s="69"/>
      <c r="G3" s="69"/>
      <c r="H3" s="69"/>
      <c r="I3" s="69"/>
      <c r="J3" s="69"/>
      <c r="K3" s="69"/>
      <c r="L3" s="69"/>
      <c r="M3" s="69"/>
      <c r="N3" s="69"/>
      <c r="O3" s="69"/>
      <c r="P3" s="69"/>
      <c r="Q3" s="69"/>
      <c r="R3" s="69"/>
      <c r="S3" s="69"/>
      <c r="T3" s="69"/>
      <c r="U3" s="69"/>
    </row>
    <row r="4" spans="1:21" ht="33.75" x14ac:dyDescent="0.25">
      <c r="A4" s="89" t="s">
        <v>76</v>
      </c>
      <c r="B4" s="25" t="s">
        <v>94</v>
      </c>
      <c r="C4" s="30" t="s">
        <v>143</v>
      </c>
      <c r="D4" s="23" t="s">
        <v>90</v>
      </c>
      <c r="E4" s="69"/>
      <c r="F4" s="69"/>
      <c r="G4" s="69"/>
      <c r="H4" s="69"/>
      <c r="I4" s="69"/>
      <c r="J4" s="69"/>
      <c r="K4" s="69"/>
      <c r="L4" s="69"/>
      <c r="M4" s="69"/>
      <c r="N4" s="69"/>
      <c r="O4" s="69"/>
      <c r="P4" s="69"/>
      <c r="Q4" s="69"/>
      <c r="R4" s="69"/>
      <c r="S4" s="69"/>
      <c r="T4" s="69"/>
      <c r="U4" s="69"/>
    </row>
    <row r="5" spans="1:21" ht="67.5" x14ac:dyDescent="0.25">
      <c r="A5" s="89" t="s">
        <v>77</v>
      </c>
      <c r="B5" s="26" t="s">
        <v>52</v>
      </c>
      <c r="C5" s="31" t="s">
        <v>86</v>
      </c>
      <c r="D5" s="24" t="s">
        <v>91</v>
      </c>
      <c r="E5" s="69"/>
      <c r="F5" s="69"/>
      <c r="G5" s="69"/>
      <c r="H5" s="69"/>
      <c r="I5" s="69"/>
      <c r="J5" s="69"/>
      <c r="K5" s="69"/>
      <c r="L5" s="69"/>
      <c r="M5" s="69"/>
      <c r="N5" s="69"/>
      <c r="O5" s="69"/>
      <c r="P5" s="69"/>
      <c r="Q5" s="69"/>
      <c r="R5" s="69"/>
      <c r="S5" s="69"/>
      <c r="T5" s="69"/>
      <c r="U5" s="69"/>
    </row>
    <row r="6" spans="1:21" ht="67.5" x14ac:dyDescent="0.25">
      <c r="A6" s="89" t="s">
        <v>74</v>
      </c>
      <c r="B6" s="27" t="s">
        <v>53</v>
      </c>
      <c r="C6" s="31" t="s">
        <v>87</v>
      </c>
      <c r="D6" s="24" t="s">
        <v>93</v>
      </c>
      <c r="E6" s="69"/>
      <c r="F6" s="69"/>
      <c r="G6" s="69"/>
      <c r="H6" s="69"/>
      <c r="I6" s="69"/>
      <c r="J6" s="69"/>
      <c r="K6" s="69"/>
      <c r="L6" s="69"/>
      <c r="M6" s="69"/>
      <c r="N6" s="69"/>
      <c r="O6" s="69"/>
      <c r="P6" s="69"/>
      <c r="Q6" s="69"/>
      <c r="R6" s="69"/>
      <c r="S6" s="69"/>
      <c r="T6" s="69"/>
      <c r="U6" s="69"/>
    </row>
    <row r="7" spans="1:21" ht="101.25" x14ac:dyDescent="0.25">
      <c r="A7" s="89" t="s">
        <v>7</v>
      </c>
      <c r="B7" s="28" t="s">
        <v>54</v>
      </c>
      <c r="C7" s="31" t="s">
        <v>88</v>
      </c>
      <c r="D7" s="24" t="s">
        <v>92</v>
      </c>
      <c r="E7" s="69"/>
      <c r="F7" s="69"/>
      <c r="G7" s="69"/>
      <c r="H7" s="69"/>
      <c r="I7" s="69"/>
      <c r="J7" s="69"/>
      <c r="K7" s="69"/>
      <c r="L7" s="69"/>
      <c r="M7" s="69"/>
      <c r="N7" s="69"/>
      <c r="O7" s="69"/>
      <c r="P7" s="69"/>
      <c r="Q7" s="69"/>
      <c r="R7" s="69"/>
      <c r="S7" s="69"/>
      <c r="T7" s="69"/>
      <c r="U7" s="69"/>
    </row>
    <row r="8" spans="1:21" ht="67.5" x14ac:dyDescent="0.25">
      <c r="A8" s="89" t="s">
        <v>78</v>
      </c>
      <c r="B8" s="29" t="s">
        <v>55</v>
      </c>
      <c r="C8" s="31" t="s">
        <v>89</v>
      </c>
      <c r="D8" s="24" t="s">
        <v>111</v>
      </c>
      <c r="E8" s="69"/>
      <c r="F8" s="69"/>
      <c r="G8" s="69"/>
      <c r="H8" s="69"/>
      <c r="I8" s="69"/>
      <c r="J8" s="69"/>
      <c r="K8" s="69"/>
      <c r="L8" s="69"/>
      <c r="M8" s="69"/>
      <c r="N8" s="69"/>
      <c r="O8" s="69"/>
      <c r="P8" s="69"/>
      <c r="Q8" s="69"/>
      <c r="R8" s="69"/>
      <c r="S8" s="69"/>
      <c r="T8" s="69"/>
      <c r="U8" s="69"/>
    </row>
    <row r="9" spans="1:21" ht="20.25" x14ac:dyDescent="0.25">
      <c r="A9" s="89"/>
      <c r="B9" s="89"/>
      <c r="C9" s="91"/>
      <c r="D9" s="91"/>
      <c r="E9" s="69"/>
      <c r="F9" s="69"/>
      <c r="G9" s="69"/>
      <c r="H9" s="69"/>
      <c r="I9" s="69"/>
      <c r="J9" s="69"/>
      <c r="K9" s="69"/>
      <c r="L9" s="69"/>
      <c r="M9" s="69"/>
      <c r="N9" s="69"/>
      <c r="O9" s="69"/>
      <c r="P9" s="69"/>
      <c r="Q9" s="69"/>
      <c r="R9" s="69"/>
      <c r="S9" s="69"/>
      <c r="T9" s="69"/>
      <c r="U9" s="69"/>
    </row>
    <row r="10" spans="1:21" ht="16.5" x14ac:dyDescent="0.25">
      <c r="A10" s="89"/>
      <c r="B10" s="92"/>
      <c r="C10" s="92"/>
      <c r="D10" s="92"/>
      <c r="E10" s="69"/>
      <c r="F10" s="69"/>
      <c r="G10" s="69"/>
      <c r="H10" s="69"/>
      <c r="I10" s="69"/>
      <c r="J10" s="69"/>
      <c r="K10" s="69"/>
      <c r="L10" s="69"/>
      <c r="M10" s="69"/>
      <c r="N10" s="69"/>
      <c r="O10" s="69"/>
      <c r="P10" s="69"/>
      <c r="Q10" s="69"/>
      <c r="R10" s="69"/>
      <c r="S10" s="69"/>
      <c r="T10" s="69"/>
      <c r="U10" s="69"/>
    </row>
    <row r="11" spans="1:21" x14ac:dyDescent="0.25">
      <c r="A11" s="89"/>
      <c r="B11" s="89" t="s">
        <v>84</v>
      </c>
      <c r="C11" s="89" t="s">
        <v>131</v>
      </c>
      <c r="D11" s="89" t="s">
        <v>138</v>
      </c>
      <c r="E11" s="69"/>
      <c r="F11" s="69"/>
      <c r="G11" s="69"/>
      <c r="H11" s="69"/>
      <c r="I11" s="69"/>
      <c r="J11" s="69"/>
      <c r="K11" s="69"/>
      <c r="L11" s="69"/>
      <c r="M11" s="69"/>
      <c r="N11" s="69"/>
      <c r="O11" s="69"/>
      <c r="P11" s="69"/>
      <c r="Q11" s="69"/>
      <c r="R11" s="69"/>
      <c r="S11" s="69"/>
      <c r="T11" s="69"/>
      <c r="U11" s="69"/>
    </row>
    <row r="12" spans="1:21" x14ac:dyDescent="0.25">
      <c r="A12" s="89"/>
      <c r="B12" s="89" t="s">
        <v>82</v>
      </c>
      <c r="C12" s="89" t="s">
        <v>135</v>
      </c>
      <c r="D12" s="89" t="s">
        <v>139</v>
      </c>
      <c r="E12" s="69"/>
      <c r="F12" s="69"/>
      <c r="G12" s="69"/>
      <c r="H12" s="69"/>
      <c r="I12" s="69"/>
      <c r="J12" s="69"/>
      <c r="K12" s="69"/>
      <c r="L12" s="69"/>
      <c r="M12" s="69"/>
      <c r="N12" s="69"/>
      <c r="O12" s="69"/>
      <c r="P12" s="69"/>
      <c r="Q12" s="69"/>
      <c r="R12" s="69"/>
      <c r="S12" s="69"/>
      <c r="T12" s="69"/>
      <c r="U12" s="69"/>
    </row>
    <row r="13" spans="1:21" x14ac:dyDescent="0.25">
      <c r="A13" s="89"/>
      <c r="B13" s="89"/>
      <c r="C13" s="89" t="s">
        <v>134</v>
      </c>
      <c r="D13" s="89" t="s">
        <v>140</v>
      </c>
      <c r="E13" s="69"/>
      <c r="F13" s="69"/>
      <c r="G13" s="69"/>
      <c r="H13" s="69"/>
      <c r="I13" s="69"/>
      <c r="J13" s="69"/>
      <c r="K13" s="69"/>
      <c r="L13" s="69"/>
      <c r="M13" s="69"/>
      <c r="N13" s="69"/>
      <c r="O13" s="69"/>
      <c r="P13" s="69"/>
      <c r="Q13" s="69"/>
      <c r="R13" s="69"/>
      <c r="S13" s="69"/>
      <c r="T13" s="69"/>
      <c r="U13" s="69"/>
    </row>
    <row r="14" spans="1:21" x14ac:dyDescent="0.25">
      <c r="A14" s="89"/>
      <c r="B14" s="89"/>
      <c r="C14" s="89" t="s">
        <v>136</v>
      </c>
      <c r="D14" s="89" t="s">
        <v>141</v>
      </c>
      <c r="E14" s="69"/>
      <c r="F14" s="69"/>
      <c r="G14" s="69"/>
      <c r="H14" s="69"/>
      <c r="I14" s="69"/>
      <c r="J14" s="69"/>
      <c r="K14" s="69"/>
      <c r="L14" s="69"/>
      <c r="M14" s="69"/>
      <c r="N14" s="69"/>
      <c r="O14" s="69"/>
      <c r="P14" s="69"/>
      <c r="Q14" s="69"/>
      <c r="R14" s="69"/>
      <c r="S14" s="69"/>
      <c r="T14" s="69"/>
      <c r="U14" s="69"/>
    </row>
    <row r="15" spans="1:21" x14ac:dyDescent="0.25">
      <c r="A15" s="89"/>
      <c r="B15" s="89"/>
      <c r="C15" s="89" t="s">
        <v>137</v>
      </c>
      <c r="D15" s="89" t="s">
        <v>142</v>
      </c>
      <c r="E15" s="69"/>
      <c r="F15" s="69"/>
      <c r="G15" s="69"/>
      <c r="H15" s="69"/>
      <c r="I15" s="69"/>
      <c r="J15" s="69"/>
      <c r="K15" s="69"/>
      <c r="L15" s="69"/>
      <c r="M15" s="69"/>
      <c r="N15" s="69"/>
      <c r="O15" s="69"/>
      <c r="P15" s="69"/>
      <c r="Q15" s="69"/>
      <c r="R15" s="69"/>
      <c r="S15" s="69"/>
      <c r="T15" s="69"/>
      <c r="U15" s="69"/>
    </row>
    <row r="16" spans="1:21" x14ac:dyDescent="0.25">
      <c r="A16" s="89"/>
      <c r="B16" s="89"/>
      <c r="C16" s="89"/>
      <c r="D16" s="89"/>
      <c r="E16" s="69"/>
      <c r="F16" s="69"/>
      <c r="G16" s="69"/>
      <c r="H16" s="69"/>
      <c r="I16" s="69"/>
      <c r="J16" s="69"/>
      <c r="K16" s="69"/>
      <c r="L16" s="69"/>
      <c r="M16" s="69"/>
      <c r="N16" s="69"/>
      <c r="O16" s="69"/>
    </row>
    <row r="17" spans="1:15" x14ac:dyDescent="0.25">
      <c r="A17" s="89"/>
      <c r="B17" s="89"/>
      <c r="C17" s="89"/>
      <c r="D17" s="89"/>
      <c r="E17" s="69"/>
      <c r="F17" s="69"/>
      <c r="G17" s="69"/>
      <c r="H17" s="69"/>
      <c r="I17" s="69"/>
      <c r="J17" s="69"/>
      <c r="K17" s="69"/>
      <c r="L17" s="69"/>
      <c r="M17" s="69"/>
      <c r="N17" s="69"/>
      <c r="O17" s="69"/>
    </row>
    <row r="18" spans="1:15" x14ac:dyDescent="0.25">
      <c r="A18" s="89"/>
      <c r="B18" s="93"/>
      <c r="C18" s="93"/>
      <c r="D18" s="93"/>
      <c r="E18" s="69"/>
      <c r="F18" s="69"/>
      <c r="G18" s="69"/>
      <c r="H18" s="69"/>
      <c r="I18" s="69"/>
      <c r="J18" s="69"/>
      <c r="K18" s="69"/>
      <c r="L18" s="69"/>
      <c r="M18" s="69"/>
      <c r="N18" s="69"/>
      <c r="O18" s="69"/>
    </row>
    <row r="19" spans="1:15" x14ac:dyDescent="0.25">
      <c r="A19" s="89"/>
      <c r="B19" s="93"/>
      <c r="C19" s="93"/>
      <c r="D19" s="93"/>
      <c r="E19" s="69"/>
      <c r="F19" s="69"/>
      <c r="G19" s="69"/>
      <c r="H19" s="69"/>
      <c r="I19" s="69"/>
      <c r="J19" s="69"/>
      <c r="K19" s="69"/>
      <c r="L19" s="69"/>
      <c r="M19" s="69"/>
      <c r="N19" s="69"/>
      <c r="O19" s="69"/>
    </row>
    <row r="20" spans="1:15" x14ac:dyDescent="0.25">
      <c r="A20" s="89"/>
      <c r="B20" s="93"/>
      <c r="C20" s="93"/>
      <c r="D20" s="93"/>
      <c r="E20" s="69"/>
      <c r="F20" s="69"/>
      <c r="G20" s="69"/>
      <c r="H20" s="69"/>
      <c r="I20" s="69"/>
      <c r="J20" s="69"/>
      <c r="K20" s="69"/>
      <c r="L20" s="69"/>
      <c r="M20" s="69"/>
      <c r="N20" s="69"/>
      <c r="O20" s="69"/>
    </row>
    <row r="21" spans="1:15" x14ac:dyDescent="0.25">
      <c r="A21" s="89"/>
      <c r="B21" s="93"/>
      <c r="C21" s="93"/>
      <c r="D21" s="93"/>
      <c r="E21" s="69"/>
      <c r="F21" s="69"/>
      <c r="G21" s="69"/>
      <c r="H21" s="69"/>
      <c r="I21" s="69"/>
      <c r="J21" s="69"/>
      <c r="K21" s="69"/>
      <c r="L21" s="69"/>
      <c r="M21" s="69"/>
      <c r="N21" s="69"/>
      <c r="O21" s="69"/>
    </row>
    <row r="22" spans="1:15" ht="20.25" x14ac:dyDescent="0.25">
      <c r="A22" s="89"/>
      <c r="B22" s="89"/>
      <c r="C22" s="91"/>
      <c r="D22" s="91"/>
      <c r="E22" s="69"/>
      <c r="F22" s="69"/>
      <c r="G22" s="69"/>
      <c r="H22" s="69"/>
      <c r="I22" s="69"/>
      <c r="J22" s="69"/>
      <c r="K22" s="69"/>
      <c r="L22" s="69"/>
      <c r="M22" s="69"/>
      <c r="N22" s="69"/>
      <c r="O22" s="69"/>
    </row>
    <row r="23" spans="1:15" ht="20.25" x14ac:dyDescent="0.25">
      <c r="A23" s="89"/>
      <c r="B23" s="89"/>
      <c r="C23" s="91"/>
      <c r="D23" s="91"/>
      <c r="E23" s="69"/>
      <c r="F23" s="69"/>
      <c r="G23" s="69"/>
      <c r="H23" s="69"/>
      <c r="I23" s="69"/>
      <c r="J23" s="69"/>
      <c r="K23" s="69"/>
      <c r="L23" s="69"/>
      <c r="M23" s="69"/>
      <c r="N23" s="69"/>
      <c r="O23" s="69"/>
    </row>
    <row r="24" spans="1:15" ht="20.25" x14ac:dyDescent="0.25">
      <c r="A24" s="89"/>
      <c r="B24" s="89"/>
      <c r="C24" s="91"/>
      <c r="D24" s="91"/>
      <c r="E24" s="69"/>
      <c r="F24" s="69"/>
      <c r="G24" s="69"/>
      <c r="H24" s="69"/>
      <c r="I24" s="69"/>
      <c r="J24" s="69"/>
      <c r="K24" s="69"/>
      <c r="L24" s="69"/>
      <c r="M24" s="69"/>
      <c r="N24" s="69"/>
      <c r="O24" s="69"/>
    </row>
    <row r="25" spans="1:15" ht="20.25" x14ac:dyDescent="0.25">
      <c r="A25" s="89"/>
      <c r="B25" s="89"/>
      <c r="C25" s="91"/>
      <c r="D25" s="91"/>
      <c r="E25" s="69"/>
      <c r="F25" s="69"/>
      <c r="G25" s="69"/>
      <c r="H25" s="69"/>
      <c r="I25" s="69"/>
      <c r="J25" s="69"/>
      <c r="K25" s="69"/>
      <c r="L25" s="69"/>
      <c r="M25" s="69"/>
      <c r="N25" s="69"/>
      <c r="O25" s="69"/>
    </row>
    <row r="26" spans="1:15" ht="20.25" x14ac:dyDescent="0.25">
      <c r="A26" s="89"/>
      <c r="B26" s="89"/>
      <c r="C26" s="91"/>
      <c r="D26" s="91"/>
      <c r="E26" s="69"/>
      <c r="F26" s="69"/>
      <c r="G26" s="69"/>
      <c r="H26" s="69"/>
      <c r="I26" s="69"/>
      <c r="J26" s="69"/>
      <c r="K26" s="69"/>
      <c r="L26" s="69"/>
      <c r="M26" s="69"/>
      <c r="N26" s="69"/>
      <c r="O26" s="69"/>
    </row>
    <row r="27" spans="1:15" ht="20.25" x14ac:dyDescent="0.25">
      <c r="A27" s="89"/>
      <c r="B27" s="89"/>
      <c r="C27" s="91"/>
      <c r="D27" s="91"/>
      <c r="E27" s="69"/>
      <c r="F27" s="69"/>
      <c r="G27" s="69"/>
      <c r="H27" s="69"/>
      <c r="I27" s="69"/>
      <c r="J27" s="69"/>
      <c r="K27" s="69"/>
      <c r="L27" s="69"/>
      <c r="M27" s="69"/>
      <c r="N27" s="69"/>
      <c r="O27" s="69"/>
    </row>
    <row r="28" spans="1:15" ht="20.25" x14ac:dyDescent="0.25">
      <c r="A28" s="89"/>
      <c r="B28" s="89"/>
      <c r="C28" s="91"/>
      <c r="D28" s="91"/>
      <c r="E28" s="69"/>
      <c r="F28" s="69"/>
      <c r="G28" s="69"/>
      <c r="H28" s="69"/>
      <c r="I28" s="69"/>
      <c r="J28" s="69"/>
      <c r="K28" s="69"/>
      <c r="L28" s="69"/>
      <c r="M28" s="69"/>
      <c r="N28" s="69"/>
      <c r="O28" s="69"/>
    </row>
    <row r="29" spans="1:15" ht="20.25" x14ac:dyDescent="0.25">
      <c r="A29" s="89"/>
      <c r="B29" s="89"/>
      <c r="C29" s="91"/>
      <c r="D29" s="91"/>
      <c r="E29" s="69"/>
      <c r="F29" s="69"/>
      <c r="G29" s="69"/>
      <c r="H29" s="69"/>
      <c r="I29" s="69"/>
      <c r="J29" s="69"/>
      <c r="K29" s="69"/>
      <c r="L29" s="69"/>
      <c r="M29" s="69"/>
      <c r="N29" s="69"/>
      <c r="O29" s="69"/>
    </row>
    <row r="30" spans="1:15" ht="20.25" x14ac:dyDescent="0.25">
      <c r="A30" s="89"/>
      <c r="B30" s="89"/>
      <c r="C30" s="91"/>
      <c r="D30" s="91"/>
      <c r="E30" s="69"/>
      <c r="F30" s="69"/>
      <c r="G30" s="69"/>
      <c r="H30" s="69"/>
      <c r="I30" s="69"/>
      <c r="J30" s="69"/>
      <c r="K30" s="69"/>
      <c r="L30" s="69"/>
      <c r="M30" s="69"/>
      <c r="N30" s="69"/>
      <c r="O30" s="69"/>
    </row>
    <row r="31" spans="1:15" ht="20.25" x14ac:dyDescent="0.25">
      <c r="A31" s="89"/>
      <c r="B31" s="89"/>
      <c r="C31" s="91"/>
      <c r="D31" s="91"/>
      <c r="E31" s="69"/>
      <c r="F31" s="69"/>
      <c r="G31" s="69"/>
      <c r="H31" s="69"/>
      <c r="I31" s="69"/>
      <c r="J31" s="69"/>
      <c r="K31" s="69"/>
      <c r="L31" s="69"/>
      <c r="M31" s="69"/>
      <c r="N31" s="69"/>
      <c r="O31" s="69"/>
    </row>
    <row r="32" spans="1:15" ht="20.25" x14ac:dyDescent="0.25">
      <c r="A32" s="89"/>
      <c r="B32" s="89"/>
      <c r="C32" s="91"/>
      <c r="D32" s="91"/>
      <c r="E32" s="69"/>
      <c r="F32" s="69"/>
      <c r="G32" s="69"/>
      <c r="H32" s="69"/>
      <c r="I32" s="69"/>
      <c r="J32" s="69"/>
      <c r="K32" s="69"/>
      <c r="L32" s="69"/>
      <c r="M32" s="69"/>
      <c r="N32" s="69"/>
      <c r="O32" s="69"/>
    </row>
    <row r="33" spans="1:15" ht="20.25" x14ac:dyDescent="0.25">
      <c r="A33" s="89"/>
      <c r="B33" s="89"/>
      <c r="C33" s="91"/>
      <c r="D33" s="91"/>
      <c r="E33" s="69"/>
      <c r="F33" s="69"/>
      <c r="G33" s="69"/>
      <c r="H33" s="69"/>
      <c r="I33" s="69"/>
      <c r="J33" s="69"/>
      <c r="K33" s="69"/>
      <c r="L33" s="69"/>
      <c r="M33" s="69"/>
      <c r="N33" s="69"/>
      <c r="O33" s="69"/>
    </row>
    <row r="34" spans="1:15" ht="20.25" x14ac:dyDescent="0.25">
      <c r="A34" s="89"/>
      <c r="B34" s="89"/>
      <c r="C34" s="91"/>
      <c r="D34" s="91"/>
      <c r="E34" s="69"/>
      <c r="F34" s="69"/>
      <c r="G34" s="69"/>
      <c r="H34" s="69"/>
      <c r="I34" s="69"/>
      <c r="J34" s="69"/>
      <c r="K34" s="69"/>
      <c r="L34" s="69"/>
      <c r="M34" s="69"/>
      <c r="N34" s="69"/>
      <c r="O34" s="69"/>
    </row>
    <row r="35" spans="1:15" ht="20.25" x14ac:dyDescent="0.25">
      <c r="A35" s="89"/>
      <c r="B35" s="89"/>
      <c r="C35" s="91"/>
      <c r="D35" s="91"/>
      <c r="E35" s="69"/>
      <c r="F35" s="69"/>
      <c r="G35" s="69"/>
      <c r="H35" s="69"/>
      <c r="I35" s="69"/>
      <c r="J35" s="69"/>
      <c r="K35" s="69"/>
      <c r="L35" s="69"/>
      <c r="M35" s="69"/>
      <c r="N35" s="69"/>
      <c r="O35" s="69"/>
    </row>
    <row r="36" spans="1:15" ht="20.25" x14ac:dyDescent="0.25">
      <c r="A36" s="89"/>
      <c r="B36" s="89"/>
      <c r="C36" s="91"/>
      <c r="D36" s="91"/>
      <c r="E36" s="69"/>
      <c r="F36" s="69"/>
      <c r="G36" s="69"/>
      <c r="H36" s="69"/>
      <c r="I36" s="69"/>
      <c r="J36" s="69"/>
      <c r="K36" s="69"/>
      <c r="L36" s="69"/>
      <c r="M36" s="69"/>
      <c r="N36" s="69"/>
      <c r="O36" s="69"/>
    </row>
    <row r="37" spans="1:15" ht="20.25" x14ac:dyDescent="0.25">
      <c r="A37" s="89"/>
      <c r="B37" s="89"/>
      <c r="C37" s="91"/>
      <c r="D37" s="91"/>
      <c r="E37" s="69"/>
      <c r="F37" s="69"/>
      <c r="G37" s="69"/>
      <c r="H37" s="69"/>
      <c r="I37" s="69"/>
      <c r="J37" s="69"/>
      <c r="K37" s="69"/>
      <c r="L37" s="69"/>
      <c r="M37" s="69"/>
      <c r="N37" s="69"/>
      <c r="O37" s="69"/>
    </row>
    <row r="38" spans="1:15" ht="20.25" x14ac:dyDescent="0.25">
      <c r="A38" s="89"/>
      <c r="B38" s="89"/>
      <c r="C38" s="91"/>
      <c r="D38" s="91"/>
      <c r="E38" s="69"/>
      <c r="F38" s="69"/>
      <c r="G38" s="69"/>
      <c r="H38" s="69"/>
      <c r="I38" s="69"/>
      <c r="J38" s="69"/>
      <c r="K38" s="69"/>
      <c r="L38" s="69"/>
      <c r="M38" s="69"/>
      <c r="N38" s="69"/>
      <c r="O38" s="69"/>
    </row>
    <row r="39" spans="1:15" ht="20.25" x14ac:dyDescent="0.25">
      <c r="A39" s="89"/>
      <c r="B39" s="89"/>
      <c r="C39" s="91"/>
      <c r="D39" s="91"/>
      <c r="E39" s="69"/>
      <c r="F39" s="69"/>
      <c r="G39" s="69"/>
      <c r="H39" s="69"/>
      <c r="I39" s="69"/>
      <c r="J39" s="69"/>
      <c r="K39" s="69"/>
      <c r="L39" s="69"/>
      <c r="M39" s="69"/>
      <c r="N39" s="69"/>
      <c r="O39" s="69"/>
    </row>
    <row r="40" spans="1:15" ht="20.25" x14ac:dyDescent="0.25">
      <c r="A40" s="89"/>
      <c r="B40" s="89"/>
      <c r="C40" s="91"/>
      <c r="D40" s="91"/>
      <c r="E40" s="69"/>
      <c r="F40" s="69"/>
      <c r="G40" s="69"/>
      <c r="H40" s="69"/>
      <c r="I40" s="69"/>
      <c r="J40" s="69"/>
      <c r="K40" s="69"/>
      <c r="L40" s="69"/>
      <c r="M40" s="69"/>
      <c r="N40" s="69"/>
      <c r="O40" s="69"/>
    </row>
    <row r="41" spans="1:15" ht="20.25" x14ac:dyDescent="0.25">
      <c r="A41" s="89"/>
      <c r="B41" s="89"/>
      <c r="C41" s="91"/>
      <c r="D41" s="91"/>
      <c r="E41" s="69"/>
      <c r="F41" s="69"/>
      <c r="G41" s="69"/>
      <c r="H41" s="69"/>
      <c r="I41" s="69"/>
      <c r="J41" s="69"/>
      <c r="K41" s="69"/>
      <c r="L41" s="69"/>
      <c r="M41" s="69"/>
      <c r="N41" s="69"/>
      <c r="O41" s="69"/>
    </row>
    <row r="42" spans="1:15" ht="20.25" x14ac:dyDescent="0.25">
      <c r="A42" s="89"/>
      <c r="B42" s="89"/>
      <c r="C42" s="91"/>
      <c r="D42" s="91"/>
      <c r="E42" s="69"/>
      <c r="F42" s="69"/>
      <c r="G42" s="69"/>
      <c r="H42" s="69"/>
      <c r="I42" s="69"/>
      <c r="J42" s="69"/>
      <c r="K42" s="69"/>
      <c r="L42" s="69"/>
      <c r="M42" s="69"/>
      <c r="N42" s="69"/>
      <c r="O42" s="69"/>
    </row>
    <row r="43" spans="1:15" ht="20.25" x14ac:dyDescent="0.25">
      <c r="A43" s="89"/>
      <c r="B43" s="89"/>
      <c r="C43" s="91"/>
      <c r="D43" s="91"/>
      <c r="E43" s="69"/>
      <c r="F43" s="69"/>
      <c r="G43" s="69"/>
      <c r="H43" s="69"/>
      <c r="I43" s="69"/>
      <c r="J43" s="69"/>
      <c r="K43" s="69"/>
      <c r="L43" s="69"/>
      <c r="M43" s="69"/>
      <c r="N43" s="69"/>
      <c r="O43" s="69"/>
    </row>
    <row r="44" spans="1:15" ht="20.25" x14ac:dyDescent="0.25">
      <c r="A44" s="89"/>
      <c r="B44" s="89"/>
      <c r="C44" s="91"/>
      <c r="D44" s="91"/>
      <c r="E44" s="69"/>
      <c r="F44" s="69"/>
      <c r="G44" s="69"/>
      <c r="H44" s="69"/>
      <c r="I44" s="69"/>
      <c r="J44" s="69"/>
      <c r="K44" s="69"/>
      <c r="L44" s="69"/>
      <c r="M44" s="69"/>
      <c r="N44" s="69"/>
      <c r="O44" s="69"/>
    </row>
    <row r="45" spans="1:15" ht="20.25" x14ac:dyDescent="0.25">
      <c r="A45" s="89"/>
      <c r="B45" s="89"/>
      <c r="C45" s="91"/>
      <c r="D45" s="91"/>
      <c r="E45" s="69"/>
      <c r="F45" s="69"/>
      <c r="G45" s="69"/>
      <c r="H45" s="69"/>
      <c r="I45" s="69"/>
      <c r="J45" s="69"/>
      <c r="K45" s="69"/>
      <c r="L45" s="69"/>
      <c r="M45" s="69"/>
      <c r="N45" s="69"/>
      <c r="O45" s="69"/>
    </row>
    <row r="46" spans="1:15" ht="20.25" x14ac:dyDescent="0.25">
      <c r="A46" s="89"/>
      <c r="B46" s="89"/>
      <c r="C46" s="91"/>
      <c r="D46" s="91"/>
      <c r="E46" s="69"/>
      <c r="F46" s="69"/>
      <c r="G46" s="69"/>
      <c r="H46" s="69"/>
      <c r="I46" s="69"/>
      <c r="J46" s="69"/>
      <c r="K46" s="69"/>
      <c r="L46" s="69"/>
      <c r="M46" s="69"/>
      <c r="N46" s="69"/>
      <c r="O46" s="69"/>
    </row>
    <row r="47" spans="1:15" ht="20.25" x14ac:dyDescent="0.25">
      <c r="A47" s="89"/>
      <c r="B47" s="89"/>
      <c r="C47" s="91"/>
      <c r="D47" s="91"/>
      <c r="E47" s="69"/>
      <c r="F47" s="69"/>
      <c r="G47" s="69"/>
      <c r="H47" s="69"/>
      <c r="I47" s="69"/>
      <c r="J47" s="69"/>
      <c r="K47" s="69"/>
      <c r="L47" s="69"/>
      <c r="M47" s="69"/>
      <c r="N47" s="69"/>
      <c r="O47" s="69"/>
    </row>
    <row r="48" spans="1:15" ht="20.25" x14ac:dyDescent="0.25">
      <c r="A48" s="89"/>
      <c r="B48" s="89"/>
      <c r="C48" s="91"/>
      <c r="D48" s="91"/>
      <c r="E48" s="69"/>
      <c r="F48" s="69"/>
      <c r="G48" s="69"/>
      <c r="H48" s="69"/>
      <c r="I48" s="69"/>
      <c r="J48" s="69"/>
      <c r="K48" s="69"/>
      <c r="L48" s="69"/>
      <c r="M48" s="69"/>
      <c r="N48" s="69"/>
      <c r="O48" s="69"/>
    </row>
    <row r="49" spans="1:15" ht="20.25" x14ac:dyDescent="0.25">
      <c r="A49" s="89"/>
      <c r="B49" s="89"/>
      <c r="C49" s="91"/>
      <c r="D49" s="91"/>
      <c r="E49" s="69"/>
      <c r="F49" s="69"/>
      <c r="G49" s="69"/>
      <c r="H49" s="69"/>
      <c r="I49" s="69"/>
      <c r="J49" s="69"/>
      <c r="K49" s="69"/>
      <c r="L49" s="69"/>
      <c r="M49" s="69"/>
      <c r="N49" s="69"/>
      <c r="O49" s="69"/>
    </row>
    <row r="50" spans="1:15" ht="20.25" x14ac:dyDescent="0.25">
      <c r="A50" s="89"/>
      <c r="B50" s="89"/>
      <c r="C50" s="91"/>
      <c r="D50" s="91"/>
      <c r="E50" s="69"/>
      <c r="F50" s="69"/>
      <c r="G50" s="69"/>
      <c r="H50" s="69"/>
      <c r="I50" s="69"/>
      <c r="J50" s="69"/>
      <c r="K50" s="69"/>
      <c r="L50" s="69"/>
      <c r="M50" s="69"/>
      <c r="N50" s="69"/>
      <c r="O50" s="69"/>
    </row>
    <row r="51" spans="1:15" ht="20.25" x14ac:dyDescent="0.25">
      <c r="A51" s="89"/>
      <c r="B51" s="89"/>
      <c r="C51" s="91"/>
      <c r="D51" s="91"/>
      <c r="E51" s="69"/>
      <c r="F51" s="69"/>
      <c r="G51" s="69"/>
      <c r="H51" s="69"/>
      <c r="I51" s="69"/>
      <c r="J51" s="69"/>
      <c r="K51" s="69"/>
      <c r="L51" s="69"/>
      <c r="M51" s="69"/>
      <c r="N51" s="69"/>
      <c r="O51" s="69"/>
    </row>
    <row r="52" spans="1:15" ht="20.25" x14ac:dyDescent="0.25">
      <c r="A52" s="89"/>
      <c r="B52" s="15"/>
      <c r="C52" s="20"/>
      <c r="D52" s="20"/>
    </row>
    <row r="53" spans="1:15" ht="20.25" x14ac:dyDescent="0.25">
      <c r="A53" s="89"/>
      <c r="B53" s="15"/>
      <c r="C53" s="20"/>
      <c r="D53" s="20"/>
    </row>
    <row r="54" spans="1:15" ht="20.25" x14ac:dyDescent="0.25">
      <c r="A54" s="89"/>
      <c r="B54" s="15"/>
      <c r="C54" s="20"/>
      <c r="D54" s="20"/>
    </row>
    <row r="55" spans="1:15" ht="20.25" x14ac:dyDescent="0.25">
      <c r="A55" s="89"/>
      <c r="B55" s="15"/>
      <c r="C55" s="20"/>
      <c r="D55" s="20"/>
    </row>
    <row r="56" spans="1:15" ht="20.25" x14ac:dyDescent="0.25">
      <c r="A56" s="89"/>
      <c r="B56" s="15"/>
      <c r="C56" s="20"/>
      <c r="D56" s="20"/>
    </row>
    <row r="57" spans="1:15" ht="20.25" x14ac:dyDescent="0.25">
      <c r="A57" s="89"/>
      <c r="B57" s="15"/>
      <c r="C57" s="20"/>
      <c r="D57" s="20"/>
    </row>
    <row r="58" spans="1:15" ht="20.25" x14ac:dyDescent="0.25">
      <c r="A58" s="89"/>
      <c r="B58" s="15"/>
      <c r="C58" s="20"/>
      <c r="D58" s="20"/>
    </row>
    <row r="59" spans="1:15" ht="20.25" x14ac:dyDescent="0.25">
      <c r="A59" s="89"/>
      <c r="B59" s="15"/>
      <c r="C59" s="20"/>
      <c r="D59" s="20"/>
    </row>
    <row r="60" spans="1:15" ht="20.25" x14ac:dyDescent="0.25">
      <c r="A60" s="89"/>
      <c r="B60" s="15"/>
      <c r="C60" s="20"/>
      <c r="D60" s="20"/>
    </row>
    <row r="61" spans="1:15" ht="20.25" x14ac:dyDescent="0.25">
      <c r="A61" s="89"/>
      <c r="B61" s="15"/>
      <c r="C61" s="20"/>
      <c r="D61" s="20"/>
    </row>
    <row r="62" spans="1:15" ht="20.25" x14ac:dyDescent="0.25">
      <c r="A62" s="89"/>
      <c r="B62" s="15"/>
      <c r="C62" s="20"/>
      <c r="D62" s="20"/>
    </row>
    <row r="63" spans="1:15" ht="20.25" x14ac:dyDescent="0.25">
      <c r="A63" s="89"/>
      <c r="B63" s="15"/>
      <c r="C63" s="20"/>
      <c r="D63" s="20"/>
    </row>
    <row r="64" spans="1:15" ht="20.25" x14ac:dyDescent="0.25">
      <c r="A64" s="89"/>
      <c r="B64" s="15"/>
      <c r="C64" s="20"/>
      <c r="D64" s="20"/>
    </row>
    <row r="65" spans="1:4" ht="20.25" x14ac:dyDescent="0.25">
      <c r="A65" s="89"/>
      <c r="B65" s="15"/>
      <c r="C65" s="20"/>
      <c r="D65" s="20"/>
    </row>
    <row r="66" spans="1:4" ht="20.25" x14ac:dyDescent="0.25">
      <c r="A66" s="89"/>
      <c r="B66" s="15"/>
      <c r="C66" s="20"/>
      <c r="D66" s="20"/>
    </row>
    <row r="67" spans="1:4" ht="20.25" x14ac:dyDescent="0.25">
      <c r="A67" s="89"/>
      <c r="B67" s="15"/>
      <c r="C67" s="20"/>
      <c r="D67" s="20"/>
    </row>
    <row r="68" spans="1:4" ht="20.25" x14ac:dyDescent="0.25">
      <c r="A68" s="89"/>
      <c r="B68" s="15"/>
      <c r="C68" s="20"/>
      <c r="D68" s="20"/>
    </row>
    <row r="69" spans="1:4" ht="20.25" x14ac:dyDescent="0.25">
      <c r="A69" s="89"/>
      <c r="B69" s="15"/>
      <c r="C69" s="20"/>
      <c r="D69" s="20"/>
    </row>
    <row r="70" spans="1:4" ht="20.25" x14ac:dyDescent="0.25">
      <c r="A70" s="89"/>
      <c r="B70" s="15"/>
      <c r="C70" s="20"/>
      <c r="D70" s="20"/>
    </row>
    <row r="71" spans="1:4" ht="20.25" x14ac:dyDescent="0.25">
      <c r="A71" s="89"/>
      <c r="B71" s="15"/>
      <c r="C71" s="20"/>
      <c r="D71" s="20"/>
    </row>
    <row r="72" spans="1:4" ht="20.25" x14ac:dyDescent="0.25">
      <c r="A72" s="89"/>
      <c r="B72" s="15"/>
      <c r="C72" s="20"/>
      <c r="D72" s="20"/>
    </row>
    <row r="73" spans="1:4" ht="20.25" x14ac:dyDescent="0.25">
      <c r="A73" s="89"/>
      <c r="B73" s="15"/>
      <c r="C73" s="20"/>
      <c r="D73" s="20"/>
    </row>
    <row r="74" spans="1:4" ht="20.25" x14ac:dyDescent="0.25">
      <c r="A74" s="89"/>
      <c r="B74" s="15"/>
      <c r="C74" s="20"/>
      <c r="D74" s="20"/>
    </row>
    <row r="75" spans="1:4" ht="20.25" x14ac:dyDescent="0.25">
      <c r="A75" s="89"/>
      <c r="B75" s="15"/>
      <c r="C75" s="20"/>
      <c r="D75" s="20"/>
    </row>
    <row r="76" spans="1:4" ht="20.25" x14ac:dyDescent="0.25">
      <c r="A76" s="89"/>
      <c r="B76" s="15"/>
      <c r="C76" s="20"/>
      <c r="D76" s="20"/>
    </row>
    <row r="77" spans="1:4" ht="20.25" x14ac:dyDescent="0.25">
      <c r="A77" s="89"/>
      <c r="B77" s="15"/>
      <c r="C77" s="20"/>
      <c r="D77" s="20"/>
    </row>
    <row r="78" spans="1:4" ht="20.25" x14ac:dyDescent="0.25">
      <c r="A78" s="89"/>
      <c r="B78" s="15"/>
      <c r="C78" s="20"/>
      <c r="D78" s="20"/>
    </row>
    <row r="79" spans="1:4" ht="20.25" x14ac:dyDescent="0.25">
      <c r="A79" s="89"/>
      <c r="B79" s="15"/>
      <c r="C79" s="20"/>
      <c r="D79" s="20"/>
    </row>
    <row r="80" spans="1:4" ht="20.25" x14ac:dyDescent="0.25">
      <c r="A80" s="89"/>
      <c r="B80" s="15"/>
      <c r="C80" s="20"/>
      <c r="D80" s="20"/>
    </row>
    <row r="81" spans="1:4" ht="20.25" x14ac:dyDescent="0.25">
      <c r="A81" s="89"/>
      <c r="B81" s="15"/>
      <c r="C81" s="20"/>
      <c r="D81" s="20"/>
    </row>
    <row r="82" spans="1:4" ht="20.25" x14ac:dyDescent="0.25">
      <c r="A82" s="89"/>
      <c r="B82" s="15"/>
      <c r="C82" s="20"/>
      <c r="D82" s="20"/>
    </row>
    <row r="83" spans="1:4" ht="20.25" x14ac:dyDescent="0.25">
      <c r="A83" s="89"/>
      <c r="B83" s="15"/>
      <c r="C83" s="20"/>
      <c r="D83" s="20"/>
    </row>
    <row r="84" spans="1:4" ht="20.25" x14ac:dyDescent="0.25">
      <c r="A84" s="89"/>
      <c r="B84" s="15"/>
      <c r="C84" s="20"/>
      <c r="D84" s="20"/>
    </row>
    <row r="85" spans="1:4" ht="20.25" x14ac:dyDescent="0.25">
      <c r="A85" s="89"/>
      <c r="B85" s="15"/>
      <c r="C85" s="20"/>
      <c r="D85" s="20"/>
    </row>
    <row r="86" spans="1:4" ht="20.25" x14ac:dyDescent="0.25">
      <c r="A86" s="89"/>
      <c r="B86" s="15"/>
      <c r="C86" s="20"/>
      <c r="D86" s="20"/>
    </row>
    <row r="87" spans="1:4" ht="20.25" x14ac:dyDescent="0.25">
      <c r="A87" s="89"/>
      <c r="B87" s="15"/>
      <c r="C87" s="20"/>
      <c r="D87" s="20"/>
    </row>
    <row r="88" spans="1:4" ht="20.25" x14ac:dyDescent="0.25">
      <c r="A88" s="89"/>
      <c r="B88" s="15"/>
      <c r="C88" s="20"/>
      <c r="D88" s="20"/>
    </row>
    <row r="89" spans="1:4" ht="20.25" x14ac:dyDescent="0.25">
      <c r="A89" s="89"/>
      <c r="B89" s="15"/>
      <c r="C89" s="20"/>
      <c r="D89" s="20"/>
    </row>
    <row r="90" spans="1:4" ht="20.25" x14ac:dyDescent="0.25">
      <c r="A90" s="89"/>
      <c r="B90" s="15"/>
      <c r="C90" s="20"/>
      <c r="D90" s="20"/>
    </row>
    <row r="91" spans="1:4" ht="20.25" x14ac:dyDescent="0.25">
      <c r="A91" s="89"/>
      <c r="B91" s="15"/>
      <c r="C91" s="20"/>
      <c r="D91" s="20"/>
    </row>
    <row r="92" spans="1:4" ht="20.25" x14ac:dyDescent="0.25">
      <c r="A92" s="89"/>
      <c r="B92" s="15"/>
      <c r="C92" s="20"/>
      <c r="D92" s="20"/>
    </row>
    <row r="93" spans="1:4" ht="20.25" x14ac:dyDescent="0.25">
      <c r="A93" s="89"/>
      <c r="B93" s="15"/>
      <c r="C93" s="20"/>
      <c r="D93" s="20"/>
    </row>
    <row r="94" spans="1:4" ht="20.25" x14ac:dyDescent="0.25">
      <c r="A94" s="89"/>
      <c r="B94" s="15"/>
      <c r="C94" s="20"/>
      <c r="D94" s="20"/>
    </row>
    <row r="95" spans="1:4" ht="20.25" x14ac:dyDescent="0.25">
      <c r="A95" s="89"/>
      <c r="B95" s="15"/>
      <c r="C95" s="20"/>
      <c r="D95" s="20"/>
    </row>
    <row r="96" spans="1:4" ht="20.25" x14ac:dyDescent="0.25">
      <c r="A96" s="89"/>
      <c r="B96" s="15"/>
      <c r="C96" s="20"/>
      <c r="D96" s="20"/>
    </row>
    <row r="97" spans="1:4" ht="20.25" x14ac:dyDescent="0.25">
      <c r="A97" s="89"/>
      <c r="B97" s="15"/>
      <c r="C97" s="20"/>
      <c r="D97" s="20"/>
    </row>
    <row r="98" spans="1:4" ht="20.25" x14ac:dyDescent="0.25">
      <c r="A98" s="89"/>
      <c r="B98" s="15"/>
      <c r="C98" s="20"/>
      <c r="D98" s="20"/>
    </row>
    <row r="99" spans="1:4" ht="20.25" x14ac:dyDescent="0.25">
      <c r="A99" s="89"/>
      <c r="B99" s="15"/>
      <c r="C99" s="20"/>
      <c r="D99" s="20"/>
    </row>
    <row r="100" spans="1:4" ht="20.25" x14ac:dyDescent="0.25">
      <c r="A100" s="89"/>
      <c r="B100" s="15"/>
      <c r="C100" s="20"/>
      <c r="D100" s="20"/>
    </row>
    <row r="101" spans="1:4" ht="20.25" x14ac:dyDescent="0.25">
      <c r="A101" s="89"/>
      <c r="B101" s="15"/>
      <c r="C101" s="20"/>
      <c r="D101" s="20"/>
    </row>
    <row r="102" spans="1:4" ht="20.25" x14ac:dyDescent="0.25">
      <c r="A102" s="89"/>
      <c r="B102" s="15"/>
      <c r="C102" s="20"/>
      <c r="D102" s="20"/>
    </row>
    <row r="103" spans="1:4" ht="20.25" x14ac:dyDescent="0.25">
      <c r="A103" s="89"/>
      <c r="B103" s="15"/>
      <c r="C103" s="20"/>
      <c r="D103" s="20"/>
    </row>
    <row r="104" spans="1:4" ht="20.25" x14ac:dyDescent="0.25">
      <c r="A104" s="89"/>
      <c r="B104" s="15"/>
      <c r="C104" s="20"/>
      <c r="D104" s="20"/>
    </row>
    <row r="105" spans="1:4" ht="20.25" x14ac:dyDescent="0.25">
      <c r="A105" s="89"/>
      <c r="B105" s="15"/>
      <c r="C105" s="20"/>
      <c r="D105" s="20"/>
    </row>
    <row r="106" spans="1:4" ht="20.25" x14ac:dyDescent="0.25">
      <c r="A106" s="89"/>
      <c r="B106" s="15"/>
      <c r="C106" s="20"/>
      <c r="D106" s="20"/>
    </row>
    <row r="107" spans="1:4" ht="20.25" x14ac:dyDescent="0.25">
      <c r="A107" s="89"/>
      <c r="B107" s="15"/>
      <c r="C107" s="20"/>
      <c r="D107" s="20"/>
    </row>
    <row r="108" spans="1:4" ht="20.25" x14ac:dyDescent="0.25">
      <c r="A108" s="89"/>
      <c r="B108" s="15"/>
      <c r="C108" s="20"/>
      <c r="D108" s="20"/>
    </row>
    <row r="109" spans="1:4" ht="20.25" x14ac:dyDescent="0.25">
      <c r="A109" s="89"/>
      <c r="B109" s="15"/>
      <c r="C109" s="20"/>
      <c r="D109" s="20"/>
    </row>
    <row r="110" spans="1:4" ht="20.25" x14ac:dyDescent="0.25">
      <c r="A110" s="89"/>
      <c r="B110" s="15"/>
      <c r="C110" s="20"/>
      <c r="D110" s="20"/>
    </row>
    <row r="111" spans="1:4" ht="20.25" x14ac:dyDescent="0.25">
      <c r="A111" s="89"/>
      <c r="B111" s="15"/>
      <c r="C111" s="20"/>
      <c r="D111" s="20"/>
    </row>
    <row r="112" spans="1:4" ht="20.25" x14ac:dyDescent="0.25">
      <c r="A112" s="89"/>
      <c r="B112" s="15"/>
      <c r="C112" s="20"/>
      <c r="D112" s="20"/>
    </row>
    <row r="113" spans="1:4" ht="20.25" x14ac:dyDescent="0.25">
      <c r="A113" s="89"/>
      <c r="B113" s="15"/>
      <c r="C113" s="20"/>
      <c r="D113" s="20"/>
    </row>
    <row r="114" spans="1:4" ht="20.25" x14ac:dyDescent="0.25">
      <c r="A114" s="89"/>
      <c r="B114" s="15"/>
      <c r="C114" s="20"/>
      <c r="D114" s="20"/>
    </row>
    <row r="115" spans="1:4" ht="20.25" x14ac:dyDescent="0.25">
      <c r="A115" s="89"/>
      <c r="B115" s="15"/>
      <c r="C115" s="20"/>
      <c r="D115" s="20"/>
    </row>
    <row r="116" spans="1:4" ht="20.25" x14ac:dyDescent="0.25">
      <c r="A116" s="89"/>
      <c r="B116" s="15"/>
      <c r="C116" s="20"/>
      <c r="D116" s="20"/>
    </row>
    <row r="117" spans="1:4" ht="20.25" x14ac:dyDescent="0.25">
      <c r="A117" s="89"/>
      <c r="B117" s="15"/>
      <c r="C117" s="20"/>
      <c r="D117" s="20"/>
    </row>
    <row r="118" spans="1:4" ht="20.25" x14ac:dyDescent="0.25">
      <c r="A118" s="89"/>
      <c r="B118" s="15"/>
      <c r="C118" s="20"/>
      <c r="D118" s="20"/>
    </row>
    <row r="119" spans="1:4" ht="20.25" x14ac:dyDescent="0.25">
      <c r="A119" s="89"/>
      <c r="B119" s="15"/>
      <c r="C119" s="20"/>
      <c r="D119" s="20"/>
    </row>
    <row r="120" spans="1:4" ht="20.25" x14ac:dyDescent="0.25">
      <c r="A120" s="89"/>
      <c r="B120" s="15"/>
      <c r="C120" s="20"/>
      <c r="D120" s="20"/>
    </row>
    <row r="121" spans="1:4" ht="20.25" x14ac:dyDescent="0.25">
      <c r="A121" s="89"/>
      <c r="B121" s="15"/>
      <c r="C121" s="20"/>
      <c r="D121" s="20"/>
    </row>
    <row r="122" spans="1:4" ht="20.25" x14ac:dyDescent="0.25">
      <c r="A122" s="89"/>
      <c r="B122" s="15"/>
      <c r="C122" s="20"/>
      <c r="D122" s="20"/>
    </row>
    <row r="123" spans="1:4" ht="20.25" x14ac:dyDescent="0.25">
      <c r="A123" s="89"/>
      <c r="B123" s="15"/>
      <c r="C123" s="20"/>
      <c r="D123" s="20"/>
    </row>
    <row r="124" spans="1:4" ht="20.25" x14ac:dyDescent="0.25">
      <c r="A124" s="89"/>
      <c r="B124" s="15"/>
      <c r="C124" s="20"/>
      <c r="D124" s="20"/>
    </row>
    <row r="125" spans="1:4" ht="20.25" x14ac:dyDescent="0.25">
      <c r="A125" s="89"/>
      <c r="B125" s="15"/>
      <c r="C125" s="20"/>
      <c r="D125" s="20"/>
    </row>
    <row r="126" spans="1:4" ht="20.25" x14ac:dyDescent="0.25">
      <c r="A126" s="89"/>
      <c r="B126" s="15"/>
      <c r="C126" s="20"/>
      <c r="D126" s="20"/>
    </row>
    <row r="127" spans="1:4" ht="20.25" x14ac:dyDescent="0.25">
      <c r="A127" s="89"/>
      <c r="B127" s="15"/>
      <c r="C127" s="20"/>
      <c r="D127" s="20"/>
    </row>
    <row r="128" spans="1:4" ht="20.25" x14ac:dyDescent="0.25">
      <c r="A128" s="89"/>
      <c r="B128" s="15"/>
      <c r="C128" s="20"/>
      <c r="D128" s="20"/>
    </row>
    <row r="129" spans="1:4" ht="20.25" x14ac:dyDescent="0.25">
      <c r="A129" s="89"/>
      <c r="B129" s="15"/>
      <c r="C129" s="20"/>
      <c r="D129" s="20"/>
    </row>
    <row r="130" spans="1:4" ht="20.25" x14ac:dyDescent="0.25">
      <c r="A130" s="89"/>
      <c r="B130" s="15"/>
      <c r="C130" s="20"/>
      <c r="D130" s="20"/>
    </row>
    <row r="131" spans="1:4" ht="20.25" x14ac:dyDescent="0.25">
      <c r="A131" s="89"/>
      <c r="B131" s="15"/>
      <c r="C131" s="20"/>
      <c r="D131" s="20"/>
    </row>
    <row r="132" spans="1:4" ht="20.25" x14ac:dyDescent="0.25">
      <c r="A132" s="89"/>
      <c r="B132" s="15"/>
      <c r="C132" s="20"/>
      <c r="D132" s="20"/>
    </row>
    <row r="133" spans="1:4" ht="20.25" x14ac:dyDescent="0.25">
      <c r="A133" s="89"/>
      <c r="B133" s="15"/>
      <c r="C133" s="20"/>
      <c r="D133" s="20"/>
    </row>
    <row r="134" spans="1:4" ht="20.25" x14ac:dyDescent="0.25">
      <c r="A134" s="89"/>
      <c r="B134" s="15"/>
      <c r="C134" s="20"/>
      <c r="D134" s="20"/>
    </row>
    <row r="135" spans="1:4" ht="20.25" x14ac:dyDescent="0.25">
      <c r="A135" s="89"/>
      <c r="B135" s="15"/>
      <c r="C135" s="20"/>
      <c r="D135" s="20"/>
    </row>
    <row r="136" spans="1:4" ht="20.25" x14ac:dyDescent="0.25">
      <c r="A136" s="89"/>
      <c r="B136" s="15"/>
      <c r="C136" s="20"/>
      <c r="D136" s="20"/>
    </row>
    <row r="137" spans="1:4" ht="20.25" x14ac:dyDescent="0.25">
      <c r="A137" s="89"/>
      <c r="B137" s="15"/>
      <c r="C137" s="20"/>
      <c r="D137" s="20"/>
    </row>
    <row r="138" spans="1:4" ht="20.25" x14ac:dyDescent="0.25">
      <c r="A138" s="89"/>
      <c r="B138" s="15"/>
      <c r="C138" s="20"/>
      <c r="D138" s="20"/>
    </row>
    <row r="139" spans="1:4" ht="20.25" x14ac:dyDescent="0.25">
      <c r="A139" s="89"/>
      <c r="B139" s="15"/>
      <c r="C139" s="20"/>
      <c r="D139" s="20"/>
    </row>
    <row r="140" spans="1:4" ht="20.25" x14ac:dyDescent="0.25">
      <c r="A140" s="89"/>
      <c r="B140" s="15"/>
      <c r="C140" s="20"/>
      <c r="D140" s="20"/>
    </row>
    <row r="141" spans="1:4" ht="20.25" x14ac:dyDescent="0.25">
      <c r="A141" s="89"/>
      <c r="B141" s="15"/>
      <c r="C141" s="20"/>
      <c r="D141" s="20"/>
    </row>
    <row r="142" spans="1:4" ht="20.25" x14ac:dyDescent="0.25">
      <c r="A142" s="89"/>
      <c r="B142" s="15"/>
      <c r="C142" s="20"/>
      <c r="D142" s="20"/>
    </row>
    <row r="143" spans="1:4" ht="20.25" x14ac:dyDescent="0.25">
      <c r="A143" s="89"/>
      <c r="B143" s="15"/>
      <c r="C143" s="20"/>
      <c r="D143" s="20"/>
    </row>
    <row r="144" spans="1:4" ht="20.25" x14ac:dyDescent="0.25">
      <c r="A144" s="89"/>
      <c r="B144" s="15"/>
      <c r="C144" s="20"/>
      <c r="D144" s="20"/>
    </row>
    <row r="145" spans="1:4" ht="20.25" x14ac:dyDescent="0.25">
      <c r="A145" s="89"/>
      <c r="B145" s="15"/>
      <c r="C145" s="20"/>
      <c r="D145" s="20"/>
    </row>
    <row r="146" spans="1:4" ht="20.25" x14ac:dyDescent="0.25">
      <c r="A146" s="89"/>
      <c r="B146" s="15"/>
      <c r="C146" s="20"/>
      <c r="D146" s="20"/>
    </row>
    <row r="147" spans="1:4" ht="20.25" x14ac:dyDescent="0.25">
      <c r="A147" s="89"/>
      <c r="B147" s="15"/>
      <c r="C147" s="20"/>
      <c r="D147" s="20"/>
    </row>
    <row r="148" spans="1:4" ht="20.25" x14ac:dyDescent="0.25">
      <c r="A148" s="89"/>
      <c r="B148" s="15"/>
      <c r="C148" s="20"/>
      <c r="D148" s="20"/>
    </row>
    <row r="149" spans="1:4" ht="20.25" x14ac:dyDescent="0.25">
      <c r="A149" s="89"/>
      <c r="B149" s="15"/>
      <c r="C149" s="20"/>
      <c r="D149" s="20"/>
    </row>
    <row r="150" spans="1:4" ht="20.25" x14ac:dyDescent="0.25">
      <c r="A150" s="89"/>
      <c r="B150" s="15"/>
      <c r="C150" s="20"/>
      <c r="D150" s="20"/>
    </row>
    <row r="151" spans="1:4" ht="20.25" x14ac:dyDescent="0.25">
      <c r="A151" s="89"/>
      <c r="B151" s="15"/>
      <c r="C151" s="20"/>
      <c r="D151" s="20"/>
    </row>
    <row r="152" spans="1:4" ht="20.25" x14ac:dyDescent="0.25">
      <c r="A152" s="89"/>
      <c r="B152" s="15"/>
      <c r="C152" s="20"/>
      <c r="D152" s="20"/>
    </row>
    <row r="153" spans="1:4" ht="20.25" x14ac:dyDescent="0.25">
      <c r="A153" s="89"/>
      <c r="B153" s="15"/>
      <c r="C153" s="20"/>
      <c r="D153" s="20"/>
    </row>
    <row r="154" spans="1:4" ht="20.25" x14ac:dyDescent="0.25">
      <c r="A154" s="89"/>
      <c r="B154" s="15"/>
      <c r="C154" s="20"/>
      <c r="D154" s="20"/>
    </row>
    <row r="155" spans="1:4" ht="20.25" x14ac:dyDescent="0.25">
      <c r="A155" s="89"/>
      <c r="B155" s="15"/>
      <c r="C155" s="20"/>
      <c r="D155" s="20"/>
    </row>
    <row r="156" spans="1:4" ht="20.25" x14ac:dyDescent="0.25">
      <c r="A156" s="89"/>
      <c r="B156" s="15"/>
      <c r="C156" s="20"/>
      <c r="D156" s="20"/>
    </row>
    <row r="157" spans="1:4" ht="20.25" x14ac:dyDescent="0.25">
      <c r="A157" s="89"/>
      <c r="B157" s="15"/>
      <c r="C157" s="20"/>
      <c r="D157" s="20"/>
    </row>
    <row r="158" spans="1:4" ht="20.25" x14ac:dyDescent="0.25">
      <c r="A158" s="89"/>
      <c r="B158" s="15"/>
      <c r="C158" s="20"/>
      <c r="D158" s="20"/>
    </row>
    <row r="159" spans="1:4" ht="20.25" x14ac:dyDescent="0.25">
      <c r="A159" s="89"/>
      <c r="B159" s="15"/>
      <c r="C159" s="20"/>
      <c r="D159" s="20"/>
    </row>
    <row r="160" spans="1:4" ht="20.25" x14ac:dyDescent="0.25">
      <c r="A160" s="89"/>
      <c r="B160" s="15"/>
      <c r="C160" s="20"/>
      <c r="D160" s="20"/>
    </row>
    <row r="161" spans="1:4" ht="20.25" x14ac:dyDescent="0.25">
      <c r="A161" s="89"/>
      <c r="B161" s="15"/>
      <c r="C161" s="20"/>
      <c r="D161" s="20"/>
    </row>
    <row r="162" spans="1:4" ht="20.25" x14ac:dyDescent="0.25">
      <c r="A162" s="89"/>
      <c r="B162" s="15"/>
      <c r="C162" s="20"/>
      <c r="D162" s="20"/>
    </row>
    <row r="163" spans="1:4" ht="20.25" x14ac:dyDescent="0.25">
      <c r="A163" s="89"/>
      <c r="B163" s="15"/>
      <c r="C163" s="20"/>
      <c r="D163" s="20"/>
    </row>
    <row r="164" spans="1:4" ht="20.25" x14ac:dyDescent="0.25">
      <c r="A164" s="89"/>
      <c r="B164" s="15"/>
      <c r="C164" s="20"/>
      <c r="D164" s="20"/>
    </row>
    <row r="165" spans="1:4" ht="20.25" x14ac:dyDescent="0.25">
      <c r="A165" s="89"/>
      <c r="B165" s="15"/>
      <c r="C165" s="20"/>
      <c r="D165" s="20"/>
    </row>
    <row r="166" spans="1:4" ht="20.25" x14ac:dyDescent="0.25">
      <c r="A166" s="89"/>
      <c r="B166" s="15"/>
      <c r="C166" s="20"/>
      <c r="D166" s="20"/>
    </row>
    <row r="167" spans="1:4" ht="20.25" x14ac:dyDescent="0.25">
      <c r="A167" s="89"/>
      <c r="B167" s="15"/>
      <c r="C167" s="20"/>
      <c r="D167" s="20"/>
    </row>
    <row r="168" spans="1:4" ht="20.25" x14ac:dyDescent="0.25">
      <c r="A168" s="89"/>
      <c r="B168" s="15"/>
      <c r="C168" s="20"/>
      <c r="D168" s="20"/>
    </row>
    <row r="169" spans="1:4" ht="20.25" x14ac:dyDescent="0.25">
      <c r="A169" s="89"/>
      <c r="B169" s="15"/>
      <c r="C169" s="20"/>
      <c r="D169" s="20"/>
    </row>
    <row r="170" spans="1:4" ht="20.25" x14ac:dyDescent="0.25">
      <c r="A170" s="89"/>
      <c r="B170" s="15"/>
      <c r="C170" s="20"/>
      <c r="D170" s="20"/>
    </row>
    <row r="171" spans="1:4" ht="20.25" x14ac:dyDescent="0.25">
      <c r="A171" s="89"/>
      <c r="B171" s="15"/>
      <c r="C171" s="20"/>
      <c r="D171" s="20"/>
    </row>
    <row r="172" spans="1:4" ht="20.25" x14ac:dyDescent="0.25">
      <c r="A172" s="89"/>
      <c r="B172" s="15"/>
      <c r="C172" s="20"/>
      <c r="D172" s="20"/>
    </row>
    <row r="173" spans="1:4" ht="20.25" x14ac:dyDescent="0.25">
      <c r="A173" s="89"/>
      <c r="B173" s="15"/>
      <c r="C173" s="20"/>
      <c r="D173" s="20"/>
    </row>
    <row r="174" spans="1:4" ht="20.25" x14ac:dyDescent="0.25">
      <c r="A174" s="89"/>
      <c r="B174" s="15"/>
      <c r="C174" s="20"/>
      <c r="D174" s="20"/>
    </row>
    <row r="175" spans="1:4" ht="20.25" x14ac:dyDescent="0.25">
      <c r="A175" s="89"/>
      <c r="B175" s="15"/>
      <c r="C175" s="20"/>
      <c r="D175" s="20"/>
    </row>
    <row r="176" spans="1:4" ht="20.25" x14ac:dyDescent="0.25">
      <c r="A176" s="89"/>
      <c r="B176" s="15"/>
      <c r="C176" s="20"/>
      <c r="D176" s="20"/>
    </row>
    <row r="177" spans="1:4" ht="20.25" x14ac:dyDescent="0.25">
      <c r="A177" s="89"/>
      <c r="B177" s="15"/>
      <c r="C177" s="20"/>
      <c r="D177" s="20"/>
    </row>
    <row r="178" spans="1:4" ht="20.25" x14ac:dyDescent="0.25">
      <c r="A178" s="89"/>
      <c r="B178" s="15"/>
      <c r="C178" s="20"/>
      <c r="D178" s="20"/>
    </row>
    <row r="179" spans="1:4" ht="20.25" x14ac:dyDescent="0.25">
      <c r="A179" s="89"/>
      <c r="B179" s="15"/>
      <c r="C179" s="20"/>
      <c r="D179" s="20"/>
    </row>
    <row r="180" spans="1:4" ht="20.25" x14ac:dyDescent="0.25">
      <c r="A180" s="89"/>
      <c r="B180" s="15"/>
      <c r="C180" s="20"/>
      <c r="D180" s="20"/>
    </row>
    <row r="181" spans="1:4" ht="20.25" x14ac:dyDescent="0.25">
      <c r="A181" s="89"/>
      <c r="B181" s="15"/>
      <c r="C181" s="20"/>
      <c r="D181" s="20"/>
    </row>
    <row r="182" spans="1:4" ht="20.25" x14ac:dyDescent="0.25">
      <c r="A182" s="89"/>
      <c r="B182" s="15"/>
      <c r="C182" s="20"/>
      <c r="D182" s="20"/>
    </row>
    <row r="183" spans="1:4" ht="20.25" x14ac:dyDescent="0.25">
      <c r="A183" s="89"/>
      <c r="B183" s="15"/>
      <c r="C183" s="20"/>
      <c r="D183" s="20"/>
    </row>
    <row r="184" spans="1:4" ht="20.25" x14ac:dyDescent="0.25">
      <c r="A184" s="89"/>
      <c r="B184" s="15"/>
      <c r="C184" s="20"/>
      <c r="D184" s="20"/>
    </row>
    <row r="185" spans="1:4" ht="20.25" x14ac:dyDescent="0.25">
      <c r="A185" s="89"/>
      <c r="B185" s="15"/>
      <c r="C185" s="20"/>
      <c r="D185" s="20"/>
    </row>
    <row r="186" spans="1:4" ht="20.25" x14ac:dyDescent="0.25">
      <c r="A186" s="89"/>
      <c r="B186" s="15"/>
      <c r="C186" s="20"/>
      <c r="D186" s="20"/>
    </row>
    <row r="187" spans="1:4" ht="20.25" x14ac:dyDescent="0.25">
      <c r="A187" s="89"/>
      <c r="B187" s="15"/>
      <c r="C187" s="20"/>
      <c r="D187" s="20"/>
    </row>
    <row r="188" spans="1:4" ht="20.25" x14ac:dyDescent="0.25">
      <c r="A188" s="89"/>
      <c r="B188" s="15"/>
      <c r="C188" s="20"/>
      <c r="D188" s="20"/>
    </row>
    <row r="189" spans="1:4" ht="20.25" x14ac:dyDescent="0.25">
      <c r="A189" s="89"/>
      <c r="B189" s="15"/>
      <c r="C189" s="20"/>
      <c r="D189" s="20"/>
    </row>
    <row r="190" spans="1:4" ht="20.25" x14ac:dyDescent="0.25">
      <c r="A190" s="89"/>
      <c r="B190" s="15"/>
      <c r="C190" s="20"/>
      <c r="D190" s="20"/>
    </row>
    <row r="191" spans="1:4" ht="20.25" x14ac:dyDescent="0.25">
      <c r="A191" s="89"/>
      <c r="B191" s="15"/>
      <c r="C191" s="20"/>
      <c r="D191" s="20"/>
    </row>
    <row r="192" spans="1:4" ht="20.25" x14ac:dyDescent="0.25">
      <c r="A192" s="89"/>
      <c r="B192" s="15"/>
      <c r="C192" s="20"/>
      <c r="D192" s="20"/>
    </row>
    <row r="193" spans="1:4" ht="20.25" x14ac:dyDescent="0.25">
      <c r="A193" s="89"/>
      <c r="B193" s="15"/>
      <c r="C193" s="20"/>
      <c r="D193" s="20"/>
    </row>
    <row r="194" spans="1:4" ht="20.25" x14ac:dyDescent="0.25">
      <c r="A194" s="89"/>
      <c r="B194" s="15"/>
      <c r="C194" s="20"/>
      <c r="D194" s="20"/>
    </row>
    <row r="195" spans="1:4" ht="20.25" x14ac:dyDescent="0.25">
      <c r="A195" s="89"/>
      <c r="B195" s="15"/>
      <c r="C195" s="20"/>
      <c r="D195" s="20"/>
    </row>
    <row r="196" spans="1:4" ht="20.25" x14ac:dyDescent="0.25">
      <c r="A196" s="89"/>
      <c r="B196" s="15"/>
      <c r="C196" s="20"/>
      <c r="D196" s="20"/>
    </row>
    <row r="197" spans="1:4" ht="20.25" x14ac:dyDescent="0.25">
      <c r="A197" s="89"/>
      <c r="B197" s="15"/>
      <c r="C197" s="20"/>
      <c r="D197" s="20"/>
    </row>
    <row r="198" spans="1:4" ht="20.25" x14ac:dyDescent="0.25">
      <c r="A198" s="89"/>
      <c r="B198" s="15"/>
      <c r="C198" s="20"/>
      <c r="D198" s="20"/>
    </row>
    <row r="199" spans="1:4" ht="20.25" x14ac:dyDescent="0.25">
      <c r="A199" s="89"/>
      <c r="B199" s="15"/>
      <c r="C199" s="20"/>
      <c r="D199" s="20"/>
    </row>
    <row r="200" spans="1:4" ht="20.25" x14ac:dyDescent="0.25">
      <c r="A200" s="89"/>
      <c r="B200" s="15"/>
      <c r="C200" s="20"/>
      <c r="D200" s="20"/>
    </row>
    <row r="201" spans="1:4" ht="20.25" x14ac:dyDescent="0.25">
      <c r="A201" s="89"/>
      <c r="B201" s="15"/>
      <c r="C201" s="20"/>
      <c r="D201" s="20"/>
    </row>
    <row r="202" spans="1:4" ht="20.25" x14ac:dyDescent="0.25">
      <c r="A202" s="89"/>
      <c r="B202" s="15"/>
      <c r="C202" s="20"/>
      <c r="D202" s="20"/>
    </row>
    <row r="203" spans="1:4" ht="20.25" x14ac:dyDescent="0.25">
      <c r="A203" s="89"/>
      <c r="B203" s="15"/>
      <c r="C203" s="20"/>
      <c r="D203" s="20"/>
    </row>
    <row r="204" spans="1:4" ht="20.25" x14ac:dyDescent="0.25">
      <c r="A204" s="89"/>
      <c r="B204" s="15"/>
      <c r="C204" s="20"/>
      <c r="D204" s="20"/>
    </row>
    <row r="205" spans="1:4" ht="20.25" x14ac:dyDescent="0.25">
      <c r="A205" s="89"/>
      <c r="B205" s="15"/>
      <c r="C205" s="20"/>
      <c r="D205" s="20"/>
    </row>
    <row r="206" spans="1:4" ht="20.25" x14ac:dyDescent="0.25">
      <c r="A206" s="89"/>
      <c r="B206" s="15"/>
      <c r="C206" s="20"/>
      <c r="D206" s="20"/>
    </row>
    <row r="207" spans="1:4" ht="20.25" x14ac:dyDescent="0.25">
      <c r="A207" s="89"/>
      <c r="B207" s="15"/>
      <c r="C207" s="20"/>
      <c r="D207" s="20"/>
    </row>
    <row r="208" spans="1:4" x14ac:dyDescent="0.25">
      <c r="A208" s="69"/>
      <c r="B208" s="15"/>
      <c r="C208" s="15"/>
      <c r="D208" s="15"/>
    </row>
    <row r="209" spans="1:8" ht="20.25" x14ac:dyDescent="0.25">
      <c r="A209" s="69"/>
      <c r="B209" s="16" t="s">
        <v>81</v>
      </c>
      <c r="C209" s="16" t="s">
        <v>130</v>
      </c>
      <c r="D209" s="19" t="s">
        <v>81</v>
      </c>
      <c r="E209" s="19" t="s">
        <v>130</v>
      </c>
    </row>
    <row r="210" spans="1:8" ht="21" x14ac:dyDescent="0.35">
      <c r="A210" s="69"/>
      <c r="B210" s="17" t="s">
        <v>83</v>
      </c>
      <c r="C210" s="17" t="s">
        <v>51</v>
      </c>
      <c r="D210" t="s">
        <v>83</v>
      </c>
      <c r="F210" t="str">
        <f>IF(NOT(ISBLANK(D210)),D210,IF(NOT(ISBLANK(E210)),"     "&amp;E210,FALSE))</f>
        <v>Afectación Económica o presupuestal</v>
      </c>
      <c r="G210" t="s">
        <v>83</v>
      </c>
      <c r="H210" t="str">
        <f ca="1">IF(NOT(ISERROR(MATCH(G210,_xlfn.ANCHORARRAY(B221),0))),F223&amp;"Por favor no seleccionar los criterios de impacto",G210)</f>
        <v>Afectación Económica o presupuestal</v>
      </c>
    </row>
    <row r="211" spans="1:8" ht="21" x14ac:dyDescent="0.35">
      <c r="A211" s="69"/>
      <c r="B211" s="17" t="s">
        <v>83</v>
      </c>
      <c r="C211" s="17" t="s">
        <v>86</v>
      </c>
      <c r="E211" t="s">
        <v>51</v>
      </c>
      <c r="F211" t="str">
        <f t="shared" ref="F211:F221" si="0">IF(NOT(ISBLANK(D211)),D211,IF(NOT(ISBLANK(E211)),"     "&amp;E211,FALSE))</f>
        <v xml:space="preserve">     Afectación menor a 10 SMLMV .</v>
      </c>
    </row>
    <row r="212" spans="1:8" ht="21" x14ac:dyDescent="0.35">
      <c r="A212" s="69"/>
      <c r="B212" s="17" t="s">
        <v>83</v>
      </c>
      <c r="C212" s="17" t="s">
        <v>87</v>
      </c>
      <c r="E212" t="s">
        <v>86</v>
      </c>
      <c r="F212" t="str">
        <f t="shared" si="0"/>
        <v xml:space="preserve">     Entre 10 y 50 SMLMV </v>
      </c>
    </row>
    <row r="213" spans="1:8" ht="21" x14ac:dyDescent="0.35">
      <c r="A213" s="69"/>
      <c r="B213" s="17" t="s">
        <v>83</v>
      </c>
      <c r="C213" s="17" t="s">
        <v>88</v>
      </c>
      <c r="E213" t="s">
        <v>87</v>
      </c>
      <c r="F213" t="str">
        <f t="shared" si="0"/>
        <v xml:space="preserve">     Entre 50 y 100 SMLMV </v>
      </c>
    </row>
    <row r="214" spans="1:8" ht="21" x14ac:dyDescent="0.35">
      <c r="A214" s="69"/>
      <c r="B214" s="17" t="s">
        <v>83</v>
      </c>
      <c r="C214" s="17" t="s">
        <v>89</v>
      </c>
      <c r="E214" t="s">
        <v>88</v>
      </c>
      <c r="F214" t="str">
        <f t="shared" si="0"/>
        <v xml:space="preserve">     Entre 100 y 500 SMLMV </v>
      </c>
    </row>
    <row r="215" spans="1:8" ht="21" x14ac:dyDescent="0.35">
      <c r="A215" s="69"/>
      <c r="B215" s="17" t="s">
        <v>50</v>
      </c>
      <c r="C215" s="17" t="s">
        <v>90</v>
      </c>
      <c r="E215" t="s">
        <v>89</v>
      </c>
      <c r="F215" t="str">
        <f t="shared" si="0"/>
        <v xml:space="preserve">     Mayor a 500 SMLMV </v>
      </c>
    </row>
    <row r="216" spans="1:8" ht="21" x14ac:dyDescent="0.35">
      <c r="A216" s="69"/>
      <c r="B216" s="17" t="s">
        <v>50</v>
      </c>
      <c r="C216" s="17" t="s">
        <v>91</v>
      </c>
      <c r="D216" t="s">
        <v>50</v>
      </c>
      <c r="F216" t="str">
        <f t="shared" si="0"/>
        <v>Pérdida Reputacional</v>
      </c>
    </row>
    <row r="217" spans="1:8" ht="21" x14ac:dyDescent="0.35">
      <c r="A217" s="69"/>
      <c r="B217" s="17" t="s">
        <v>50</v>
      </c>
      <c r="C217" s="17" t="s">
        <v>93</v>
      </c>
      <c r="E217" t="s">
        <v>90</v>
      </c>
      <c r="F217" t="str">
        <f t="shared" si="0"/>
        <v xml:space="preserve">     El riesgo afecta la imagen de alguna área de la organización</v>
      </c>
    </row>
    <row r="218" spans="1:8" ht="21" x14ac:dyDescent="0.35">
      <c r="A218" s="69"/>
      <c r="B218" s="17" t="s">
        <v>50</v>
      </c>
      <c r="C218" s="17" t="s">
        <v>92</v>
      </c>
      <c r="E218" t="s">
        <v>91</v>
      </c>
      <c r="F218" t="str">
        <f t="shared" si="0"/>
        <v xml:space="preserve">     El riesgo afecta la imagen de la entidad internamente, de conocimiento general, nivel interno, de junta dircetiva y accionistas y/o de provedores</v>
      </c>
    </row>
    <row r="219" spans="1:8" ht="21" x14ac:dyDescent="0.35">
      <c r="A219" s="69"/>
      <c r="B219" s="17" t="s">
        <v>50</v>
      </c>
      <c r="C219" s="17" t="s">
        <v>111</v>
      </c>
      <c r="E219" t="s">
        <v>93</v>
      </c>
      <c r="F219" t="str">
        <f t="shared" si="0"/>
        <v xml:space="preserve">     El riesgo afecta la imagen de la entidad con algunos usuarios de relevancia frente al logro de los objetivos</v>
      </c>
    </row>
    <row r="220" spans="1:8" x14ac:dyDescent="0.25">
      <c r="A220" s="69"/>
      <c r="B220" s="18"/>
      <c r="C220" s="18"/>
      <c r="E220" t="s">
        <v>92</v>
      </c>
      <c r="F220" t="str">
        <f t="shared" si="0"/>
        <v xml:space="preserve">     El riesgo afecta la imagen de de la entidad con efecto publicitario sostenido a nivel de sector administrativo, nivel departamental o municipal</v>
      </c>
    </row>
    <row r="221" spans="1:8" x14ac:dyDescent="0.25">
      <c r="A221" s="69"/>
      <c r="B221" s="18" t="e">
        <f t="array" aca="1" ref="B221:B223" ca="1">_xlfn.UNIQUE(Tabla1[[#All],[Criterios]])</f>
        <v>#NAME?</v>
      </c>
      <c r="C221" s="18"/>
      <c r="E221" t="s">
        <v>111</v>
      </c>
      <c r="F221" t="str">
        <f t="shared" si="0"/>
        <v xml:space="preserve">     El riesgo afecta la imagen de la entidad a nivel nacional, con efecto publicitarios sostenible a nivel país</v>
      </c>
    </row>
    <row r="222" spans="1:8" x14ac:dyDescent="0.25">
      <c r="A222" s="69"/>
      <c r="B222" s="18" t="e">
        <f ca="1"/>
        <v>#NAME?</v>
      </c>
      <c r="C222" s="18"/>
    </row>
    <row r="223" spans="1:8" x14ac:dyDescent="0.25">
      <c r="B223" s="18" t="e">
        <f ca="1"/>
        <v>#NAME?</v>
      </c>
      <c r="C223" s="18"/>
      <c r="F223" s="21" t="s">
        <v>132</v>
      </c>
    </row>
    <row r="224" spans="1:8" x14ac:dyDescent="0.25">
      <c r="B224" s="14"/>
      <c r="C224" s="14"/>
      <c r="F224" s="21" t="s">
        <v>133</v>
      </c>
    </row>
    <row r="225" spans="2:4" x14ac:dyDescent="0.25">
      <c r="B225" s="14"/>
      <c r="C225" s="14"/>
    </row>
    <row r="226" spans="2:4" x14ac:dyDescent="0.25">
      <c r="B226" s="14"/>
      <c r="C226" s="14"/>
    </row>
    <row r="227" spans="2:4" x14ac:dyDescent="0.25">
      <c r="B227" s="14"/>
      <c r="C227" s="14"/>
      <c r="D227" s="14"/>
    </row>
    <row r="228" spans="2:4" x14ac:dyDescent="0.25">
      <c r="B228" s="14"/>
      <c r="C228" s="14"/>
      <c r="D228" s="14"/>
    </row>
    <row r="229" spans="2:4" x14ac:dyDescent="0.25">
      <c r="B229" s="14"/>
      <c r="C229" s="14"/>
      <c r="D229" s="14"/>
    </row>
    <row r="230" spans="2:4" x14ac:dyDescent="0.25">
      <c r="B230" s="14"/>
      <c r="C230" s="14"/>
      <c r="D230" s="14"/>
    </row>
    <row r="231" spans="2:4" x14ac:dyDescent="0.25">
      <c r="B231" s="14"/>
      <c r="C231" s="14"/>
      <c r="D231" s="14"/>
    </row>
    <row r="232" spans="2:4" x14ac:dyDescent="0.25">
      <c r="B232" s="14"/>
      <c r="C232" s="14"/>
      <c r="D232" s="14"/>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4" workbookViewId="0">
      <selection activeCell="H6" sqref="H6"/>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519" t="s">
        <v>71</v>
      </c>
      <c r="C1" s="520"/>
      <c r="D1" s="520"/>
      <c r="E1" s="520"/>
      <c r="F1" s="521"/>
    </row>
    <row r="2" spans="2:6" ht="16.5" thickBot="1" x14ac:dyDescent="0.3">
      <c r="B2" s="75"/>
      <c r="C2" s="75"/>
      <c r="D2" s="75"/>
      <c r="E2" s="75"/>
      <c r="F2" s="75"/>
    </row>
    <row r="3" spans="2:6" ht="16.5" thickBot="1" x14ac:dyDescent="0.25">
      <c r="B3" s="523" t="s">
        <v>57</v>
      </c>
      <c r="C3" s="524"/>
      <c r="D3" s="524"/>
      <c r="E3" s="87" t="s">
        <v>58</v>
      </c>
      <c r="F3" s="88" t="s">
        <v>59</v>
      </c>
    </row>
    <row r="4" spans="2:6" ht="31.5" x14ac:dyDescent="0.2">
      <c r="B4" s="525" t="s">
        <v>60</v>
      </c>
      <c r="C4" s="527" t="s">
        <v>13</v>
      </c>
      <c r="D4" s="76" t="s">
        <v>14</v>
      </c>
      <c r="E4" s="77" t="s">
        <v>61</v>
      </c>
      <c r="F4" s="78">
        <v>0.25</v>
      </c>
    </row>
    <row r="5" spans="2:6" ht="47.25" x14ac:dyDescent="0.2">
      <c r="B5" s="526"/>
      <c r="C5" s="528"/>
      <c r="D5" s="79" t="s">
        <v>15</v>
      </c>
      <c r="E5" s="80" t="s">
        <v>62</v>
      </c>
      <c r="F5" s="81">
        <v>0.15</v>
      </c>
    </row>
    <row r="6" spans="2:6" ht="47.25" x14ac:dyDescent="0.2">
      <c r="B6" s="526"/>
      <c r="C6" s="528"/>
      <c r="D6" s="79" t="s">
        <v>16</v>
      </c>
      <c r="E6" s="80" t="s">
        <v>63</v>
      </c>
      <c r="F6" s="81">
        <v>0.1</v>
      </c>
    </row>
    <row r="7" spans="2:6" ht="63" x14ac:dyDescent="0.2">
      <c r="B7" s="526"/>
      <c r="C7" s="528" t="s">
        <v>17</v>
      </c>
      <c r="D7" s="79" t="s">
        <v>10</v>
      </c>
      <c r="E7" s="80" t="s">
        <v>64</v>
      </c>
      <c r="F7" s="81">
        <v>0.25</v>
      </c>
    </row>
    <row r="8" spans="2:6" ht="31.5" x14ac:dyDescent="0.2">
      <c r="B8" s="526"/>
      <c r="C8" s="528"/>
      <c r="D8" s="79" t="s">
        <v>9</v>
      </c>
      <c r="E8" s="80" t="s">
        <v>65</v>
      </c>
      <c r="F8" s="81">
        <v>0.15</v>
      </c>
    </row>
    <row r="9" spans="2:6" ht="47.25" x14ac:dyDescent="0.2">
      <c r="B9" s="526" t="s">
        <v>146</v>
      </c>
      <c r="C9" s="528" t="s">
        <v>18</v>
      </c>
      <c r="D9" s="79" t="s">
        <v>19</v>
      </c>
      <c r="E9" s="80" t="s">
        <v>66</v>
      </c>
      <c r="F9" s="82" t="s">
        <v>67</v>
      </c>
    </row>
    <row r="10" spans="2:6" ht="63" x14ac:dyDescent="0.2">
      <c r="B10" s="526"/>
      <c r="C10" s="528"/>
      <c r="D10" s="79" t="s">
        <v>20</v>
      </c>
      <c r="E10" s="80" t="s">
        <v>68</v>
      </c>
      <c r="F10" s="82" t="s">
        <v>67</v>
      </c>
    </row>
    <row r="11" spans="2:6" ht="47.25" x14ac:dyDescent="0.2">
      <c r="B11" s="526"/>
      <c r="C11" s="528" t="s">
        <v>21</v>
      </c>
      <c r="D11" s="79" t="s">
        <v>22</v>
      </c>
      <c r="E11" s="80" t="s">
        <v>69</v>
      </c>
      <c r="F11" s="82" t="s">
        <v>67</v>
      </c>
    </row>
    <row r="12" spans="2:6" ht="47.25" x14ac:dyDescent="0.2">
      <c r="B12" s="526"/>
      <c r="C12" s="528"/>
      <c r="D12" s="79" t="s">
        <v>23</v>
      </c>
      <c r="E12" s="80" t="s">
        <v>70</v>
      </c>
      <c r="F12" s="82" t="s">
        <v>67</v>
      </c>
    </row>
    <row r="13" spans="2:6" ht="31.5" x14ac:dyDescent="0.2">
      <c r="B13" s="526"/>
      <c r="C13" s="528" t="s">
        <v>24</v>
      </c>
      <c r="D13" s="79" t="s">
        <v>112</v>
      </c>
      <c r="E13" s="80" t="s">
        <v>115</v>
      </c>
      <c r="F13" s="82" t="s">
        <v>67</v>
      </c>
    </row>
    <row r="14" spans="2:6" ht="32.25" thickBot="1" x14ac:dyDescent="0.25">
      <c r="B14" s="529"/>
      <c r="C14" s="530"/>
      <c r="D14" s="83" t="s">
        <v>113</v>
      </c>
      <c r="E14" s="84" t="s">
        <v>114</v>
      </c>
      <c r="F14" s="85" t="s">
        <v>67</v>
      </c>
    </row>
    <row r="15" spans="2:6" ht="49.5" customHeight="1" x14ac:dyDescent="0.2">
      <c r="B15" s="522" t="s">
        <v>144</v>
      </c>
      <c r="C15" s="522"/>
      <c r="D15" s="522"/>
      <c r="E15" s="522"/>
      <c r="F15" s="522"/>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F29"/>
  <sheetViews>
    <sheetView showGridLines="0" zoomScaleNormal="100" workbookViewId="0">
      <selection activeCell="L33" sqref="L33"/>
    </sheetView>
  </sheetViews>
  <sheetFormatPr baseColWidth="10" defaultRowHeight="15" x14ac:dyDescent="0.25"/>
  <cols>
    <col min="1" max="1" width="11.85546875" customWidth="1"/>
    <col min="2" max="2" width="63.140625" customWidth="1"/>
    <col min="3" max="3" width="10.5703125" customWidth="1"/>
    <col min="4" max="4" width="9.5703125" customWidth="1"/>
    <col min="5" max="5" width="17.140625" hidden="1" customWidth="1"/>
    <col min="6" max="6" width="2.140625" hidden="1" customWidth="1"/>
    <col min="7" max="8" width="0" hidden="1" customWidth="1"/>
  </cols>
  <sheetData>
    <row r="1" spans="1:6" ht="15.75" thickBot="1" x14ac:dyDescent="0.3"/>
    <row r="2" spans="1:6" ht="15.75" thickBot="1" x14ac:dyDescent="0.3">
      <c r="A2" s="531" t="s">
        <v>232</v>
      </c>
      <c r="B2" s="532"/>
      <c r="C2" s="532"/>
      <c r="D2" s="533"/>
    </row>
    <row r="3" spans="1:6" ht="15.75" thickBot="1" x14ac:dyDescent="0.3">
      <c r="A3" s="114" t="s">
        <v>233</v>
      </c>
      <c r="B3" s="115" t="s">
        <v>234</v>
      </c>
      <c r="C3" s="115" t="s">
        <v>235</v>
      </c>
      <c r="D3" s="115" t="s">
        <v>236</v>
      </c>
    </row>
    <row r="4" spans="1:6" ht="15.75" thickBot="1" x14ac:dyDescent="0.3">
      <c r="A4" s="116">
        <v>1</v>
      </c>
      <c r="B4" s="117" t="s">
        <v>237</v>
      </c>
      <c r="C4" s="118"/>
      <c r="D4" s="118"/>
      <c r="F4">
        <f>IF(C4="X",1,0)</f>
        <v>0</v>
      </c>
    </row>
    <row r="5" spans="1:6" ht="15.75" thickBot="1" x14ac:dyDescent="0.3">
      <c r="A5" s="116">
        <v>2</v>
      </c>
      <c r="B5" s="117" t="s">
        <v>238</v>
      </c>
      <c r="C5" s="118" t="s">
        <v>239</v>
      </c>
      <c r="D5" s="118"/>
      <c r="F5">
        <f t="shared" ref="F5:F22" si="0">IF(C5="X",1,0)</f>
        <v>1</v>
      </c>
    </row>
    <row r="6" spans="1:6" ht="15.75" thickBot="1" x14ac:dyDescent="0.3">
      <c r="A6" s="116">
        <v>3</v>
      </c>
      <c r="B6" s="117" t="s">
        <v>240</v>
      </c>
      <c r="C6" s="118"/>
      <c r="D6" s="118"/>
      <c r="F6">
        <f t="shared" si="0"/>
        <v>0</v>
      </c>
    </row>
    <row r="7" spans="1:6" ht="15.75" thickBot="1" x14ac:dyDescent="0.3">
      <c r="A7" s="116">
        <v>4</v>
      </c>
      <c r="B7" s="117" t="s">
        <v>241</v>
      </c>
      <c r="C7" s="118" t="s">
        <v>239</v>
      </c>
      <c r="D7" s="118"/>
      <c r="F7">
        <f t="shared" si="0"/>
        <v>1</v>
      </c>
    </row>
    <row r="8" spans="1:6" ht="15.75" thickBot="1" x14ac:dyDescent="0.3">
      <c r="A8" s="116">
        <v>5</v>
      </c>
      <c r="B8" s="117" t="s">
        <v>242</v>
      </c>
      <c r="C8" s="118"/>
      <c r="D8" s="118"/>
      <c r="F8">
        <f t="shared" si="0"/>
        <v>0</v>
      </c>
    </row>
    <row r="9" spans="1:6" ht="15.75" thickBot="1" x14ac:dyDescent="0.3">
      <c r="A9" s="116">
        <v>6</v>
      </c>
      <c r="B9" s="117" t="s">
        <v>243</v>
      </c>
      <c r="C9" s="118" t="s">
        <v>239</v>
      </c>
      <c r="D9" s="118"/>
      <c r="F9">
        <f t="shared" si="0"/>
        <v>1</v>
      </c>
    </row>
    <row r="10" spans="1:6" ht="22.5" customHeight="1" thickBot="1" x14ac:dyDescent="0.3">
      <c r="A10" s="116">
        <v>7</v>
      </c>
      <c r="B10" s="117" t="s">
        <v>244</v>
      </c>
      <c r="C10" s="118"/>
      <c r="D10" s="118"/>
      <c r="F10">
        <f t="shared" si="0"/>
        <v>0</v>
      </c>
    </row>
    <row r="11" spans="1:6" ht="24.75" customHeight="1" thickBot="1" x14ac:dyDescent="0.3">
      <c r="A11" s="116">
        <v>8</v>
      </c>
      <c r="B11" s="119" t="s">
        <v>245</v>
      </c>
      <c r="C11" s="118"/>
      <c r="D11" s="118"/>
      <c r="F11">
        <f t="shared" si="0"/>
        <v>0</v>
      </c>
    </row>
    <row r="12" spans="1:6" ht="15.75" thickBot="1" x14ac:dyDescent="0.3">
      <c r="A12" s="116">
        <v>9</v>
      </c>
      <c r="B12" s="117" t="s">
        <v>246</v>
      </c>
      <c r="C12" s="118"/>
      <c r="D12" s="118"/>
      <c r="F12">
        <f t="shared" si="0"/>
        <v>0</v>
      </c>
    </row>
    <row r="13" spans="1:6" ht="15.75" thickBot="1" x14ac:dyDescent="0.3">
      <c r="A13" s="116">
        <v>10</v>
      </c>
      <c r="B13" s="117" t="s">
        <v>247</v>
      </c>
      <c r="C13" s="118"/>
      <c r="D13" s="118"/>
      <c r="F13">
        <f t="shared" si="0"/>
        <v>0</v>
      </c>
    </row>
    <row r="14" spans="1:6" ht="15.75" thickBot="1" x14ac:dyDescent="0.3">
      <c r="A14" s="116">
        <v>11</v>
      </c>
      <c r="B14" s="117" t="s">
        <v>248</v>
      </c>
      <c r="C14" s="118" t="s">
        <v>239</v>
      </c>
      <c r="D14" s="118"/>
      <c r="F14">
        <f t="shared" si="0"/>
        <v>1</v>
      </c>
    </row>
    <row r="15" spans="1:6" ht="15.75" thickBot="1" x14ac:dyDescent="0.3">
      <c r="A15" s="116">
        <v>12</v>
      </c>
      <c r="B15" s="117" t="s">
        <v>249</v>
      </c>
      <c r="C15" s="118"/>
      <c r="D15" s="118"/>
      <c r="F15">
        <f t="shared" si="0"/>
        <v>0</v>
      </c>
    </row>
    <row r="16" spans="1:6" ht="15.75" thickBot="1" x14ac:dyDescent="0.3">
      <c r="A16" s="116">
        <v>13</v>
      </c>
      <c r="B16" s="117" t="s">
        <v>250</v>
      </c>
      <c r="C16" s="118" t="s">
        <v>239</v>
      </c>
      <c r="D16" s="118"/>
      <c r="F16">
        <f t="shared" si="0"/>
        <v>1</v>
      </c>
    </row>
    <row r="17" spans="1:6" ht="15.75" thickBot="1" x14ac:dyDescent="0.3">
      <c r="A17" s="116">
        <v>14</v>
      </c>
      <c r="B17" s="117" t="s">
        <v>251</v>
      </c>
      <c r="C17" s="118"/>
      <c r="D17" s="118"/>
      <c r="F17">
        <f t="shared" si="0"/>
        <v>0</v>
      </c>
    </row>
    <row r="18" spans="1:6" ht="15.75" thickBot="1" x14ac:dyDescent="0.3">
      <c r="A18" s="116">
        <v>15</v>
      </c>
      <c r="B18" s="117" t="s">
        <v>252</v>
      </c>
      <c r="C18" s="118"/>
      <c r="D18" s="118"/>
      <c r="F18">
        <f t="shared" si="0"/>
        <v>0</v>
      </c>
    </row>
    <row r="19" spans="1:6" ht="15.75" thickBot="1" x14ac:dyDescent="0.3">
      <c r="A19" s="116">
        <v>16</v>
      </c>
      <c r="B19" s="117" t="s">
        <v>253</v>
      </c>
      <c r="C19" s="118" t="s">
        <v>239</v>
      </c>
      <c r="D19" s="118"/>
      <c r="F19">
        <f t="shared" si="0"/>
        <v>1</v>
      </c>
    </row>
    <row r="20" spans="1:6" ht="15.75" thickBot="1" x14ac:dyDescent="0.3">
      <c r="A20" s="116">
        <v>17</v>
      </c>
      <c r="B20" s="117" t="s">
        <v>254</v>
      </c>
      <c r="C20" s="118"/>
      <c r="D20" s="118"/>
      <c r="F20">
        <f t="shared" si="0"/>
        <v>0</v>
      </c>
    </row>
    <row r="21" spans="1:6" ht="15.75" thickBot="1" x14ac:dyDescent="0.3">
      <c r="A21" s="116">
        <v>18</v>
      </c>
      <c r="B21" s="117" t="s">
        <v>255</v>
      </c>
      <c r="C21" s="118"/>
      <c r="D21" s="118"/>
      <c r="F21">
        <f t="shared" si="0"/>
        <v>0</v>
      </c>
    </row>
    <row r="22" spans="1:6" ht="15.75" thickBot="1" x14ac:dyDescent="0.3">
      <c r="A22" s="116">
        <v>19</v>
      </c>
      <c r="B22" s="117" t="s">
        <v>256</v>
      </c>
      <c r="C22" s="118"/>
      <c r="D22" s="118"/>
      <c r="F22">
        <f t="shared" si="0"/>
        <v>0</v>
      </c>
    </row>
    <row r="23" spans="1:6" ht="15.75" thickBot="1" x14ac:dyDescent="0.3">
      <c r="A23" s="120" t="s">
        <v>257</v>
      </c>
      <c r="B23" s="121"/>
      <c r="C23" s="118">
        <f>SUM(F4:F22)</f>
        <v>6</v>
      </c>
      <c r="D23" s="118"/>
    </row>
    <row r="24" spans="1:6" ht="15.75" thickBot="1" x14ac:dyDescent="0.3">
      <c r="F24" t="s">
        <v>239</v>
      </c>
    </row>
    <row r="25" spans="1:6" ht="15.75" thickBot="1" x14ac:dyDescent="0.3">
      <c r="A25" s="534" t="s">
        <v>258</v>
      </c>
      <c r="B25" s="535"/>
      <c r="C25" s="536"/>
    </row>
    <row r="26" spans="1:6" ht="37.5" customHeight="1" thickBot="1" x14ac:dyDescent="0.3">
      <c r="A26" s="122" t="s">
        <v>259</v>
      </c>
      <c r="B26" s="123" t="s">
        <v>58</v>
      </c>
      <c r="C26" s="123" t="s">
        <v>260</v>
      </c>
    </row>
    <row r="27" spans="1:6" ht="15.75" thickBot="1" x14ac:dyDescent="0.3">
      <c r="A27" s="124" t="s">
        <v>74</v>
      </c>
      <c r="B27" s="125" t="s">
        <v>261</v>
      </c>
      <c r="C27" s="126" t="s">
        <v>262</v>
      </c>
    </row>
    <row r="28" spans="1:6" ht="15.75" thickBot="1" x14ac:dyDescent="0.3">
      <c r="A28" s="124" t="s">
        <v>263</v>
      </c>
      <c r="B28" s="125" t="s">
        <v>264</v>
      </c>
      <c r="C28" s="127" t="s">
        <v>265</v>
      </c>
    </row>
    <row r="29" spans="1:6" ht="15.75" thickBot="1" x14ac:dyDescent="0.3">
      <c r="A29" s="124" t="s">
        <v>78</v>
      </c>
      <c r="B29" s="125" t="s">
        <v>266</v>
      </c>
      <c r="C29" s="128" t="s">
        <v>267</v>
      </c>
    </row>
  </sheetData>
  <mergeCells count="2">
    <mergeCell ref="A2:D2"/>
    <mergeCell ref="A25:C25"/>
  </mergeCells>
  <conditionalFormatting sqref="C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C22">
      <formula1>$F$24</formula1>
    </dataValidation>
  </dataValidation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Pagina SIG</vt:lpstr>
      <vt:lpstr>Intructivo</vt:lpstr>
      <vt:lpstr>Intructivo.</vt:lpstr>
      <vt:lpstr>Mapa Institucional</vt:lpstr>
      <vt:lpstr>Matriz Calor Residual</vt:lpstr>
      <vt:lpstr>Tabla probabilidad</vt:lpstr>
      <vt:lpstr>Tabla Impacto</vt:lpstr>
      <vt:lpstr>Tabla Valoración controles</vt:lpstr>
      <vt:lpstr>Tabla Impacto Corrupción</vt:lpstr>
      <vt:lpstr>Parametros</vt:lpstr>
      <vt:lpstr>Opciones Tratamiento</vt:lpstr>
      <vt:lpstr>Hoja1</vt:lpstr>
      <vt:lpstr>'Mapa Institucional'!Área_de_impresión</vt:lpstr>
      <vt:lpstr>'Mapa Institucional'!Títulos_a_imprimir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PD. Julio Cesar Salgado Guerrero</cp:lastModifiedBy>
  <cp:lastPrinted>2022-10-24T15:04:27Z</cp:lastPrinted>
  <dcterms:created xsi:type="dcterms:W3CDTF">2020-03-24T23:12:47Z</dcterms:created>
  <dcterms:modified xsi:type="dcterms:W3CDTF">2022-12-30T15:38:22Z</dcterms:modified>
</cp:coreProperties>
</file>