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codeName="ThisWorkbook" hidePivotFieldList="1" defaultThemeVersion="124226"/>
  <mc:AlternateContent xmlns:mc="http://schemas.openxmlformats.org/markup-compatibility/2006">
    <mc:Choice Requires="x15">
      <x15ac:absPath xmlns:x15ac="http://schemas.microsoft.com/office/spreadsheetml/2010/11/ac" url="D:\Users\julirom\Desktop\MAPA DE RIESGOS 2023\"/>
    </mc:Choice>
  </mc:AlternateContent>
  <xr:revisionPtr revIDLastSave="0" documentId="8_{9D274DD5-4536-4D55-B87C-C25F965EF938}" xr6:coauthVersionLast="47" xr6:coauthVersionMax="47" xr10:uidLastSave="{00000000-0000-0000-0000-000000000000}"/>
  <bookViews>
    <workbookView xWindow="-120" yWindow="-120" windowWidth="24240" windowHeight="13140" tabRatio="882" firstSheet="3" activeTab="3" xr2:uid="{00000000-000D-0000-FFFF-FFFF00000000}"/>
  </bookViews>
  <sheets>
    <sheet name="Pagina SIG" sheetId="23" r:id="rId1"/>
    <sheet name="Intructivo" sheetId="24" r:id="rId2"/>
    <sheet name="Intructivo." sheetId="20" state="hidden" r:id="rId3"/>
    <sheet name="Mapa final" sheetId="1" r:id="rId4"/>
    <sheet name="Matriz Calor Inherente" sheetId="18" r:id="rId5"/>
    <sheet name="Matriz Calor Residual" sheetId="19" r:id="rId6"/>
    <sheet name="Tabla probabilidad" sheetId="12" r:id="rId7"/>
    <sheet name="Tabla Impacto" sheetId="13" r:id="rId8"/>
    <sheet name="Tabla Valoración controles" sheetId="15" r:id="rId9"/>
    <sheet name="Tabla Impacto Corrupción R1" sheetId="22" r:id="rId10"/>
    <sheet name="Parametros" sheetId="21" state="hidden" r:id="rId11"/>
    <sheet name="Opciones Tratamiento" sheetId="16" state="hidden" r:id="rId12"/>
    <sheet name="Hoja1" sheetId="11" state="hidden" r:id="rId13"/>
  </sheets>
  <externalReferences>
    <externalReference r:id="rId14"/>
    <externalReference r:id="rId15"/>
  </externalReferences>
  <definedNames>
    <definedName name="_xlnm._FilterDatabase" localSheetId="3" hidden="1">'Mapa final'!$A$11:$BU$72</definedName>
    <definedName name="_xlnm.Print_Area" localSheetId="3">'Mapa final'!$A$1:$AO$74</definedName>
    <definedName name="_xlnm.Print_Titles" localSheetId="3">'Mapa final'!$9:$11</definedName>
  </definedNames>
  <calcPr calcId="191029"/>
  <pivotCaches>
    <pivotCache cacheId="9" r:id="rId16"/>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30" i="1" l="1"/>
  <c r="M23" i="22"/>
  <c r="N23" i="22"/>
  <c r="O23" i="22"/>
  <c r="P23" i="22"/>
  <c r="Q23" i="22"/>
  <c r="R23" i="22"/>
  <c r="D23" i="22"/>
  <c r="E23" i="22"/>
  <c r="F23" i="22"/>
  <c r="G23" i="22"/>
  <c r="H23" i="22"/>
  <c r="I23" i="22"/>
  <c r="J23" i="22"/>
  <c r="K23" i="22"/>
  <c r="L23" i="22"/>
  <c r="C23" i="22"/>
  <c r="V12" i="1"/>
  <c r="V13" i="1"/>
  <c r="V14" i="1"/>
  <c r="V15" i="1"/>
  <c r="V16" i="1"/>
  <c r="V17" i="1"/>
  <c r="V18" i="1"/>
  <c r="V19" i="1"/>
  <c r="V20" i="1"/>
  <c r="V21" i="1"/>
  <c r="AC22" i="1"/>
  <c r="AE22" i="1" s="1"/>
  <c r="V22" i="1"/>
  <c r="V23" i="1"/>
  <c r="V24" i="1"/>
  <c r="V25" i="1"/>
  <c r="V26" i="1"/>
  <c r="V27" i="1"/>
  <c r="V28" i="1"/>
  <c r="V29" i="1"/>
  <c r="V31" i="1"/>
  <c r="V32" i="1"/>
  <c r="M12" i="1"/>
  <c r="N12" i="1" s="1"/>
  <c r="AC12" i="1" s="1"/>
  <c r="R36" i="18"/>
  <c r="AJ28" i="18"/>
  <c r="Y12" i="1"/>
  <c r="F221" i="13"/>
  <c r="F211" i="13"/>
  <c r="F212" i="13"/>
  <c r="F213" i="13"/>
  <c r="F214" i="13"/>
  <c r="F215" i="13"/>
  <c r="F216" i="13"/>
  <c r="F217" i="13"/>
  <c r="F218" i="13"/>
  <c r="F219" i="13"/>
  <c r="F220" i="13"/>
  <c r="F210" i="13"/>
  <c r="V54" i="1"/>
  <c r="V49" i="1"/>
  <c r="V43" i="1"/>
  <c r="AL44" i="18"/>
  <c r="AJ44" i="18"/>
  <c r="AF44" i="18"/>
  <c r="AD44" i="18"/>
  <c r="Z44" i="18"/>
  <c r="X44" i="18"/>
  <c r="T44" i="18"/>
  <c r="R44" i="18"/>
  <c r="N44" i="18"/>
  <c r="L44" i="18"/>
  <c r="AL36" i="18"/>
  <c r="AJ36" i="18"/>
  <c r="AF36" i="18"/>
  <c r="AD36" i="18"/>
  <c r="Z36" i="18"/>
  <c r="X36" i="18"/>
  <c r="T36" i="18"/>
  <c r="N36" i="18"/>
  <c r="L36" i="18"/>
  <c r="AL28" i="18"/>
  <c r="AF28" i="18"/>
  <c r="AD28" i="18"/>
  <c r="Z28" i="18"/>
  <c r="X28" i="18"/>
  <c r="T28" i="18"/>
  <c r="R28" i="18"/>
  <c r="N28" i="18"/>
  <c r="L28" i="18"/>
  <c r="AL20" i="18"/>
  <c r="AJ20" i="18"/>
  <c r="AF20" i="18"/>
  <c r="AD20" i="18"/>
  <c r="Z20" i="18"/>
  <c r="X20" i="18"/>
  <c r="T20" i="18"/>
  <c r="R20" i="18"/>
  <c r="N20" i="18"/>
  <c r="L20" i="18"/>
  <c r="AL12" i="18"/>
  <c r="AJ12" i="18"/>
  <c r="AF12" i="18"/>
  <c r="AD12" i="18"/>
  <c r="Z12" i="18"/>
  <c r="X12" i="18"/>
  <c r="T12" i="18"/>
  <c r="R12" i="18"/>
  <c r="N12" i="18"/>
  <c r="L12" i="18"/>
  <c r="Y71" i="1"/>
  <c r="V71" i="1"/>
  <c r="Y70" i="1"/>
  <c r="V70" i="1"/>
  <c r="Y69" i="1"/>
  <c r="V69" i="1"/>
  <c r="Y68" i="1"/>
  <c r="V68" i="1"/>
  <c r="Y67" i="1"/>
  <c r="V67" i="1"/>
  <c r="Y66" i="1"/>
  <c r="V66" i="1"/>
  <c r="M66" i="1"/>
  <c r="N66" i="1" s="1"/>
  <c r="Y65" i="1"/>
  <c r="V65" i="1"/>
  <c r="Y64" i="1"/>
  <c r="V64" i="1"/>
  <c r="AC64" i="1"/>
  <c r="AE64" i="1" s="1"/>
  <c r="Y63" i="1"/>
  <c r="V63" i="1"/>
  <c r="Y62" i="1"/>
  <c r="V62" i="1"/>
  <c r="Y61" i="1"/>
  <c r="V61" i="1"/>
  <c r="Y60" i="1"/>
  <c r="V60" i="1"/>
  <c r="M60" i="1"/>
  <c r="N60" i="1"/>
  <c r="Y59" i="1"/>
  <c r="V59" i="1"/>
  <c r="Y58" i="1"/>
  <c r="V58" i="1"/>
  <c r="Y57" i="1"/>
  <c r="V57" i="1"/>
  <c r="Y56" i="1"/>
  <c r="V56" i="1"/>
  <c r="Y55" i="1"/>
  <c r="V55" i="1"/>
  <c r="Y54" i="1"/>
  <c r="M54" i="1"/>
  <c r="N54" i="1" s="1"/>
  <c r="Y53" i="1"/>
  <c r="V53" i="1"/>
  <c r="Y52" i="1"/>
  <c r="V52" i="1"/>
  <c r="Y51" i="1"/>
  <c r="V51" i="1"/>
  <c r="Y50" i="1"/>
  <c r="V50" i="1"/>
  <c r="Y49" i="1"/>
  <c r="Y48" i="1"/>
  <c r="V48" i="1"/>
  <c r="M48" i="1"/>
  <c r="N48" i="1"/>
  <c r="Y47" i="1"/>
  <c r="V47" i="1"/>
  <c r="Y46" i="1"/>
  <c r="V46" i="1"/>
  <c r="Y45" i="1"/>
  <c r="V45" i="1"/>
  <c r="Y44" i="1"/>
  <c r="V44" i="1"/>
  <c r="Y43" i="1"/>
  <c r="Y42" i="1"/>
  <c r="V42" i="1"/>
  <c r="M42" i="1"/>
  <c r="N42" i="1" s="1"/>
  <c r="Y41" i="1"/>
  <c r="V41" i="1"/>
  <c r="Y40" i="1"/>
  <c r="V40" i="1"/>
  <c r="Y39" i="1"/>
  <c r="V39" i="1"/>
  <c r="Y38" i="1"/>
  <c r="V38" i="1"/>
  <c r="Y37" i="1"/>
  <c r="V37" i="1"/>
  <c r="Y36" i="1"/>
  <c r="V36" i="1"/>
  <c r="M36" i="1"/>
  <c r="N36" i="1" s="1"/>
  <c r="AC36" i="1" s="1"/>
  <c r="Y35" i="1"/>
  <c r="V35" i="1"/>
  <c r="Y34" i="1"/>
  <c r="V34" i="1"/>
  <c r="Y33" i="1"/>
  <c r="V33" i="1"/>
  <c r="AG33" i="1"/>
  <c r="AF33" i="1" s="1"/>
  <c r="Y32" i="1"/>
  <c r="Y31" i="1"/>
  <c r="Y30" i="1"/>
  <c r="M30" i="1"/>
  <c r="N30" i="1"/>
  <c r="AC30" i="1" s="1"/>
  <c r="AE30" i="1" s="1"/>
  <c r="Y29" i="1"/>
  <c r="Y28" i="1"/>
  <c r="Y27" i="1"/>
  <c r="Y26" i="1"/>
  <c r="Y25" i="1"/>
  <c r="Y24" i="1"/>
  <c r="M24" i="1"/>
  <c r="N24" i="1"/>
  <c r="AC24" i="1" s="1"/>
  <c r="M18" i="1"/>
  <c r="N18" i="1"/>
  <c r="Y23" i="1"/>
  <c r="Y22" i="1"/>
  <c r="Y21" i="1"/>
  <c r="Y20" i="1"/>
  <c r="Y19" i="1"/>
  <c r="Y18" i="1"/>
  <c r="Y13" i="1"/>
  <c r="Y14" i="1"/>
  <c r="Y15" i="1"/>
  <c r="Y16" i="1"/>
  <c r="Y17" i="1"/>
  <c r="AC21" i="1"/>
  <c r="AE21" i="1" s="1"/>
  <c r="AC29" i="1"/>
  <c r="AC23" i="1"/>
  <c r="AG21" i="1"/>
  <c r="AF21" i="1" s="1"/>
  <c r="M47" i="19" s="1"/>
  <c r="AG29" i="1"/>
  <c r="AF29" i="1" s="1"/>
  <c r="AG23" i="1"/>
  <c r="AF23" i="1" s="1"/>
  <c r="AG32" i="1"/>
  <c r="AF32" i="1" s="1"/>
  <c r="AC71" i="1"/>
  <c r="AD71" i="1" s="1"/>
  <c r="AG22" i="1"/>
  <c r="AF22" i="1"/>
  <c r="AE71" i="1"/>
  <c r="AG37" i="1"/>
  <c r="AF37" i="1"/>
  <c r="AG15" i="1"/>
  <c r="AF15" i="1"/>
  <c r="AG71" i="1"/>
  <c r="AF71" i="1"/>
  <c r="AC61" i="1"/>
  <c r="AD61" i="1" s="1"/>
  <c r="AC15" i="1"/>
  <c r="AE15" i="1"/>
  <c r="AG64" i="1"/>
  <c r="AF64" i="1"/>
  <c r="AG65" i="1"/>
  <c r="AF65" i="1"/>
  <c r="AD30" i="1"/>
  <c r="AC35" i="1"/>
  <c r="AE35" i="1"/>
  <c r="AG63" i="1"/>
  <c r="AF63" i="1"/>
  <c r="AC70" i="1"/>
  <c r="AC41" i="1"/>
  <c r="AD41" i="1"/>
  <c r="U40" i="19" s="1"/>
  <c r="AC42" i="1"/>
  <c r="AE42" i="1" s="1"/>
  <c r="AC43" i="1"/>
  <c r="AE43" i="1" s="1"/>
  <c r="AG70" i="1"/>
  <c r="AF70" i="1"/>
  <c r="AE61" i="1"/>
  <c r="AG69" i="1"/>
  <c r="AF69" i="1"/>
  <c r="AD24" i="1"/>
  <c r="AC53" i="1"/>
  <c r="AE53" i="1"/>
  <c r="AG35" i="1"/>
  <c r="AF35" i="1"/>
  <c r="O49" i="19" s="1"/>
  <c r="AG39" i="1"/>
  <c r="AF39" i="1"/>
  <c r="AC63" i="1"/>
  <c r="AE63" i="1" s="1"/>
  <c r="AG53" i="1"/>
  <c r="AF53" i="1"/>
  <c r="AG38" i="1"/>
  <c r="AF38" i="1" s="1"/>
  <c r="AC69" i="1"/>
  <c r="AG27" i="1"/>
  <c r="AF27" i="1"/>
  <c r="AC27" i="1"/>
  <c r="AG40" i="1"/>
  <c r="AF40" i="1"/>
  <c r="AC39" i="1"/>
  <c r="AC40" i="1"/>
  <c r="AE40" i="1" s="1"/>
  <c r="AD15" i="1"/>
  <c r="AD64" i="1"/>
  <c r="AD70" i="1"/>
  <c r="AE70" i="1"/>
  <c r="AC37" i="1"/>
  <c r="AM55" i="19"/>
  <c r="AC33" i="1"/>
  <c r="AC34" i="1"/>
  <c r="AE34" i="1" s="1"/>
  <c r="AG34" i="1"/>
  <c r="AF34" i="1"/>
  <c r="AC65" i="1"/>
  <c r="AC38" i="1"/>
  <c r="AE38" i="1" s="1"/>
  <c r="AG41" i="1"/>
  <c r="AF41" i="1"/>
  <c r="AC18" i="1"/>
  <c r="AD18" i="1" s="1"/>
  <c r="AD21" i="1"/>
  <c r="AC48" i="1"/>
  <c r="AE48" i="1"/>
  <c r="AC49" i="1"/>
  <c r="AC54" i="1"/>
  <c r="AE54" i="1"/>
  <c r="AA15" i="19"/>
  <c r="AA35" i="19"/>
  <c r="AM15" i="19"/>
  <c r="AD35" i="1"/>
  <c r="U35" i="19"/>
  <c r="O25" i="19"/>
  <c r="AM45" i="19"/>
  <c r="O55" i="19"/>
  <c r="O45" i="19"/>
  <c r="AG45" i="19"/>
  <c r="U55" i="19"/>
  <c r="AM25" i="19"/>
  <c r="AE41" i="1"/>
  <c r="AE24" i="1"/>
  <c r="AC25" i="1" s="1"/>
  <c r="AG29" i="19"/>
  <c r="AD53" i="1"/>
  <c r="AM22" i="19" s="1"/>
  <c r="AD63" i="1"/>
  <c r="AG30" i="19"/>
  <c r="AD33" i="1"/>
  <c r="AE33" i="1"/>
  <c r="AE39" i="1"/>
  <c r="AD39" i="1"/>
  <c r="AD40" i="1"/>
  <c r="AE65" i="1"/>
  <c r="AD65" i="1"/>
  <c r="AD34" i="1"/>
  <c r="AF44" i="19"/>
  <c r="Z44" i="19"/>
  <c r="AL54" i="19"/>
  <c r="AL14" i="19"/>
  <c r="N44" i="19"/>
  <c r="N14" i="19"/>
  <c r="Z24" i="19"/>
  <c r="T14" i="19"/>
  <c r="AF34" i="19"/>
  <c r="AF24" i="19"/>
  <c r="T54" i="19"/>
  <c r="T24" i="19"/>
  <c r="AE37" i="1"/>
  <c r="AD37" i="1"/>
  <c r="T35" i="19"/>
  <c r="T55" i="19"/>
  <c r="N25" i="19"/>
  <c r="Z25" i="19"/>
  <c r="AF25" i="19"/>
  <c r="Z55" i="19"/>
  <c r="T25" i="19"/>
  <c r="AL45" i="19"/>
  <c r="AF55" i="19"/>
  <c r="N45" i="19"/>
  <c r="AE27" i="1"/>
  <c r="AD27" i="1"/>
  <c r="AD43" i="1"/>
  <c r="AC44" i="1"/>
  <c r="AD44" i="1" s="1"/>
  <c r="AD38" i="1"/>
  <c r="AJ10" i="19" s="1"/>
  <c r="AC19" i="1"/>
  <c r="AE19" i="1"/>
  <c r="AC20" i="1"/>
  <c r="AD48" i="1"/>
  <c r="AE49" i="1"/>
  <c r="AC50" i="1"/>
  <c r="AD49" i="1"/>
  <c r="AD54" i="1"/>
  <c r="O12" i="19"/>
  <c r="AE54" i="19"/>
  <c r="AK24" i="19"/>
  <c r="AK54" i="19"/>
  <c r="Y34" i="19"/>
  <c r="AI50" i="19"/>
  <c r="AH37" i="1"/>
  <c r="AC40" i="19"/>
  <c r="AL30" i="19"/>
  <c r="N30" i="19"/>
  <c r="AF20" i="19"/>
  <c r="N50" i="19"/>
  <c r="AF10" i="19"/>
  <c r="Z30" i="19"/>
  <c r="AL20" i="19"/>
  <c r="Z50" i="19"/>
  <c r="AL50" i="19"/>
  <c r="AH40" i="1"/>
  <c r="AL10" i="19"/>
  <c r="T10" i="19"/>
  <c r="T40" i="19"/>
  <c r="Y19" i="19"/>
  <c r="S29" i="19"/>
  <c r="AK9" i="19"/>
  <c r="AK39" i="19"/>
  <c r="AE9" i="19"/>
  <c r="S19" i="19"/>
  <c r="AK49" i="19"/>
  <c r="S9" i="19"/>
  <c r="M39" i="19"/>
  <c r="Y39" i="19"/>
  <c r="AE39" i="19"/>
  <c r="M19" i="19"/>
  <c r="AE44" i="1"/>
  <c r="AC45" i="1" s="1"/>
  <c r="AD45" i="1" s="1"/>
  <c r="Z49" i="19"/>
  <c r="N49" i="19"/>
  <c r="AL49" i="19"/>
  <c r="T39" i="19"/>
  <c r="AL19" i="19"/>
  <c r="Z29" i="19"/>
  <c r="AL9" i="19"/>
  <c r="AH34" i="1"/>
  <c r="Z39" i="19"/>
  <c r="T9" i="19"/>
  <c r="AF39" i="19"/>
  <c r="AF9" i="19"/>
  <c r="T29" i="19"/>
  <c r="T19" i="19"/>
  <c r="T49" i="19"/>
  <c r="N19" i="19"/>
  <c r="Z19" i="19"/>
  <c r="AL29" i="19"/>
  <c r="AL39" i="19"/>
  <c r="AF19" i="19"/>
  <c r="N39" i="19"/>
  <c r="N29" i="19"/>
  <c r="AF49" i="19"/>
  <c r="N9" i="19"/>
  <c r="Z9" i="19"/>
  <c r="AF29" i="19"/>
  <c r="Y40" i="19"/>
  <c r="AE30" i="19"/>
  <c r="M10" i="19"/>
  <c r="Y30" i="19"/>
  <c r="S10" i="19"/>
  <c r="S30" i="19"/>
  <c r="M30" i="19"/>
  <c r="AK30" i="19"/>
  <c r="S20" i="19"/>
  <c r="M50" i="19"/>
  <c r="AE10" i="19"/>
  <c r="S50" i="19"/>
  <c r="AH39" i="1"/>
  <c r="M40" i="19"/>
  <c r="AK40" i="19"/>
  <c r="S40" i="19"/>
  <c r="Y10" i="19"/>
  <c r="Y50" i="19"/>
  <c r="AE20" i="19"/>
  <c r="Y20" i="19"/>
  <c r="AK50" i="19"/>
  <c r="AK20" i="19"/>
  <c r="AE40" i="19"/>
  <c r="AE50" i="19"/>
  <c r="AK10" i="19"/>
  <c r="M20" i="19"/>
  <c r="AM54" i="19"/>
  <c r="U44" i="19"/>
  <c r="U14" i="19"/>
  <c r="O14" i="19"/>
  <c r="AA44" i="19"/>
  <c r="AA14" i="19"/>
  <c r="U34" i="19"/>
  <c r="AM14" i="19"/>
  <c r="AA24" i="19"/>
  <c r="O34" i="19"/>
  <c r="O54" i="19"/>
  <c r="AG34" i="19"/>
  <c r="U54" i="19"/>
  <c r="AH65" i="1"/>
  <c r="O44" i="19"/>
  <c r="AM34" i="19"/>
  <c r="AM24" i="19"/>
  <c r="O24" i="19"/>
  <c r="AG14" i="19"/>
  <c r="AA34" i="19"/>
  <c r="U24" i="19"/>
  <c r="AM44" i="19"/>
  <c r="AG44" i="19"/>
  <c r="AG24" i="19"/>
  <c r="AA54" i="19"/>
  <c r="AG54" i="19"/>
  <c r="M8" i="19"/>
  <c r="M38" i="19"/>
  <c r="Y38" i="19"/>
  <c r="Y18" i="19"/>
  <c r="AH27" i="1"/>
  <c r="S28" i="19"/>
  <c r="AK38" i="19"/>
  <c r="Y48" i="19"/>
  <c r="AE38" i="19"/>
  <c r="M28" i="19"/>
  <c r="S38" i="19"/>
  <c r="M18" i="19"/>
  <c r="S18" i="19"/>
  <c r="S48" i="19"/>
  <c r="M48" i="19"/>
  <c r="AK18" i="19"/>
  <c r="Y8" i="19"/>
  <c r="AK8" i="19"/>
  <c r="Y28" i="19"/>
  <c r="AE8" i="19"/>
  <c r="S8" i="19"/>
  <c r="AK28" i="19"/>
  <c r="AE28" i="19"/>
  <c r="AK48" i="19"/>
  <c r="AE18" i="19"/>
  <c r="AE48" i="19"/>
  <c r="R20" i="19"/>
  <c r="L20" i="19"/>
  <c r="X30" i="19"/>
  <c r="AD50" i="19"/>
  <c r="AE20" i="1"/>
  <c r="AD20" i="1"/>
  <c r="AE50" i="1"/>
  <c r="AC51" i="1"/>
  <c r="AD50" i="1"/>
  <c r="AC57" i="1"/>
  <c r="AG48" i="1"/>
  <c r="AF48" i="1" s="1"/>
  <c r="AH42" i="19" s="1"/>
  <c r="AG18" i="1"/>
  <c r="AF18" i="1" s="1"/>
  <c r="V7" i="19" s="1"/>
  <c r="AG54" i="1"/>
  <c r="AE51" i="1"/>
  <c r="AC52" i="1"/>
  <c r="AD51" i="1"/>
  <c r="S42" i="19" s="1"/>
  <c r="AD57" i="1"/>
  <c r="AE57" i="1"/>
  <c r="AG55" i="1"/>
  <c r="AF55" i="1" s="1"/>
  <c r="AF54" i="1"/>
  <c r="AG49" i="1"/>
  <c r="AF49" i="1" s="1"/>
  <c r="AG19" i="1"/>
  <c r="AE52" i="1"/>
  <c r="AD52" i="1"/>
  <c r="P12" i="19"/>
  <c r="AB12" i="19"/>
  <c r="AH48" i="1"/>
  <c r="V42" i="19"/>
  <c r="AB52" i="19"/>
  <c r="AB22" i="19"/>
  <c r="AH22" i="19"/>
  <c r="V22" i="19"/>
  <c r="J12" i="19"/>
  <c r="AH12" i="19"/>
  <c r="AB32" i="19"/>
  <c r="P22" i="19"/>
  <c r="J32" i="19"/>
  <c r="J52" i="19"/>
  <c r="AH52" i="19"/>
  <c r="V12" i="19"/>
  <c r="AG50" i="1"/>
  <c r="AF50" i="1" s="1"/>
  <c r="AG20" i="1"/>
  <c r="AF20" i="1"/>
  <c r="X17" i="19" s="1"/>
  <c r="AF19" i="1"/>
  <c r="W17" i="19" s="1"/>
  <c r="AB53" i="19"/>
  <c r="J13" i="19"/>
  <c r="J23" i="19"/>
  <c r="P53" i="19"/>
  <c r="AH54" i="1"/>
  <c r="V43" i="19"/>
  <c r="V23" i="19"/>
  <c r="AH23" i="19"/>
  <c r="AH53" i="19"/>
  <c r="AB33" i="19"/>
  <c r="AH33" i="19"/>
  <c r="P33" i="19"/>
  <c r="J43" i="19"/>
  <c r="J53" i="19"/>
  <c r="V53" i="19"/>
  <c r="AB13" i="19"/>
  <c r="P13" i="19"/>
  <c r="P43" i="19"/>
  <c r="AB23" i="19"/>
  <c r="AG57" i="1"/>
  <c r="AF57" i="1"/>
  <c r="M13" i="19" s="1"/>
  <c r="AG56" i="1"/>
  <c r="AF56" i="1" s="1"/>
  <c r="AG51" i="1"/>
  <c r="AF51" i="1" s="1"/>
  <c r="AK53" i="19"/>
  <c r="AK13" i="19"/>
  <c r="AK33" i="19"/>
  <c r="S23" i="19"/>
  <c r="M43" i="19"/>
  <c r="Y23" i="19"/>
  <c r="M23" i="19"/>
  <c r="W32" i="19"/>
  <c r="AH49" i="1"/>
  <c r="AI32" i="19"/>
  <c r="K12" i="19"/>
  <c r="K52" i="19"/>
  <c r="Q42" i="19"/>
  <c r="K22" i="19"/>
  <c r="AC22" i="19"/>
  <c r="K32" i="19"/>
  <c r="AC42" i="19"/>
  <c r="AI42" i="19"/>
  <c r="W52" i="19"/>
  <c r="W22" i="19"/>
  <c r="AI12" i="19"/>
  <c r="W12" i="19"/>
  <c r="AC52" i="19"/>
  <c r="W42" i="19"/>
  <c r="Q52" i="19"/>
  <c r="AG52" i="1"/>
  <c r="AF52" i="1"/>
  <c r="N32" i="19"/>
  <c r="T52" i="19"/>
  <c r="AF22" i="19"/>
  <c r="AF32" i="19"/>
  <c r="AK17" i="19"/>
  <c r="M7" i="19"/>
  <c r="S47" i="19"/>
  <c r="AE47" i="19"/>
  <c r="AH21" i="1"/>
  <c r="AK47" i="19"/>
  <c r="AE37" i="19"/>
  <c r="AK37" i="19"/>
  <c r="Y47" i="19"/>
  <c r="Y27" i="19"/>
  <c r="S27" i="19"/>
  <c r="S7" i="19"/>
  <c r="J17" i="19"/>
  <c r="P17" i="19"/>
  <c r="AB27" i="19"/>
  <c r="AH17" i="19"/>
  <c r="AB47" i="19"/>
  <c r="AB7" i="19"/>
  <c r="AH47" i="19"/>
  <c r="P27" i="19"/>
  <c r="P7" i="19"/>
  <c r="P47" i="19"/>
  <c r="AD22" i="1"/>
  <c r="Z7" i="19" s="1"/>
  <c r="AD7" i="19"/>
  <c r="AD19" i="1"/>
  <c r="AI47" i="19" s="1"/>
  <c r="AE18" i="1"/>
  <c r="AJ37" i="19"/>
  <c r="X7" i="19"/>
  <c r="AJ27" i="19"/>
  <c r="AD37" i="19"/>
  <c r="AD27" i="19"/>
  <c r="R27" i="19"/>
  <c r="N27" i="19"/>
  <c r="AL17" i="19"/>
  <c r="AF27" i="19"/>
  <c r="AF37" i="19"/>
  <c r="N47" i="19"/>
  <c r="Z37" i="19"/>
  <c r="K27" i="19"/>
  <c r="Q47" i="19"/>
  <c r="AI17" i="19"/>
  <c r="AC47" i="19"/>
  <c r="W7" i="19"/>
  <c r="AH19" i="1"/>
  <c r="AC7" i="19"/>
  <c r="AC17" i="19"/>
  <c r="P53" i="1"/>
  <c r="P31" i="1"/>
  <c r="P19" i="1"/>
  <c r="P29" i="1"/>
  <c r="P17" i="1"/>
  <c r="P35" i="1"/>
  <c r="P64" i="1"/>
  <c r="P23" i="1"/>
  <c r="P16" i="1"/>
  <c r="P28" i="1"/>
  <c r="P32" i="1"/>
  <c r="P43" i="1"/>
  <c r="P15" i="1"/>
  <c r="P71" i="1"/>
  <c r="P34" i="1"/>
  <c r="P49" i="1"/>
  <c r="P44" i="1"/>
  <c r="P51" i="1"/>
  <c r="P22" i="1"/>
  <c r="P56" i="1"/>
  <c r="P26" i="1"/>
  <c r="P59" i="1"/>
  <c r="P45" i="1"/>
  <c r="P46" i="1"/>
  <c r="P52" i="1"/>
  <c r="P55" i="1"/>
  <c r="P62" i="1"/>
  <c r="P21" i="1"/>
  <c r="P47" i="1"/>
  <c r="P33" i="1"/>
  <c r="P50" i="1"/>
  <c r="P14" i="1"/>
  <c r="P69" i="1"/>
  <c r="P25" i="1"/>
  <c r="P41" i="1"/>
  <c r="P13" i="1"/>
  <c r="P61" i="1"/>
  <c r="P63" i="1"/>
  <c r="P70" i="1"/>
  <c r="P37" i="1"/>
  <c r="P40" i="1"/>
  <c r="P68" i="1"/>
  <c r="P57" i="1"/>
  <c r="P38" i="1"/>
  <c r="P27" i="1"/>
  <c r="P39" i="1"/>
  <c r="B221" i="13" a="1"/>
  <c r="P58" i="1"/>
  <c r="P67" i="1"/>
  <c r="P65" i="1"/>
  <c r="P20" i="1"/>
  <c r="AH51" i="1" l="1"/>
  <c r="AK42" i="19"/>
  <c r="S22" i="19"/>
  <c r="Y42" i="19"/>
  <c r="M42" i="19"/>
  <c r="AK32" i="19"/>
  <c r="AE52" i="19"/>
  <c r="M32" i="19"/>
  <c r="AK22" i="19"/>
  <c r="L42" i="19"/>
  <c r="AJ22" i="19"/>
  <c r="AD52" i="19"/>
  <c r="R42" i="19"/>
  <c r="AJ52" i="19"/>
  <c r="AJ42" i="19"/>
  <c r="L12" i="19"/>
  <c r="AJ12" i="19"/>
  <c r="X22" i="19"/>
  <c r="AH50" i="1"/>
  <c r="X42" i="19"/>
  <c r="X12" i="19"/>
  <c r="L52" i="19"/>
  <c r="X52" i="19"/>
  <c r="X32" i="19"/>
  <c r="AD42" i="19"/>
  <c r="R22" i="19"/>
  <c r="AD32" i="19"/>
  <c r="Z12" i="19"/>
  <c r="T42" i="19"/>
  <c r="Z52" i="19"/>
  <c r="N52" i="19"/>
  <c r="AF42" i="19"/>
  <c r="AF12" i="19"/>
  <c r="Z42" i="19"/>
  <c r="AA50" i="19"/>
  <c r="AM50" i="19"/>
  <c r="U20" i="19"/>
  <c r="AM40" i="19"/>
  <c r="AG40" i="19"/>
  <c r="AA20" i="19"/>
  <c r="AA10" i="19"/>
  <c r="AA30" i="19"/>
  <c r="AE26" i="19"/>
  <c r="M36" i="19"/>
  <c r="Y36" i="19"/>
  <c r="Y6" i="19"/>
  <c r="AK36" i="19"/>
  <c r="M6" i="19"/>
  <c r="AK16" i="19"/>
  <c r="AK46" i="19"/>
  <c r="S46" i="19"/>
  <c r="AE16" i="19"/>
  <c r="Y16" i="19"/>
  <c r="S16" i="19"/>
  <c r="Y46" i="19"/>
  <c r="AE36" i="19"/>
  <c r="Y26" i="19"/>
  <c r="AK6" i="19"/>
  <c r="S36" i="19"/>
  <c r="M26" i="19"/>
  <c r="AE46" i="19"/>
  <c r="M16" i="19"/>
  <c r="AK26" i="19"/>
  <c r="S26" i="19"/>
  <c r="AD36" i="1"/>
  <c r="AE36" i="1"/>
  <c r="AC55" i="1"/>
  <c r="AC56" i="1"/>
  <c r="AE12" i="1"/>
  <c r="AC13" i="1" s="1"/>
  <c r="AD12" i="1"/>
  <c r="AC27" i="19"/>
  <c r="Q27" i="19"/>
  <c r="Q37" i="19"/>
  <c r="T27" i="19"/>
  <c r="T17" i="19"/>
  <c r="AF17" i="19"/>
  <c r="AF47" i="19"/>
  <c r="AD47" i="19"/>
  <c r="L7" i="19"/>
  <c r="AH18" i="1"/>
  <c r="J37" i="19"/>
  <c r="AE7" i="19"/>
  <c r="AK27" i="19"/>
  <c r="AH52" i="1"/>
  <c r="T32" i="19"/>
  <c r="M12" i="19"/>
  <c r="AE12" i="19"/>
  <c r="AK52" i="19"/>
  <c r="M33" i="19"/>
  <c r="S43" i="19"/>
  <c r="AH20" i="1"/>
  <c r="Y53" i="19"/>
  <c r="Y33" i="19"/>
  <c r="Y43" i="19"/>
  <c r="AK43" i="19"/>
  <c r="S53" i="19"/>
  <c r="S13" i="19"/>
  <c r="AE13" i="19"/>
  <c r="AE43" i="19"/>
  <c r="AH53" i="1"/>
  <c r="AH15" i="1"/>
  <c r="AE25" i="1"/>
  <c r="AC26" i="1" s="1"/>
  <c r="AD25" i="1"/>
  <c r="AC66" i="1"/>
  <c r="AC17" i="1"/>
  <c r="AG17" i="1"/>
  <c r="AF17" i="1" s="1"/>
  <c r="AG16" i="1"/>
  <c r="AF16" i="1" s="1"/>
  <c r="AI7" i="19"/>
  <c r="L50" i="19"/>
  <c r="R10" i="19"/>
  <c r="X20" i="19"/>
  <c r="AJ40" i="19"/>
  <c r="R30" i="19"/>
  <c r="X40" i="19"/>
  <c r="AD10" i="19"/>
  <c r="AH38" i="1"/>
  <c r="AJ20" i="19"/>
  <c r="AD20" i="19"/>
  <c r="L30" i="19"/>
  <c r="L10" i="19"/>
  <c r="X50" i="19"/>
  <c r="AJ30" i="19"/>
  <c r="R50" i="19"/>
  <c r="AJ50" i="19"/>
  <c r="M46" i="19"/>
  <c r="AE69" i="1"/>
  <c r="AD69" i="1"/>
  <c r="S44" i="19"/>
  <c r="S34" i="19"/>
  <c r="AH63" i="1"/>
  <c r="K40" i="19"/>
  <c r="AI30" i="19"/>
  <c r="Q20" i="19"/>
  <c r="AI20" i="19"/>
  <c r="W10" i="19"/>
  <c r="AC30" i="19"/>
  <c r="K20" i="19"/>
  <c r="K50" i="19"/>
  <c r="AI10" i="19"/>
  <c r="W50" i="19"/>
  <c r="K10" i="19"/>
  <c r="AI40" i="19"/>
  <c r="Q10" i="19"/>
  <c r="W40" i="19"/>
  <c r="Q30" i="19"/>
  <c r="AC20" i="19"/>
  <c r="K30" i="19"/>
  <c r="Q40" i="19"/>
  <c r="W30" i="19"/>
  <c r="AC50" i="19"/>
  <c r="AC32" i="1"/>
  <c r="AC31" i="1"/>
  <c r="AC16" i="1"/>
  <c r="AC37" i="19"/>
  <c r="Z47" i="19"/>
  <c r="N12" i="19"/>
  <c r="Z22" i="19"/>
  <c r="R17" i="19"/>
  <c r="Q17" i="19"/>
  <c r="N7" i="19"/>
  <c r="R37" i="19"/>
  <c r="M22" i="19"/>
  <c r="S6" i="19"/>
  <c r="AG20" i="19"/>
  <c r="U52" i="19"/>
  <c r="AG22" i="19"/>
  <c r="U22" i="19"/>
  <c r="O52" i="19"/>
  <c r="U12" i="19"/>
  <c r="AM32" i="19"/>
  <c r="O22" i="19"/>
  <c r="U42" i="19"/>
  <c r="AA32" i="19"/>
  <c r="U32" i="19"/>
  <c r="AM52" i="19"/>
  <c r="AG42" i="19"/>
  <c r="AM42" i="19"/>
  <c r="AA22" i="19"/>
  <c r="AG12" i="19"/>
  <c r="AG52" i="19"/>
  <c r="AA12" i="19"/>
  <c r="AA42" i="19"/>
  <c r="O42" i="19"/>
  <c r="AM12" i="19"/>
  <c r="O32" i="19"/>
  <c r="M37" i="19"/>
  <c r="S17" i="19"/>
  <c r="Y17" i="19"/>
  <c r="M27" i="19"/>
  <c r="Y37" i="19"/>
  <c r="AE17" i="19"/>
  <c r="AK7" i="19"/>
  <c r="AL37" i="19"/>
  <c r="AF7" i="19"/>
  <c r="W37" i="19"/>
  <c r="T37" i="19"/>
  <c r="Z17" i="19"/>
  <c r="L37" i="19"/>
  <c r="J47" i="19"/>
  <c r="AD40" i="19"/>
  <c r="Q50" i="19"/>
  <c r="AE6" i="19"/>
  <c r="U50" i="19"/>
  <c r="AA29" i="19"/>
  <c r="AA19" i="19"/>
  <c r="M52" i="19"/>
  <c r="Y52" i="19"/>
  <c r="AE22" i="19"/>
  <c r="AK12" i="19"/>
  <c r="S52" i="19"/>
  <c r="AE42" i="19"/>
  <c r="W47" i="19"/>
  <c r="AH22" i="1"/>
  <c r="AJ7" i="19"/>
  <c r="AE23" i="19"/>
  <c r="Z32" i="19"/>
  <c r="AL42" i="19"/>
  <c r="T12" i="19"/>
  <c r="Y12" i="19"/>
  <c r="AE53" i="19"/>
  <c r="AH57" i="1"/>
  <c r="AI27" i="19"/>
  <c r="T47" i="19"/>
  <c r="R7" i="19"/>
  <c r="Y7" i="19"/>
  <c r="AL52" i="19"/>
  <c r="AL32" i="19"/>
  <c r="Y32" i="19"/>
  <c r="AC10" i="19"/>
  <c r="AG32" i="19"/>
  <c r="O30" i="19"/>
  <c r="U30" i="19"/>
  <c r="AD22" i="19"/>
  <c r="K7" i="19"/>
  <c r="AL47" i="19"/>
  <c r="K17" i="19"/>
  <c r="T7" i="19"/>
  <c r="AL12" i="19"/>
  <c r="N42" i="19"/>
  <c r="AE32" i="19"/>
  <c r="V37" i="19"/>
  <c r="AB37" i="19"/>
  <c r="J27" i="19"/>
  <c r="AH27" i="19"/>
  <c r="V17" i="19"/>
  <c r="V27" i="19"/>
  <c r="L17" i="19"/>
  <c r="Q7" i="19"/>
  <c r="AL27" i="19"/>
  <c r="X47" i="19"/>
  <c r="P37" i="19"/>
  <c r="K37" i="19"/>
  <c r="AI37" i="19"/>
  <c r="N17" i="19"/>
  <c r="N37" i="19"/>
  <c r="X37" i="19"/>
  <c r="L47" i="19"/>
  <c r="AH37" i="19"/>
  <c r="V47" i="19"/>
  <c r="M17" i="19"/>
  <c r="T22" i="19"/>
  <c r="S12" i="19"/>
  <c r="S33" i="19"/>
  <c r="M53" i="19"/>
  <c r="AK23" i="19"/>
  <c r="AI22" i="19"/>
  <c r="Q32" i="19"/>
  <c r="K42" i="19"/>
  <c r="Q12" i="19"/>
  <c r="Q22" i="19"/>
  <c r="AI52" i="19"/>
  <c r="AE45" i="1"/>
  <c r="AC46" i="1" s="1"/>
  <c r="R40" i="19"/>
  <c r="X10" i="19"/>
  <c r="K47" i="19"/>
  <c r="W27" i="19"/>
  <c r="Z27" i="19"/>
  <c r="AL7" i="19"/>
  <c r="AJ47" i="19"/>
  <c r="L27" i="19"/>
  <c r="AD17" i="19"/>
  <c r="AB17" i="19"/>
  <c r="AH7" i="19"/>
  <c r="J7" i="19"/>
  <c r="S37" i="19"/>
  <c r="AE27" i="19"/>
  <c r="AL22" i="19"/>
  <c r="N22" i="19"/>
  <c r="AF52" i="19"/>
  <c r="S32" i="19"/>
  <c r="Y22" i="19"/>
  <c r="AC12" i="19"/>
  <c r="AC32" i="19"/>
  <c r="AE33" i="19"/>
  <c r="Y13" i="19"/>
  <c r="J22" i="19"/>
  <c r="AB42" i="19"/>
  <c r="AH13" i="19"/>
  <c r="V13" i="19"/>
  <c r="J33" i="19"/>
  <c r="AB43" i="19"/>
  <c r="V33" i="19"/>
  <c r="P23" i="19"/>
  <c r="AH43" i="19"/>
  <c r="L40" i="19"/>
  <c r="AD30" i="19"/>
  <c r="W20" i="19"/>
  <c r="AA52" i="19"/>
  <c r="P52" i="19"/>
  <c r="V32" i="19"/>
  <c r="J42" i="19"/>
  <c r="AH32" i="19"/>
  <c r="V52" i="19"/>
  <c r="P32" i="19"/>
  <c r="P42" i="19"/>
  <c r="O40" i="19"/>
  <c r="Y29" i="19"/>
  <c r="Y9" i="19"/>
  <c r="M29" i="19"/>
  <c r="AE49" i="19"/>
  <c r="M9" i="19"/>
  <c r="S49" i="19"/>
  <c r="AE29" i="19"/>
  <c r="AE19" i="19"/>
  <c r="AK29" i="19"/>
  <c r="M49" i="19"/>
  <c r="AE34" i="19"/>
  <c r="M54" i="19"/>
  <c r="M24" i="19"/>
  <c r="M14" i="19"/>
  <c r="Y14" i="19"/>
  <c r="AK34" i="19"/>
  <c r="AK14" i="19"/>
  <c r="M34" i="19"/>
  <c r="Y54" i="19"/>
  <c r="AE14" i="19"/>
  <c r="M44" i="19"/>
  <c r="AE24" i="19"/>
  <c r="Y44" i="19"/>
  <c r="U19" i="19"/>
  <c r="AA39" i="19"/>
  <c r="AH35" i="1"/>
  <c r="AA9" i="19"/>
  <c r="AG19" i="19"/>
  <c r="AM49" i="19"/>
  <c r="O19" i="19"/>
  <c r="AG39" i="19"/>
  <c r="O29" i="19"/>
  <c r="AM39" i="19"/>
  <c r="U39" i="19"/>
  <c r="AM19" i="19"/>
  <c r="U49" i="19"/>
  <c r="AG9" i="19"/>
  <c r="AM9" i="19"/>
  <c r="N35" i="19"/>
  <c r="AF35" i="19"/>
  <c r="AL15" i="19"/>
  <c r="T15" i="19"/>
  <c r="AH70" i="1"/>
  <c r="Z15" i="19"/>
  <c r="N15" i="19"/>
  <c r="Z35" i="19"/>
  <c r="AL55" i="19"/>
  <c r="Z45" i="19"/>
  <c r="AL35" i="19"/>
  <c r="T45" i="19"/>
  <c r="AF15" i="19"/>
  <c r="AD23" i="1"/>
  <c r="AE23" i="1"/>
  <c r="AC58" i="1"/>
  <c r="AG58" i="1"/>
  <c r="AF58" i="1" s="1"/>
  <c r="AC60" i="1"/>
  <c r="AG61" i="1"/>
  <c r="AF61" i="1" s="1"/>
  <c r="AC28" i="1"/>
  <c r="AG28" i="1"/>
  <c r="AF28" i="1" s="1"/>
  <c r="AK44" i="19"/>
  <c r="S24" i="19"/>
  <c r="AA49" i="19"/>
  <c r="N55" i="19"/>
  <c r="AD42" i="1"/>
  <c r="N54" i="19"/>
  <c r="N24" i="19"/>
  <c r="Z34" i="19"/>
  <c r="T44" i="19"/>
  <c r="AF54" i="19"/>
  <c r="Z14" i="19"/>
  <c r="AF14" i="19"/>
  <c r="AL44" i="19"/>
  <c r="Z54" i="19"/>
  <c r="AH64" i="1"/>
  <c r="T34" i="19"/>
  <c r="N34" i="19"/>
  <c r="AL34" i="19"/>
  <c r="AE29" i="1"/>
  <c r="AD29" i="1"/>
  <c r="R47" i="19"/>
  <c r="AJ17" i="19"/>
  <c r="X27" i="19"/>
  <c r="R32" i="19"/>
  <c r="R52" i="19"/>
  <c r="L32" i="19"/>
  <c r="AD12" i="19"/>
  <c r="Y49" i="19"/>
  <c r="AH33" i="1"/>
  <c r="S54" i="19"/>
  <c r="Y24" i="19"/>
  <c r="AL25" i="19"/>
  <c r="N20" i="19"/>
  <c r="Z40" i="19"/>
  <c r="AF30" i="19"/>
  <c r="N10" i="19"/>
  <c r="N40" i="19"/>
  <c r="Z10" i="19"/>
  <c r="T20" i="19"/>
  <c r="T30" i="19"/>
  <c r="AF40" i="19"/>
  <c r="Z20" i="19"/>
  <c r="AF50" i="19"/>
  <c r="T50" i="19"/>
  <c r="AL40" i="19"/>
  <c r="U9" i="19"/>
  <c r="U29" i="19"/>
  <c r="O9" i="19"/>
  <c r="AG59" i="1"/>
  <c r="AF59" i="1" s="1"/>
  <c r="AC59" i="1"/>
  <c r="AC62" i="1"/>
  <c r="AG62" i="1"/>
  <c r="AF62" i="1" s="1"/>
  <c r="L22" i="19"/>
  <c r="AJ32" i="19"/>
  <c r="R12" i="19"/>
  <c r="S39" i="19"/>
  <c r="AK19" i="19"/>
  <c r="AE44" i="19"/>
  <c r="S14" i="19"/>
  <c r="O39" i="19"/>
  <c r="AF45" i="19"/>
  <c r="AL24" i="19"/>
  <c r="AM29" i="19"/>
  <c r="AG49" i="19"/>
  <c r="AA55" i="19"/>
  <c r="AG25" i="19"/>
  <c r="U45" i="19"/>
  <c r="AA25" i="19"/>
  <c r="AG35" i="19"/>
  <c r="U25" i="19"/>
  <c r="U15" i="19"/>
  <c r="O15" i="19"/>
  <c r="AA45" i="19"/>
  <c r="AG55" i="19"/>
  <c r="AG15" i="19"/>
  <c r="AH71" i="1"/>
  <c r="O35" i="19"/>
  <c r="AM35" i="19"/>
  <c r="AC47" i="1"/>
  <c r="AG47" i="1"/>
  <c r="AF47" i="1" s="1"/>
  <c r="O10" i="19"/>
  <c r="AG50" i="19"/>
  <c r="U10" i="19"/>
  <c r="AH41" i="1"/>
  <c r="O50" i="19"/>
  <c r="O20" i="19"/>
  <c r="AA40" i="19"/>
  <c r="AM20" i="19"/>
  <c r="AM10" i="19"/>
  <c r="AG10" i="19"/>
  <c r="AM30" i="19"/>
  <c r="B221" i="13"/>
  <c r="H210" i="13" s="1"/>
  <c r="W14" i="19" l="1"/>
  <c r="W34" i="19"/>
  <c r="Q34" i="19"/>
  <c r="AI24" i="19"/>
  <c r="Q54" i="19"/>
  <c r="Q44" i="19"/>
  <c r="W44" i="19"/>
  <c r="AC54" i="19"/>
  <c r="AI44" i="19"/>
  <c r="AE58" i="1"/>
  <c r="AD58" i="1"/>
  <c r="Q14" i="19"/>
  <c r="AD13" i="1"/>
  <c r="AE13" i="1"/>
  <c r="AC14" i="1" s="1"/>
  <c r="AD66" i="1"/>
  <c r="AE66" i="1"/>
  <c r="AC67" i="1" s="1"/>
  <c r="Q24" i="19"/>
  <c r="AC14" i="19"/>
  <c r="AD32" i="1"/>
  <c r="AE32" i="1"/>
  <c r="AC44" i="19"/>
  <c r="W54" i="19"/>
  <c r="AD56" i="1"/>
  <c r="AE56" i="1"/>
  <c r="AC24" i="19"/>
  <c r="AD31" i="1"/>
  <c r="AE31" i="1"/>
  <c r="M35" i="19"/>
  <c r="M15" i="19"/>
  <c r="AE55" i="19"/>
  <c r="Y25" i="19"/>
  <c r="Y15" i="19"/>
  <c r="AK55" i="19"/>
  <c r="S35" i="19"/>
  <c r="AE25" i="19"/>
  <c r="AE45" i="19"/>
  <c r="S55" i="19"/>
  <c r="AK25" i="19"/>
  <c r="Y55" i="19"/>
  <c r="M25" i="19"/>
  <c r="AK45" i="19"/>
  <c r="M45" i="19"/>
  <c r="Y45" i="19"/>
  <c r="AH69" i="1"/>
  <c r="M55" i="19"/>
  <c r="S15" i="19"/>
  <c r="AE15" i="19"/>
  <c r="S25" i="19"/>
  <c r="S45" i="19"/>
  <c r="Y35" i="19"/>
  <c r="AE35" i="19"/>
  <c r="AK35" i="19"/>
  <c r="AK15" i="19"/>
  <c r="K24" i="19"/>
  <c r="O17" i="19"/>
  <c r="O7" i="19"/>
  <c r="AM7" i="19"/>
  <c r="U17" i="19"/>
  <c r="AH23" i="1"/>
  <c r="AG47" i="19"/>
  <c r="AA7" i="19"/>
  <c r="AG17" i="19"/>
  <c r="AG27" i="19"/>
  <c r="AA37" i="19"/>
  <c r="AM37" i="19"/>
  <c r="O27" i="19"/>
  <c r="U27" i="19"/>
  <c r="AM27" i="19"/>
  <c r="O47" i="19"/>
  <c r="AA47" i="19"/>
  <c r="AG7" i="19"/>
  <c r="AA17" i="19"/>
  <c r="AA27" i="19"/>
  <c r="O37" i="19"/>
  <c r="U37" i="19"/>
  <c r="AM47" i="19"/>
  <c r="AG37" i="19"/>
  <c r="U47" i="19"/>
  <c r="AM17" i="19"/>
  <c r="U7" i="19"/>
  <c r="K34" i="19"/>
  <c r="AD55" i="1"/>
  <c r="AE55" i="1"/>
  <c r="W24" i="19"/>
  <c r="AD46" i="1"/>
  <c r="AE46" i="1"/>
  <c r="AD26" i="1"/>
  <c r="AE26" i="1"/>
  <c r="AE59" i="1"/>
  <c r="AD59" i="1"/>
  <c r="AD47" i="1"/>
  <c r="AE47" i="1"/>
  <c r="AI34" i="19"/>
  <c r="K54" i="19"/>
  <c r="AD60" i="1"/>
  <c r="AE60" i="1"/>
  <c r="K14" i="19"/>
  <c r="AD62" i="1"/>
  <c r="AE62" i="1"/>
  <c r="AA38" i="19"/>
  <c r="AM28" i="19"/>
  <c r="AG28" i="19"/>
  <c r="AG38" i="19"/>
  <c r="U28" i="19"/>
  <c r="AA18" i="19"/>
  <c r="AG48" i="19"/>
  <c r="O28" i="19"/>
  <c r="U38" i="19"/>
  <c r="O38" i="19"/>
  <c r="U18" i="19"/>
  <c r="O8" i="19"/>
  <c r="AM8" i="19"/>
  <c r="U8" i="19"/>
  <c r="AG18" i="19"/>
  <c r="AA8" i="19"/>
  <c r="AG8" i="19"/>
  <c r="O48" i="19"/>
  <c r="AM18" i="19"/>
  <c r="AM48" i="19"/>
  <c r="O18" i="19"/>
  <c r="AM38" i="19"/>
  <c r="AH29" i="1"/>
  <c r="U48" i="19"/>
  <c r="AA48" i="19"/>
  <c r="AA28" i="19"/>
  <c r="K44" i="19"/>
  <c r="AI54" i="19"/>
  <c r="AH61" i="1"/>
  <c r="AD28" i="1"/>
  <c r="AE28" i="1"/>
  <c r="AC34" i="19"/>
  <c r="AI14" i="19"/>
  <c r="AE16" i="1"/>
  <c r="AD16" i="1"/>
  <c r="AE17" i="1"/>
  <c r="AD17" i="1"/>
  <c r="P42" i="1"/>
  <c r="Q42" i="1" s="1"/>
  <c r="P24" i="1"/>
  <c r="Q24" i="1" s="1"/>
  <c r="P60" i="1"/>
  <c r="Q60" i="1" s="1"/>
  <c r="P54" i="1"/>
  <c r="Q54" i="1" s="1"/>
  <c r="P36" i="1"/>
  <c r="Q36" i="1" s="1"/>
  <c r="P30" i="1"/>
  <c r="Q30" i="1" s="1"/>
  <c r="P12" i="1"/>
  <c r="Q12" i="1" s="1"/>
  <c r="P48" i="1"/>
  <c r="Q48" i="1" s="1"/>
  <c r="P18" i="1"/>
  <c r="Q18" i="1" s="1"/>
  <c r="P66" i="1"/>
  <c r="Q66" i="1" s="1"/>
  <c r="AA6" i="19" l="1"/>
  <c r="U6" i="19"/>
  <c r="AM6" i="19"/>
  <c r="AM26" i="19"/>
  <c r="AA46" i="19"/>
  <c r="AA36" i="19"/>
  <c r="AM46" i="19"/>
  <c r="AM36" i="19"/>
  <c r="U46" i="19"/>
  <c r="AA16" i="19"/>
  <c r="U36" i="19"/>
  <c r="U16" i="19"/>
  <c r="O36" i="19"/>
  <c r="AH17" i="1"/>
  <c r="AG46" i="19"/>
  <c r="AG16" i="19"/>
  <c r="AG26" i="19"/>
  <c r="O6" i="19"/>
  <c r="AG36" i="19"/>
  <c r="O16" i="19"/>
  <c r="O26" i="19"/>
  <c r="AG6" i="19"/>
  <c r="U26" i="19"/>
  <c r="O46" i="19"/>
  <c r="AA26" i="19"/>
  <c r="AM16" i="19"/>
  <c r="AJ13" i="19"/>
  <c r="R53" i="19"/>
  <c r="L13" i="19"/>
  <c r="AJ23" i="19"/>
  <c r="AD23" i="19"/>
  <c r="AJ33" i="19"/>
  <c r="AJ43" i="19"/>
  <c r="X23" i="19"/>
  <c r="R33" i="19"/>
  <c r="X33" i="19"/>
  <c r="AJ53" i="19"/>
  <c r="L53" i="19"/>
  <c r="R23" i="19"/>
  <c r="L43" i="19"/>
  <c r="R43" i="19"/>
  <c r="L23" i="19"/>
  <c r="X43" i="19"/>
  <c r="X13" i="19"/>
  <c r="X53" i="19"/>
  <c r="L33" i="19"/>
  <c r="AD43" i="19"/>
  <c r="AH56" i="1"/>
  <c r="R13" i="19"/>
  <c r="AD13" i="19"/>
  <c r="AD33" i="19"/>
  <c r="AD53" i="19"/>
  <c r="AL46" i="19"/>
  <c r="T6" i="19"/>
  <c r="AF46" i="19"/>
  <c r="AF6" i="19"/>
  <c r="T36" i="19"/>
  <c r="T16" i="19"/>
  <c r="AL36" i="19"/>
  <c r="AF16" i="19"/>
  <c r="T26" i="19"/>
  <c r="N36" i="19"/>
  <c r="N6" i="19"/>
  <c r="Z26" i="19"/>
  <c r="AL16" i="19"/>
  <c r="AL6" i="19"/>
  <c r="T46" i="19"/>
  <c r="AF36" i="19"/>
  <c r="AF26" i="19"/>
  <c r="N26" i="19"/>
  <c r="Z6" i="19"/>
  <c r="AH16" i="1"/>
  <c r="N46" i="19"/>
  <c r="Z46" i="19"/>
  <c r="N16" i="19"/>
  <c r="Z16" i="19"/>
  <c r="Z36" i="19"/>
  <c r="AL26" i="19"/>
  <c r="AE14" i="1"/>
  <c r="AD14" i="1"/>
  <c r="AG11" i="19"/>
  <c r="U21" i="19"/>
  <c r="U51" i="19"/>
  <c r="O21" i="19"/>
  <c r="O51" i="19"/>
  <c r="AA11" i="19"/>
  <c r="AM31" i="19"/>
  <c r="AA41" i="19"/>
  <c r="AA21" i="19"/>
  <c r="O41" i="19"/>
  <c r="AG31" i="19"/>
  <c r="AM21" i="19"/>
  <c r="O11" i="19"/>
  <c r="AA51" i="19"/>
  <c r="U31" i="19"/>
  <c r="AM41" i="19"/>
  <c r="AM51" i="19"/>
  <c r="U11" i="19"/>
  <c r="O31" i="19"/>
  <c r="AA31" i="19"/>
  <c r="AG51" i="19"/>
  <c r="U41" i="19"/>
  <c r="AM11" i="19"/>
  <c r="AH47" i="1"/>
  <c r="AG21" i="19"/>
  <c r="AG41" i="19"/>
  <c r="X29" i="19"/>
  <c r="AD49" i="19"/>
  <c r="AJ19" i="19"/>
  <c r="AJ39" i="19"/>
  <c r="AD9" i="19"/>
  <c r="L49" i="19"/>
  <c r="R49" i="19"/>
  <c r="X39" i="19"/>
  <c r="L29" i="19"/>
  <c r="X9" i="19"/>
  <c r="L19" i="19"/>
  <c r="X49" i="19"/>
  <c r="AD39" i="19"/>
  <c r="R9" i="19"/>
  <c r="AJ49" i="19"/>
  <c r="L39" i="19"/>
  <c r="R39" i="19"/>
  <c r="AJ9" i="19"/>
  <c r="AD19" i="19"/>
  <c r="X19" i="19"/>
  <c r="AJ29" i="19"/>
  <c r="L9" i="19"/>
  <c r="R29" i="19"/>
  <c r="AH32" i="1"/>
  <c r="R19" i="19"/>
  <c r="AD29" i="19"/>
  <c r="AH58" i="1"/>
  <c r="T33" i="19"/>
  <c r="N13" i="19"/>
  <c r="Z33" i="19"/>
  <c r="AL33" i="19"/>
  <c r="AL23" i="19"/>
  <c r="AF43" i="19"/>
  <c r="AL53" i="19"/>
  <c r="Z13" i="19"/>
  <c r="N23" i="19"/>
  <c r="T53" i="19"/>
  <c r="AF53" i="19"/>
  <c r="Z53" i="19"/>
  <c r="N33" i="19"/>
  <c r="N53" i="19"/>
  <c r="AF13" i="19"/>
  <c r="Z43" i="19"/>
  <c r="T23" i="19"/>
  <c r="T43" i="19"/>
  <c r="Z23" i="19"/>
  <c r="AF23" i="19"/>
  <c r="T13" i="19"/>
  <c r="AL43" i="19"/>
  <c r="AF33" i="19"/>
  <c r="AL13" i="19"/>
  <c r="N43" i="19"/>
  <c r="AD67" i="1"/>
  <c r="AE67" i="1"/>
  <c r="AC68" i="1" s="1"/>
  <c r="AJ14" i="19"/>
  <c r="R14" i="19"/>
  <c r="AJ24" i="19"/>
  <c r="AH62" i="1"/>
  <c r="AD34" i="19"/>
  <c r="R44" i="19"/>
  <c r="L54" i="19"/>
  <c r="AD14" i="19"/>
  <c r="R34" i="19"/>
  <c r="R24" i="19"/>
  <c r="X34" i="19"/>
  <c r="R54" i="19"/>
  <c r="AJ34" i="19"/>
  <c r="X14" i="19"/>
  <c r="AD24" i="19"/>
  <c r="AD54" i="19"/>
  <c r="L24" i="19"/>
  <c r="L34" i="19"/>
  <c r="AJ44" i="19"/>
  <c r="L44" i="19"/>
  <c r="AJ54" i="19"/>
  <c r="X24" i="19"/>
  <c r="L14" i="19"/>
  <c r="AD44" i="19"/>
  <c r="X44" i="19"/>
  <c r="X54" i="19"/>
  <c r="AG13" i="19"/>
  <c r="AG33" i="19"/>
  <c r="AH59" i="1"/>
  <c r="AA33" i="19"/>
  <c r="U33" i="19"/>
  <c r="AG23" i="19"/>
  <c r="AA13" i="19"/>
  <c r="AA23" i="19"/>
  <c r="AG43" i="19"/>
  <c r="AM43" i="19"/>
  <c r="U53" i="19"/>
  <c r="O33" i="19"/>
  <c r="O23" i="19"/>
  <c r="AA43" i="19"/>
  <c r="AM13" i="19"/>
  <c r="AG53" i="19"/>
  <c r="AM53" i="19"/>
  <c r="O43" i="19"/>
  <c r="U23" i="19"/>
  <c r="O53" i="19"/>
  <c r="O13" i="19"/>
  <c r="AM23" i="19"/>
  <c r="AM33" i="19"/>
  <c r="AA53" i="19"/>
  <c r="U13" i="19"/>
  <c r="U43" i="19"/>
  <c r="AC33" i="19"/>
  <c r="AC23" i="19"/>
  <c r="AI43" i="19"/>
  <c r="K43" i="19"/>
  <c r="Q23" i="19"/>
  <c r="K23" i="19"/>
  <c r="Q13" i="19"/>
  <c r="W23" i="19"/>
  <c r="AH55" i="1"/>
  <c r="AI13" i="19"/>
  <c r="K53" i="19"/>
  <c r="AC43" i="19"/>
  <c r="AI53" i="19"/>
  <c r="W13" i="19"/>
  <c r="AC13" i="19"/>
  <c r="Q53" i="19"/>
  <c r="AI23" i="19"/>
  <c r="AI33" i="19"/>
  <c r="W43" i="19"/>
  <c r="W53" i="19"/>
  <c r="Q33" i="19"/>
  <c r="AC53" i="19"/>
  <c r="Q43" i="19"/>
  <c r="K13" i="19"/>
  <c r="K33" i="19"/>
  <c r="W33" i="19"/>
  <c r="AL38" i="19"/>
  <c r="T8" i="19"/>
  <c r="AL8" i="19"/>
  <c r="Z18" i="19"/>
  <c r="Z48" i="19"/>
  <c r="AF48" i="19"/>
  <c r="Z38" i="19"/>
  <c r="T28" i="19"/>
  <c r="AF28" i="19"/>
  <c r="AL48" i="19"/>
  <c r="N18" i="19"/>
  <c r="AF38" i="19"/>
  <c r="T38" i="19"/>
  <c r="T48" i="19"/>
  <c r="AL18" i="19"/>
  <c r="Z8" i="19"/>
  <c r="T18" i="19"/>
  <c r="AL28" i="19"/>
  <c r="AF8" i="19"/>
  <c r="AF18" i="19"/>
  <c r="N8" i="19"/>
  <c r="Z28" i="19"/>
  <c r="N28" i="19"/>
  <c r="N48" i="19"/>
  <c r="N38" i="19"/>
  <c r="AH28" i="1"/>
  <c r="AB26" i="18"/>
  <c r="AB10" i="18"/>
  <c r="J18" i="18"/>
  <c r="V10" i="18"/>
  <c r="V34" i="18"/>
  <c r="V18" i="18"/>
  <c r="P34" i="18"/>
  <c r="V26" i="18"/>
  <c r="V42" i="18"/>
  <c r="P42" i="18"/>
  <c r="AH34" i="18"/>
  <c r="AH42" i="18"/>
  <c r="S48" i="1"/>
  <c r="AH26" i="18"/>
  <c r="J26" i="18"/>
  <c r="J10" i="18"/>
  <c r="R48" i="1"/>
  <c r="P10" i="18"/>
  <c r="P18" i="18"/>
  <c r="J34" i="18"/>
  <c r="AB42" i="18"/>
  <c r="J42" i="18"/>
  <c r="P26" i="18"/>
  <c r="AB34" i="18"/>
  <c r="AH10" i="18"/>
  <c r="AH18" i="18"/>
  <c r="AB18" i="18"/>
  <c r="V22" i="18"/>
  <c r="V30" i="18"/>
  <c r="V6" i="18"/>
  <c r="J14" i="18"/>
  <c r="J22" i="18"/>
  <c r="J6" i="18"/>
  <c r="V14" i="18"/>
  <c r="AB22" i="18"/>
  <c r="AH22" i="18"/>
  <c r="J30" i="18"/>
  <c r="AH30" i="18"/>
  <c r="P6" i="18"/>
  <c r="AB30" i="18"/>
  <c r="AH6" i="18"/>
  <c r="AB38" i="18"/>
  <c r="P30" i="18"/>
  <c r="AH38" i="18"/>
  <c r="R12" i="1"/>
  <c r="AG12" i="1" s="1"/>
  <c r="P14" i="18"/>
  <c r="S12" i="1"/>
  <c r="AB14" i="18"/>
  <c r="P22" i="18"/>
  <c r="J38" i="18"/>
  <c r="AH14" i="18"/>
  <c r="AB6" i="18"/>
  <c r="P38" i="18"/>
  <c r="V38" i="18"/>
  <c r="AH32" i="18"/>
  <c r="P16" i="18"/>
  <c r="AH16" i="18"/>
  <c r="AB24" i="18"/>
  <c r="J24" i="18"/>
  <c r="V24" i="18"/>
  <c r="V16" i="18"/>
  <c r="J40" i="18"/>
  <c r="AH40" i="18"/>
  <c r="V8" i="18"/>
  <c r="AB40" i="18"/>
  <c r="V40" i="18"/>
  <c r="V32" i="18"/>
  <c r="J32" i="18"/>
  <c r="R30" i="1"/>
  <c r="AG30" i="1" s="1"/>
  <c r="P8" i="18"/>
  <c r="AB32" i="18"/>
  <c r="AH24" i="18"/>
  <c r="J16" i="18"/>
  <c r="P40" i="18"/>
  <c r="AH8" i="18"/>
  <c r="AB16" i="18"/>
  <c r="S30" i="1"/>
  <c r="P32" i="18"/>
  <c r="P24" i="18"/>
  <c r="AB8" i="18"/>
  <c r="J8" i="18"/>
  <c r="L16" i="18"/>
  <c r="AJ24" i="18"/>
  <c r="AJ16" i="18"/>
  <c r="R36" i="1"/>
  <c r="AG36" i="1" s="1"/>
  <c r="AF36" i="1" s="1"/>
  <c r="AD40" i="18"/>
  <c r="AD24" i="18"/>
  <c r="AJ40" i="18"/>
  <c r="R16" i="18"/>
  <c r="R24" i="18"/>
  <c r="AD16" i="18"/>
  <c r="X32" i="18"/>
  <c r="L24" i="18"/>
  <c r="L32" i="18"/>
  <c r="R40" i="18"/>
  <c r="R8" i="18"/>
  <c r="L8" i="18"/>
  <c r="AD8" i="18"/>
  <c r="L40" i="18"/>
  <c r="AD32" i="18"/>
  <c r="AJ8" i="18"/>
  <c r="R32" i="18"/>
  <c r="X16" i="18"/>
  <c r="AJ32" i="18"/>
  <c r="X40" i="18"/>
  <c r="X24" i="18"/>
  <c r="X8" i="18"/>
  <c r="S36" i="1"/>
  <c r="X18" i="18"/>
  <c r="AJ10" i="18"/>
  <c r="X26" i="18"/>
  <c r="AD18" i="18"/>
  <c r="L10" i="18"/>
  <c r="R42" i="18"/>
  <c r="L18" i="18"/>
  <c r="L34" i="18"/>
  <c r="X10" i="18"/>
  <c r="AJ34" i="18"/>
  <c r="L42" i="18"/>
  <c r="X42" i="18"/>
  <c r="R34" i="18"/>
  <c r="S54" i="1"/>
  <c r="R26" i="18"/>
  <c r="AJ18" i="18"/>
  <c r="AJ42" i="18"/>
  <c r="R18" i="18"/>
  <c r="AD34" i="18"/>
  <c r="L26" i="18"/>
  <c r="AD42" i="18"/>
  <c r="X34" i="18"/>
  <c r="AJ26" i="18"/>
  <c r="R10" i="18"/>
  <c r="R54" i="1"/>
  <c r="AD26" i="18"/>
  <c r="AD10" i="18"/>
  <c r="AL42" i="18"/>
  <c r="T34" i="18"/>
  <c r="T10" i="18"/>
  <c r="N10" i="18"/>
  <c r="Z34" i="18"/>
  <c r="AF42" i="18"/>
  <c r="AL26" i="18"/>
  <c r="Z42" i="18"/>
  <c r="N42" i="18"/>
  <c r="AF10" i="18"/>
  <c r="R60" i="1"/>
  <c r="AG60" i="1" s="1"/>
  <c r="AF60" i="1" s="1"/>
  <c r="T26" i="18"/>
  <c r="AL10" i="18"/>
  <c r="N26" i="18"/>
  <c r="AF26" i="18"/>
  <c r="T18" i="18"/>
  <c r="S60" i="1"/>
  <c r="T42" i="18"/>
  <c r="AF18" i="18"/>
  <c r="AL34" i="18"/>
  <c r="Z10" i="18"/>
  <c r="N34" i="18"/>
  <c r="Z18" i="18"/>
  <c r="N18" i="18"/>
  <c r="AL18" i="18"/>
  <c r="Z26" i="18"/>
  <c r="AF34" i="18"/>
  <c r="AB20" i="18"/>
  <c r="V44" i="18"/>
  <c r="P20" i="18"/>
  <c r="AH44" i="18"/>
  <c r="J44" i="18"/>
  <c r="AH12" i="18"/>
  <c r="AH20" i="18"/>
  <c r="V28" i="18"/>
  <c r="J36" i="18"/>
  <c r="AB28" i="18"/>
  <c r="V12" i="18"/>
  <c r="AH28" i="18"/>
  <c r="J20" i="18"/>
  <c r="V36" i="18"/>
  <c r="AB36" i="18"/>
  <c r="P36" i="18"/>
  <c r="P44" i="18"/>
  <c r="AB12" i="18"/>
  <c r="P12" i="18"/>
  <c r="P28" i="18"/>
  <c r="R66" i="1"/>
  <c r="AG66" i="1" s="1"/>
  <c r="AB44" i="18"/>
  <c r="AH36" i="18"/>
  <c r="J12" i="18"/>
  <c r="S66" i="1"/>
  <c r="J28" i="18"/>
  <c r="V20" i="18"/>
  <c r="N30" i="18"/>
  <c r="AL22" i="18"/>
  <c r="AF6" i="18"/>
  <c r="AF30" i="18"/>
  <c r="R24" i="1"/>
  <c r="AG24" i="1" s="1"/>
  <c r="AF38" i="18"/>
  <c r="T14" i="18"/>
  <c r="AL30" i="18"/>
  <c r="Z38" i="18"/>
  <c r="S24" i="1"/>
  <c r="AL38" i="18"/>
  <c r="N6" i="18"/>
  <c r="T6" i="18"/>
  <c r="AL6" i="18"/>
  <c r="AL14" i="18"/>
  <c r="AF22" i="18"/>
  <c r="T30" i="18"/>
  <c r="Z6" i="18"/>
  <c r="N22" i="18"/>
  <c r="Z14" i="18"/>
  <c r="T38" i="18"/>
  <c r="Z22" i="18"/>
  <c r="Z30" i="18"/>
  <c r="N38" i="18"/>
  <c r="AF14" i="18"/>
  <c r="N14" i="18"/>
  <c r="T22" i="18"/>
  <c r="AJ6" i="18"/>
  <c r="X14" i="18"/>
  <c r="L6" i="18"/>
  <c r="AD22" i="18"/>
  <c r="L30" i="18"/>
  <c r="S18" i="1"/>
  <c r="AJ22" i="18"/>
  <c r="X22" i="18"/>
  <c r="R14" i="18"/>
  <c r="AD6" i="18"/>
  <c r="AD38" i="18"/>
  <c r="L22" i="18"/>
  <c r="AJ38" i="18"/>
  <c r="X6" i="18"/>
  <c r="R22" i="18"/>
  <c r="X30" i="18"/>
  <c r="AD30" i="18"/>
  <c r="AJ30" i="18"/>
  <c r="L14" i="18"/>
  <c r="R6" i="18"/>
  <c r="R18" i="1"/>
  <c r="X38" i="18"/>
  <c r="R38" i="18"/>
  <c r="L38" i="18"/>
  <c r="AD14" i="18"/>
  <c r="AJ14" i="18"/>
  <c r="R30" i="18"/>
  <c r="AF24" i="18"/>
  <c r="Z8" i="18"/>
  <c r="AF8" i="18"/>
  <c r="Z40" i="18"/>
  <c r="AL16" i="18"/>
  <c r="T32" i="18"/>
  <c r="S42" i="1"/>
  <c r="Z16" i="18"/>
  <c r="AF16" i="18"/>
  <c r="Z24" i="18"/>
  <c r="T8" i="18"/>
  <c r="N40" i="18"/>
  <c r="N8" i="18"/>
  <c r="R42" i="1"/>
  <c r="AG42" i="1" s="1"/>
  <c r="Z32" i="18"/>
  <c r="AL40" i="18"/>
  <c r="AF32" i="18"/>
  <c r="N16" i="18"/>
  <c r="N24" i="18"/>
  <c r="AL8" i="18"/>
  <c r="AL32" i="18"/>
  <c r="T40" i="18"/>
  <c r="T24" i="18"/>
  <c r="N32" i="18"/>
  <c r="AL24" i="18"/>
  <c r="T16" i="18"/>
  <c r="AF40" i="18"/>
  <c r="AE68" i="1" l="1"/>
  <c r="AD68" i="1"/>
  <c r="AF66" i="1"/>
  <c r="AG67" i="1"/>
  <c r="AB50" i="19"/>
  <c r="J20" i="19"/>
  <c r="AH20" i="19"/>
  <c r="V40" i="19"/>
  <c r="AH10" i="19"/>
  <c r="AB20" i="19"/>
  <c r="AB10" i="19"/>
  <c r="AB30" i="19"/>
  <c r="V30" i="19"/>
  <c r="AH36" i="1"/>
  <c r="V10" i="19"/>
  <c r="J30" i="19"/>
  <c r="P20" i="19"/>
  <c r="P10" i="19"/>
  <c r="AH40" i="19"/>
  <c r="V20" i="19"/>
  <c r="AH30" i="19"/>
  <c r="AB40" i="19"/>
  <c r="AH50" i="19"/>
  <c r="V50" i="19"/>
  <c r="P30" i="19"/>
  <c r="J40" i="19"/>
  <c r="J10" i="19"/>
  <c r="J50" i="19"/>
  <c r="P40" i="19"/>
  <c r="P50" i="19"/>
  <c r="AF30" i="1"/>
  <c r="AG31" i="1"/>
  <c r="AF31" i="1" s="1"/>
  <c r="AF12" i="1"/>
  <c r="AG13" i="1"/>
  <c r="AG25" i="1"/>
  <c r="AF24" i="1"/>
  <c r="J44" i="19"/>
  <c r="AH24" i="19"/>
  <c r="AH54" i="19"/>
  <c r="AB34" i="19"/>
  <c r="P14" i="19"/>
  <c r="AB24" i="19"/>
  <c r="V44" i="19"/>
  <c r="J24" i="19"/>
  <c r="AH34" i="19"/>
  <c r="V24" i="19"/>
  <c r="AB54" i="19"/>
  <c r="AH44" i="19"/>
  <c r="V54" i="19"/>
  <c r="AB14" i="19"/>
  <c r="J54" i="19"/>
  <c r="P54" i="19"/>
  <c r="AB44" i="19"/>
  <c r="P34" i="19"/>
  <c r="AH60" i="1"/>
  <c r="J34" i="19"/>
  <c r="P44" i="19"/>
  <c r="AH14" i="19"/>
  <c r="J14" i="19"/>
  <c r="V34" i="19"/>
  <c r="P24" i="19"/>
  <c r="V14" i="19"/>
  <c r="AG43" i="1"/>
  <c r="AF42" i="1"/>
  <c r="P36" i="19" l="1"/>
  <c r="AH16" i="19"/>
  <c r="AB6" i="19"/>
  <c r="V26" i="19"/>
  <c r="AB36" i="19"/>
  <c r="AH46" i="19"/>
  <c r="J16" i="19"/>
  <c r="P46" i="19"/>
  <c r="J26" i="19"/>
  <c r="J6" i="19"/>
  <c r="AH12" i="1"/>
  <c r="P6" i="19"/>
  <c r="AB16" i="19"/>
  <c r="AH36" i="19"/>
  <c r="V36" i="19"/>
  <c r="V6" i="19"/>
  <c r="AH6" i="19"/>
  <c r="AB26" i="19"/>
  <c r="AB46" i="19"/>
  <c r="J46" i="19"/>
  <c r="AH26" i="19"/>
  <c r="P16" i="19"/>
  <c r="V46" i="19"/>
  <c r="P26" i="19"/>
  <c r="J36" i="19"/>
  <c r="V16" i="19"/>
  <c r="AF13" i="1"/>
  <c r="AG14" i="1"/>
  <c r="AF14" i="1" s="1"/>
  <c r="V51" i="19"/>
  <c r="J51" i="19"/>
  <c r="V31" i="19"/>
  <c r="P31" i="19"/>
  <c r="AB31" i="19"/>
  <c r="AB11" i="19"/>
  <c r="AH31" i="19"/>
  <c r="J31" i="19"/>
  <c r="J21" i="19"/>
  <c r="AH21" i="19"/>
  <c r="V11" i="19"/>
  <c r="AH41" i="19"/>
  <c r="AH51" i="19"/>
  <c r="P21" i="19"/>
  <c r="J11" i="19"/>
  <c r="P51" i="19"/>
  <c r="V21" i="19"/>
  <c r="AB41" i="19"/>
  <c r="V41" i="19"/>
  <c r="AH11" i="19"/>
  <c r="AH42" i="1"/>
  <c r="AB51" i="19"/>
  <c r="P11" i="19"/>
  <c r="AB21" i="19"/>
  <c r="J41" i="19"/>
  <c r="P41" i="19"/>
  <c r="W19" i="19"/>
  <c r="Q9" i="19"/>
  <c r="AI19" i="19"/>
  <c r="W29" i="19"/>
  <c r="W9" i="19"/>
  <c r="Q39" i="19"/>
  <c r="AC19" i="19"/>
  <c r="W49" i="19"/>
  <c r="Q19" i="19"/>
  <c r="AI9" i="19"/>
  <c r="AC29" i="19"/>
  <c r="K29" i="19"/>
  <c r="Q49" i="19"/>
  <c r="AC39" i="19"/>
  <c r="Q29" i="19"/>
  <c r="K9" i="19"/>
  <c r="AI49" i="19"/>
  <c r="W39" i="19"/>
  <c r="AC49" i="19"/>
  <c r="K19" i="19"/>
  <c r="K49" i="19"/>
  <c r="AC9" i="19"/>
  <c r="AH31" i="1"/>
  <c r="AI29" i="19"/>
  <c r="AI39" i="19"/>
  <c r="K39" i="19"/>
  <c r="V19" i="19"/>
  <c r="J49" i="19"/>
  <c r="V9" i="19"/>
  <c r="AH9" i="19"/>
  <c r="AH30" i="1"/>
  <c r="V29" i="19"/>
  <c r="AH39" i="19"/>
  <c r="P29" i="19"/>
  <c r="J39" i="19"/>
  <c r="AB49" i="19"/>
  <c r="J19" i="19"/>
  <c r="AB19" i="19"/>
  <c r="AB29" i="19"/>
  <c r="P19" i="19"/>
  <c r="J9" i="19"/>
  <c r="V49" i="19"/>
  <c r="AH49" i="19"/>
  <c r="J29" i="19"/>
  <c r="AH29" i="19"/>
  <c r="AB9" i="19"/>
  <c r="V39" i="19"/>
  <c r="AB39" i="19"/>
  <c r="P9" i="19"/>
  <c r="P49" i="19"/>
  <c r="AH19" i="19"/>
  <c r="P39" i="19"/>
  <c r="AG44" i="1"/>
  <c r="AF43" i="1"/>
  <c r="P8" i="19"/>
  <c r="J18" i="19"/>
  <c r="J28" i="19"/>
  <c r="P48" i="19"/>
  <c r="AH48" i="19"/>
  <c r="P18" i="19"/>
  <c r="J38" i="19"/>
  <c r="AB8" i="19"/>
  <c r="AH24" i="1"/>
  <c r="V18" i="19"/>
  <c r="J8" i="19"/>
  <c r="AB48" i="19"/>
  <c r="AB38" i="19"/>
  <c r="V28" i="19"/>
  <c r="AH18" i="19"/>
  <c r="AH38" i="19"/>
  <c r="AH8" i="19"/>
  <c r="J48" i="19"/>
  <c r="P38" i="19"/>
  <c r="V8" i="19"/>
  <c r="AH28" i="19"/>
  <c r="AB28" i="19"/>
  <c r="V48" i="19"/>
  <c r="P28" i="19"/>
  <c r="V38" i="19"/>
  <c r="AB18" i="19"/>
  <c r="AF67" i="1"/>
  <c r="AG68" i="1"/>
  <c r="AF68" i="1" s="1"/>
  <c r="AF25" i="1"/>
  <c r="AG26" i="1"/>
  <c r="AF26" i="1" s="1"/>
  <c r="AH15" i="19"/>
  <c r="AH45" i="19"/>
  <c r="J55" i="19"/>
  <c r="J25" i="19"/>
  <c r="P25" i="19"/>
  <c r="AH66" i="1"/>
  <c r="AB45" i="19"/>
  <c r="V55" i="19"/>
  <c r="AH35" i="19"/>
  <c r="V15" i="19"/>
  <c r="P55" i="19"/>
  <c r="AB35" i="19"/>
  <c r="AH55" i="19"/>
  <c r="J35" i="19"/>
  <c r="V25" i="19"/>
  <c r="V35" i="19"/>
  <c r="P35" i="19"/>
  <c r="AB25" i="19"/>
  <c r="P45" i="19"/>
  <c r="AB55" i="19"/>
  <c r="AB15" i="19"/>
  <c r="J15" i="19"/>
  <c r="P15" i="19"/>
  <c r="V45" i="19"/>
  <c r="AH25" i="19"/>
  <c r="J45" i="19"/>
  <c r="AI45" i="19" l="1"/>
  <c r="Q55" i="19"/>
  <c r="W35" i="19"/>
  <c r="W15" i="19"/>
  <c r="AI55" i="19"/>
  <c r="AC15" i="19"/>
  <c r="AI25" i="19"/>
  <c r="W25" i="19"/>
  <c r="Q35" i="19"/>
  <c r="K15" i="19"/>
  <c r="AC35" i="19"/>
  <c r="K25" i="19"/>
  <c r="AC55" i="19"/>
  <c r="AC45" i="19"/>
  <c r="W55" i="19"/>
  <c r="AI15" i="19"/>
  <c r="AI35" i="19"/>
  <c r="W45" i="19"/>
  <c r="Q45" i="19"/>
  <c r="Q15" i="19"/>
  <c r="K55" i="19"/>
  <c r="Q25" i="19"/>
  <c r="AH67" i="1"/>
  <c r="K35" i="19"/>
  <c r="K45" i="19"/>
  <c r="AC25" i="19"/>
  <c r="R35" i="19"/>
  <c r="X45" i="19"/>
  <c r="X15" i="19"/>
  <c r="R55" i="19"/>
  <c r="AJ25" i="19"/>
  <c r="X35" i="19"/>
  <c r="AD55" i="19"/>
  <c r="AD15" i="19"/>
  <c r="AJ35" i="19"/>
  <c r="L55" i="19"/>
  <c r="L35" i="19"/>
  <c r="AD45" i="19"/>
  <c r="R15" i="19"/>
  <c r="AJ55" i="19"/>
  <c r="AJ15" i="19"/>
  <c r="AD35" i="19"/>
  <c r="X25" i="19"/>
  <c r="X55" i="19"/>
  <c r="AJ45" i="19"/>
  <c r="R25" i="19"/>
  <c r="L25" i="19"/>
  <c r="L15" i="19"/>
  <c r="AD25" i="19"/>
  <c r="L45" i="19"/>
  <c r="AH68" i="1"/>
  <c r="R45" i="19"/>
  <c r="AI11" i="19"/>
  <c r="AI51" i="19"/>
  <c r="AC51" i="19"/>
  <c r="K41" i="19"/>
  <c r="W51" i="19"/>
  <c r="W21" i="19"/>
  <c r="AI41" i="19"/>
  <c r="Q41" i="19"/>
  <c r="K21" i="19"/>
  <c r="AC41" i="19"/>
  <c r="W41" i="19"/>
  <c r="K51" i="19"/>
  <c r="Q31" i="19"/>
  <c r="AC11" i="19"/>
  <c r="AC31" i="19"/>
  <c r="Q51" i="19"/>
  <c r="AH43" i="1"/>
  <c r="Q11" i="19"/>
  <c r="W11" i="19"/>
  <c r="AC21" i="19"/>
  <c r="AI31" i="19"/>
  <c r="AI21" i="19"/>
  <c r="K31" i="19"/>
  <c r="K11" i="19"/>
  <c r="W31" i="19"/>
  <c r="Q21" i="19"/>
  <c r="AJ36" i="19"/>
  <c r="X36" i="19"/>
  <c r="AD46" i="19"/>
  <c r="AD6" i="19"/>
  <c r="AJ16" i="19"/>
  <c r="AD36" i="19"/>
  <c r="AJ46" i="19"/>
  <c r="R16" i="19"/>
  <c r="R36" i="19"/>
  <c r="L36" i="19"/>
  <c r="X16" i="19"/>
  <c r="X6" i="19"/>
  <c r="L46" i="19"/>
  <c r="AH14" i="1"/>
  <c r="L16" i="19"/>
  <c r="X26" i="19"/>
  <c r="AD16" i="19"/>
  <c r="L26" i="19"/>
  <c r="AJ6" i="19"/>
  <c r="AD26" i="19"/>
  <c r="R6" i="19"/>
  <c r="X46" i="19"/>
  <c r="L6" i="19"/>
  <c r="AJ26" i="19"/>
  <c r="R46" i="19"/>
  <c r="R26" i="19"/>
  <c r="AG45" i="1"/>
  <c r="AF44" i="1"/>
  <c r="AI16" i="19"/>
  <c r="AH13" i="1"/>
  <c r="Q6" i="19"/>
  <c r="Q46" i="19"/>
  <c r="AI36" i="19"/>
  <c r="AC36" i="19"/>
  <c r="Q26" i="19"/>
  <c r="AC16" i="19"/>
  <c r="W16" i="19"/>
  <c r="W6" i="19"/>
  <c r="W36" i="19"/>
  <c r="AC6" i="19"/>
  <c r="W46" i="19"/>
  <c r="AI26" i="19"/>
  <c r="K36" i="19"/>
  <c r="K26" i="19"/>
  <c r="Q36" i="19"/>
  <c r="AI46" i="19"/>
  <c r="W26" i="19"/>
  <c r="K46" i="19"/>
  <c r="AC26" i="19"/>
  <c r="AC46" i="19"/>
  <c r="AI6" i="19"/>
  <c r="K16" i="19"/>
  <c r="K6" i="19"/>
  <c r="Q16" i="19"/>
  <c r="AD18" i="19"/>
  <c r="X8" i="19"/>
  <c r="AJ38" i="19"/>
  <c r="R8" i="19"/>
  <c r="X28" i="19"/>
  <c r="L8" i="19"/>
  <c r="AJ48" i="19"/>
  <c r="R28" i="19"/>
  <c r="AJ8" i="19"/>
  <c r="AD48" i="19"/>
  <c r="AD28" i="19"/>
  <c r="L48" i="19"/>
  <c r="AH26" i="1"/>
  <c r="R38" i="19"/>
  <c r="AD8" i="19"/>
  <c r="AD38" i="19"/>
  <c r="R18" i="19"/>
  <c r="L18" i="19"/>
  <c r="X18" i="19"/>
  <c r="L28" i="19"/>
  <c r="X38" i="19"/>
  <c r="X48" i="19"/>
  <c r="AJ18" i="19"/>
  <c r="L38" i="19"/>
  <c r="AJ28" i="19"/>
  <c r="R48" i="19"/>
  <c r="AI38" i="19"/>
  <c r="K28" i="19"/>
  <c r="K18" i="19"/>
  <c r="K8" i="19"/>
  <c r="K38" i="19"/>
  <c r="AC28" i="19"/>
  <c r="AI18" i="19"/>
  <c r="Q8" i="19"/>
  <c r="Q38" i="19"/>
  <c r="AC48" i="19"/>
  <c r="AC18" i="19"/>
  <c r="Q18" i="19"/>
  <c r="AH25" i="1"/>
  <c r="Q48" i="19"/>
  <c r="AC38" i="19"/>
  <c r="Q28" i="19"/>
  <c r="AI48" i="19"/>
  <c r="AC8" i="19"/>
  <c r="W8" i="19"/>
  <c r="AI8" i="19"/>
  <c r="AI28" i="19"/>
  <c r="W28" i="19"/>
  <c r="W48" i="19"/>
  <c r="K48" i="19"/>
  <c r="W38" i="19"/>
  <c r="W18" i="19"/>
  <c r="L51" i="19" l="1"/>
  <c r="X11" i="19"/>
  <c r="L31" i="19"/>
  <c r="AJ41" i="19"/>
  <c r="AD11" i="19"/>
  <c r="L11" i="19"/>
  <c r="R11" i="19"/>
  <c r="R31" i="19"/>
  <c r="AH44" i="1"/>
  <c r="AD21" i="19"/>
  <c r="R51" i="19"/>
  <c r="L41" i="19"/>
  <c r="AJ21" i="19"/>
  <c r="AJ11" i="19"/>
  <c r="AD41" i="19"/>
  <c r="X41" i="19"/>
  <c r="L21" i="19"/>
  <c r="X21" i="19"/>
  <c r="R21" i="19"/>
  <c r="AD51" i="19"/>
  <c r="R41" i="19"/>
  <c r="AD31" i="19"/>
  <c r="AJ31" i="19"/>
  <c r="X31" i="19"/>
  <c r="AJ51" i="19"/>
  <c r="X51" i="19"/>
  <c r="AF45" i="1"/>
  <c r="AG46" i="1"/>
  <c r="AF46" i="1" s="1"/>
  <c r="AF51" i="19" l="1"/>
  <c r="T11" i="19"/>
  <c r="Z31" i="19"/>
  <c r="AF31" i="19"/>
  <c r="AL41" i="19"/>
  <c r="N51" i="19"/>
  <c r="N41" i="19"/>
  <c r="Z11" i="19"/>
  <c r="T51" i="19"/>
  <c r="AL21" i="19"/>
  <c r="N11" i="19"/>
  <c r="Z21" i="19"/>
  <c r="AL51" i="19"/>
  <c r="N21" i="19"/>
  <c r="N31" i="19"/>
  <c r="Z41" i="19"/>
  <c r="AH46" i="1"/>
  <c r="T31" i="19"/>
  <c r="AL11" i="19"/>
  <c r="Z51" i="19"/>
  <c r="T41" i="19"/>
  <c r="AF11" i="19"/>
  <c r="AL31" i="19"/>
  <c r="AF21" i="19"/>
  <c r="AF41" i="19"/>
  <c r="T21" i="19"/>
  <c r="M41" i="19"/>
  <c r="AK11" i="19"/>
  <c r="AE11" i="19"/>
  <c r="M11" i="19"/>
  <c r="S21" i="19"/>
  <c r="Y21" i="19"/>
  <c r="Y31" i="19"/>
  <c r="AE21" i="19"/>
  <c r="Y41" i="19"/>
  <c r="S51" i="19"/>
  <c r="S31" i="19"/>
  <c r="M31" i="19"/>
  <c r="M51" i="19"/>
  <c r="Y11" i="19"/>
  <c r="Y51" i="19"/>
  <c r="M21" i="19"/>
  <c r="AK51" i="19"/>
  <c r="AK41" i="19"/>
  <c r="AK31" i="19"/>
  <c r="S11" i="19"/>
  <c r="AE31" i="19"/>
  <c r="AE51" i="19"/>
  <c r="AK21" i="19"/>
  <c r="AH45" i="1"/>
  <c r="S41" i="19"/>
  <c r="AE41" i="19"/>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<sst xmlns="http://schemas.openxmlformats.org/spreadsheetml/2006/main" count="773" uniqueCount="453">
  <si>
    <t xml:space="preserve">Referencia </t>
  </si>
  <si>
    <t>Descripción del Riesgo</t>
  </si>
  <si>
    <t>Impacto</t>
  </si>
  <si>
    <t>Causa Inmediata</t>
  </si>
  <si>
    <t>Probabilidad</t>
  </si>
  <si>
    <t>%</t>
  </si>
  <si>
    <t>Alta</t>
  </si>
  <si>
    <t>Mayor</t>
  </si>
  <si>
    <t>Atributos</t>
  </si>
  <si>
    <t>Manual</t>
  </si>
  <si>
    <t>Automático</t>
  </si>
  <si>
    <t>No. Control</t>
  </si>
  <si>
    <t>Afectación</t>
  </si>
  <si>
    <t>Tipo</t>
  </si>
  <si>
    <t>Preventivo</t>
  </si>
  <si>
    <t>Detectivo</t>
  </si>
  <si>
    <t>Correctivo</t>
  </si>
  <si>
    <t>Implementación</t>
  </si>
  <si>
    <t>Documentación</t>
  </si>
  <si>
    <t>Documentado</t>
  </si>
  <si>
    <t>Sin Documentar</t>
  </si>
  <si>
    <t>Frecuencia</t>
  </si>
  <si>
    <t>Continua</t>
  </si>
  <si>
    <t>Aleatoria</t>
  </si>
  <si>
    <t>Evidencia</t>
  </si>
  <si>
    <t>Registro Sustancial</t>
  </si>
  <si>
    <t>Registro Material</t>
  </si>
  <si>
    <t>Sin registro</t>
  </si>
  <si>
    <t>Calificación</t>
  </si>
  <si>
    <t>Tratamiento</t>
  </si>
  <si>
    <t>Reducir</t>
  </si>
  <si>
    <t>Aceptar</t>
  </si>
  <si>
    <t>Evitar</t>
  </si>
  <si>
    <t>Probabilidad Inherente</t>
  </si>
  <si>
    <t>Plan de Acción</t>
  </si>
  <si>
    <t>Responsable</t>
  </si>
  <si>
    <t>Fecha Implementación</t>
  </si>
  <si>
    <t>Seguimiento</t>
  </si>
  <si>
    <t>Fecha Seguimiento</t>
  </si>
  <si>
    <t>Estado</t>
  </si>
  <si>
    <t>Finalizado</t>
  </si>
  <si>
    <t>En curso</t>
  </si>
  <si>
    <t>Causa Raíz</t>
  </si>
  <si>
    <t>Proceso:</t>
  </si>
  <si>
    <t>Alcance:</t>
  </si>
  <si>
    <t>Impacto 
Inherente</t>
  </si>
  <si>
    <t>Probabilidad Residual Final</t>
  </si>
  <si>
    <t>Impacto Residual Final</t>
  </si>
  <si>
    <t>Zona de Riesgo Inherente</t>
  </si>
  <si>
    <t>Zona de Riesgo Final</t>
  </si>
  <si>
    <t>Clasificación del Riesgo</t>
  </si>
  <si>
    <t>Muy Baja</t>
  </si>
  <si>
    <t>Frecuencia de la Actividad</t>
  </si>
  <si>
    <t>Baja</t>
  </si>
  <si>
    <t>Muy Alta</t>
  </si>
  <si>
    <t>Tabla Criterios para definir el nivel de probabilidad</t>
  </si>
  <si>
    <t>Afectación Económica (o presupuestal)</t>
  </si>
  <si>
    <t>Pérdida Reputacional</t>
  </si>
  <si>
    <t>Afectación menor a 10 SMLMV .</t>
  </si>
  <si>
    <t xml:space="preserve">Menor-40% </t>
  </si>
  <si>
    <t>Moderado 60%</t>
  </si>
  <si>
    <t>Mayor 80%</t>
  </si>
  <si>
    <t>Catastrófico 100%</t>
  </si>
  <si>
    <t>Tabla Criterios para definir el nivel de impacto</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</si>
  <si>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</si>
  <si>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</si>
  <si>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</si>
  <si>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</si>
  <si>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</si>
  <si>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</si>
  <si>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</si>
  <si>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</si>
  <si>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</si>
  <si>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</si>
  <si>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</si>
  <si>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</si>
  <si>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</si>
  <si>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</si>
  <si>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Tabla Atributos de para el diseño del control</t>
  </si>
  <si>
    <t>Extremo</t>
  </si>
  <si>
    <t>Alto</t>
  </si>
  <si>
    <t>Moderado</t>
  </si>
  <si>
    <t>Bajo</t>
  </si>
  <si>
    <t>Insignificante</t>
  </si>
  <si>
    <t>Menor</t>
  </si>
  <si>
    <t>Catastrófico</t>
  </si>
  <si>
    <t>Plan de accion (solo para la opción reducir)</t>
  </si>
  <si>
    <t>Criterios de impacto</t>
  </si>
  <si>
    <t>Criterios</t>
  </si>
  <si>
    <t>Pérdida_Reputacional</t>
  </si>
  <si>
    <t>Afectación Económica o presupuestal</t>
  </si>
  <si>
    <t>Afectación_Económica_o_presupuestal</t>
  </si>
  <si>
    <t>Observación de criterio</t>
  </si>
  <si>
    <t xml:space="preserve">Entre 10 y 50 SMLMV </t>
  </si>
  <si>
    <t xml:space="preserve">Entre 50 y 100 SMLMV </t>
  </si>
  <si>
    <t xml:space="preserve">Entre 100 y 500 SMLMV </t>
  </si>
  <si>
    <t xml:space="preserve">Mayor a 500 SMLMV </t>
  </si>
  <si>
    <t>El riesgo afecta la imagen de alguna área de la organización</t>
  </si>
  <si>
    <t>El riesgo afecta la imagen de la entidad internamente, de conocimiento general, nivel interno, de junta dircetiva y accionistas y/o de provedores</t>
  </si>
  <si>
    <t>El riesgo afecta la imagen de de la entidad con efecto publicitario sostenido a nivel de sector administrativo, nivel departamental o municipal</t>
  </si>
  <si>
    <t>El riesgo afecta la imagen de la entidad con algunos usuarios de relevancia frente al logro de los objetivos</t>
  </si>
  <si>
    <t>Leve 20%</t>
  </si>
  <si>
    <t>La actividad que conlleva el riesgo se ejecuta como máximos 2 veces por año</t>
  </si>
  <si>
    <t>La actividad que conlleva el riesgo se ejecuta de 3 a 24 veces por año</t>
  </si>
  <si>
    <t>La actividad que conlleva el riesgo se ejecuta de 24 a 500 veces por año</t>
  </si>
  <si>
    <t>La actividad que conlleva el riesgo se ejecuta mínimo 500 veces al año y máximo 5000 veces por año</t>
  </si>
  <si>
    <t>La actividad que conlleva el riesgo se ejecuta más de 5000 veces por año</t>
  </si>
  <si>
    <t>Media</t>
  </si>
  <si>
    <t>Catastrófico
100%</t>
  </si>
  <si>
    <t>Mayor
80%</t>
  </si>
  <si>
    <t>Moderado
60%</t>
  </si>
  <si>
    <t>Menor
40%</t>
  </si>
  <si>
    <t>Leve
20%</t>
  </si>
  <si>
    <t>Muy Baja
20%</t>
  </si>
  <si>
    <t>Baja
40%</t>
  </si>
  <si>
    <t>Alta
80%</t>
  </si>
  <si>
    <t>Muy Alta
100%</t>
  </si>
  <si>
    <t>Media
60%</t>
  </si>
  <si>
    <t>El riesgo afecta la imagen de la entidad a nivel nacional, con efecto publicitarios sostenible a nivel país</t>
  </si>
  <si>
    <t>Con Registro</t>
  </si>
  <si>
    <t>Sin Registro</t>
  </si>
  <si>
    <t>El control no deja registro de la ejecución del control</t>
  </si>
  <si>
    <t>El control deja un registro que permite evidenciar la ejecución del control</t>
  </si>
  <si>
    <t>Ejecucion y Administracion de procesos</t>
  </si>
  <si>
    <t>Fraude Externo</t>
  </si>
  <si>
    <t>Fraude Interno</t>
  </si>
  <si>
    <t>Fallas Tecnologicas</t>
  </si>
  <si>
    <t>Relaciones Laborales</t>
  </si>
  <si>
    <t>Usuarios, productos y practicas , organizacionales</t>
  </si>
  <si>
    <t>Daños Activos Fisicos</t>
  </si>
  <si>
    <t>Objetivo:</t>
  </si>
  <si>
    <t>Reputacional</t>
  </si>
  <si>
    <t>Económico</t>
  </si>
  <si>
    <t>Económico y Reputacional</t>
  </si>
  <si>
    <t>Frecuencia con la cual se realiza la actividad</t>
  </si>
  <si>
    <t>Reducir (mitigar)</t>
  </si>
  <si>
    <t>Reducir (compartir)</t>
  </si>
  <si>
    <t>Probabilidad Residual</t>
  </si>
  <si>
    <t>Identificación del riesgo</t>
  </si>
  <si>
    <t>Análisis del riesgo inherente</t>
  </si>
  <si>
    <t>Evaluación del riesgo - Valoración de los controles</t>
  </si>
  <si>
    <t>Evaluación del riesgo - Nivel del riesgo residual</t>
  </si>
  <si>
    <t>Fuente:  Adaptado de Curso Riesgo Operativo Universidad del Rosario por Dirección de Gestión y Desempeño Institucional de Función Pública,  2020.</t>
  </si>
  <si>
    <t>Subcriterios</t>
  </si>
  <si>
    <t xml:space="preserve">     Afectación menor a 10 SMLMV .</t>
  </si>
  <si>
    <t>❌</t>
  </si>
  <si>
    <t>✔</t>
  </si>
  <si>
    <t xml:space="preserve">     Entre 50 y 100 SMLMV </t>
  </si>
  <si>
    <t xml:space="preserve">     Entre 10 y 50 SMLMV </t>
  </si>
  <si>
    <t xml:space="preserve">     Entre 100 y 500 SMLMV </t>
  </si>
  <si>
    <t xml:space="preserve">     Mayor a 500 SMLMV </t>
  </si>
  <si>
    <t xml:space="preserve">     El riesgo afecta la imagen de alguna área de la organización</t>
  </si>
  <si>
    <t xml:space="preserve">     El riesgo afecta la imagen de la entidad internamente, de conocimiento general, nivel interno, de junta dircetiva y accionistas y/o de provedores</t>
  </si>
  <si>
    <t xml:space="preserve">     El riesgo afecta la imagen de la entidad con algunos usuarios de relevancia frente al logro de los objetivos</t>
  </si>
  <si>
    <t xml:space="preserve">     El riesgo afecta la imagen de de la entidad con efecto publicitario sostenido a nivel de sector administrativo, nivel departamental o municipal</t>
  </si>
  <si>
    <t xml:space="preserve">     El riesgo afecta la imagen de la entidad a nivel nacional, con efecto publicitarios sostenible a nivel país</t>
  </si>
  <si>
    <t xml:space="preserve">Afectación menor a 10 SMLMV </t>
  </si>
  <si>
    <r>
      <rPr>
        <b/>
        <sz val="12"/>
        <color theme="9" tint="-0.249977111117893"/>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</si>
  <si>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 xml:space="preserve"> Matriz de Calor Residual</t>
  </si>
  <si>
    <t>Matriz de Calor Inherente</t>
  </si>
  <si>
    <r>
      <rPr>
        <b/>
        <sz val="12"/>
        <color theme="9" tint="-0.249977111117893"/>
        <rFont val="Arial Narrow"/>
        <family val="2"/>
      </rPr>
      <t>*</t>
    </r>
    <r>
      <rPr>
        <b/>
        <sz val="12"/>
        <rFont val="Arial Narrow"/>
        <family val="2"/>
      </rPr>
      <t>Atributos de</t>
    </r>
    <r>
      <rPr>
        <b/>
        <sz val="12"/>
        <color theme="9" tint="-0.249977111117893"/>
        <rFont val="Arial Narrow"/>
        <family val="2"/>
      </rPr>
      <t xml:space="preserve"> </t>
    </r>
    <r>
      <rPr>
        <b/>
        <sz val="12"/>
        <color rgb="FF000000"/>
        <rFont val="Arial Narrow"/>
        <family val="2"/>
      </rPr>
      <t>Formalización</t>
    </r>
  </si>
  <si>
    <t>Descripción del Control</t>
  </si>
  <si>
    <t>Orientaciones Generales</t>
  </si>
  <si>
    <t>Columna</t>
  </si>
  <si>
    <t>Matriz Mapa de Riesgos</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</si>
  <si>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</si>
  <si>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</si>
  <si>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adelanter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theme="9" tint="-0.249977111117893"/>
        <rFont val="Arial Narrow"/>
        <family val="2"/>
      </rPr>
      <t>NOTA:</t>
    </r>
    <r>
      <rPr>
        <sz val="11"/>
        <rFont val="Arial Narrow"/>
        <family val="2"/>
      </rPr>
      <t xml:space="preserve"> Si lo considera pertinente, es posible agregar hojas de trabajo adicionales al presente formato que permitan incluir la traza de estos análisis.</t>
    </r>
  </si>
  <si>
    <t>Frecuencia con la cual se lleva a cabo la actividad</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</si>
  <si>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</si>
  <si>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</si>
  <si>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</si>
  <si>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</si>
  <si>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Teniendo en cuenta que ingresó la información de PROBABILIDAD e IMPACTO, la matriz automáticamente hará el cálculo para la zona de riesgo inherente (Columna N)</t>
  </si>
  <si>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Arial Narrow"/>
        <family val="2"/>
      </rPr>
      <t>Responsable de ejecutar el control + Acción + Complemento</t>
    </r>
  </si>
  <si>
    <t>Esta casilla no se diligencia, depende de la selección en la columna R.</t>
  </si>
  <si>
    <t>Utilice la lista de despligue que se encuentra parametrizada, le aparecerán las opciones: i)Preventivo, ii)Detectivo, iii)Correctivo.</t>
  </si>
  <si>
    <t>Utilice la lista de despligue que se encuentra parametrizada, le aparecerán las opciones: i)Automático, ii)Manual.</t>
  </si>
  <si>
    <t xml:space="preserve">La matriz automáticamente hará el cálculo para el control analizado (Columna T) </t>
  </si>
  <si>
    <r>
      <t xml:space="preserve">ATRIBUTOS EFICIENCIA
</t>
    </r>
    <r>
      <rPr>
        <sz val="9"/>
        <rFont val="Arial Narrow"/>
        <family val="2"/>
      </rPr>
      <t>Tipo</t>
    </r>
  </si>
  <si>
    <r>
      <t xml:space="preserve">ATRIBUTOS EFICIENCIA
</t>
    </r>
    <r>
      <rPr>
        <sz val="9"/>
        <rFont val="Arial Narrow"/>
        <family val="2"/>
      </rPr>
      <t>Implementación</t>
    </r>
  </si>
  <si>
    <r>
      <t xml:space="preserve">ATRIBUTOS EFICIENCIA
</t>
    </r>
    <r>
      <rPr>
        <sz val="9"/>
        <rFont val="Arial Narrow"/>
        <family val="2"/>
      </rPr>
      <t>Calificación</t>
    </r>
  </si>
  <si>
    <r>
      <t xml:space="preserve">ATRIBUTOS INFORMATIVOS
</t>
    </r>
    <r>
      <rPr>
        <sz val="9"/>
        <rFont val="Arial Narrow"/>
        <family val="2"/>
      </rPr>
      <t>Documentación</t>
    </r>
  </si>
  <si>
    <t>Utilice la lista de despligue que se encuentra parametrizada, le aparecerán las opciones: i)Documentado, ii)Sin documentar.</t>
  </si>
  <si>
    <r>
      <t xml:space="preserve">ATRIBUTOS INFORMATIVOS
</t>
    </r>
    <r>
      <rPr>
        <sz val="9"/>
        <rFont val="Arial Narrow"/>
        <family val="2"/>
      </rPr>
      <t>Frecuencia</t>
    </r>
  </si>
  <si>
    <t>Utilice la lista de despligue que se encuentra parametrizada, le aparecerán las opciones: i)Continua, ii)Aleatoria.</t>
  </si>
  <si>
    <r>
      <t xml:space="preserve">ATRIBUTOS INFORMATIVOS
</t>
    </r>
    <r>
      <rPr>
        <sz val="9"/>
        <rFont val="Arial Narrow"/>
        <family val="2"/>
      </rPr>
      <t>Registro</t>
    </r>
  </si>
  <si>
    <t>Utilice la lista de despligue que se encuentra parametrizada, le aparecerán las opciones: i)Con Registro, ii) Sin Registro.</t>
  </si>
  <si>
    <t>Evaluación del Nivel de Riesgo - Nivel de Riesgo Residual</t>
  </si>
  <si>
    <r>
      <t>La matriz automáticamente hará el cálculo, acorde con el control o controles definidos con sus atributos analizados, lo que permitirá establecer el</t>
    </r>
    <r>
      <rPr>
        <b/>
        <sz val="9"/>
        <color theme="9" tint="-0.249977111117893"/>
        <rFont val="Arial Narrow"/>
        <family val="2"/>
      </rPr>
      <t xml:space="preserve"> nivel de riesgo inherente</t>
    </r>
    <r>
      <rPr>
        <sz val="9"/>
        <rFont val="Arial Narrow"/>
        <family val="2"/>
      </rPr>
      <t xml:space="preserve"> (Columnas Y- Z- AA -AB- AC).</t>
    </r>
  </si>
  <si>
    <t>Utilice la lista de despligue que se encuentra parametrizada, le aparecerán las opciones: i)Aceptar, ii)Evitar, iii)Reducir (compartir), iv)Reducir (mitigar).</t>
  </si>
  <si>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</si>
  <si>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r>
      <t xml:space="preserve">Plan de Acción
</t>
    </r>
    <r>
      <rPr>
        <sz val="9"/>
        <rFont val="Arial Narrow"/>
        <family val="2"/>
      </rPr>
      <t xml:space="preserve">Responsable, fecha implementación, fecha seguimiento, seguimiento. </t>
    </r>
  </si>
  <si>
    <t>Utilice la lista de despligue que se encuentra parametrizada, le aparecerán las opciones: i)Finalizado, ii)En curso, la selección en este caso dependerá de las acciones del plan que se hayan establecido en cada caso.</t>
  </si>
  <si>
    <t>Proceso</t>
  </si>
  <si>
    <t>Objetivo</t>
  </si>
  <si>
    <t>Alcance</t>
  </si>
  <si>
    <t>Diligencie el objetivo del proceso.</t>
  </si>
  <si>
    <t>Diligencie el alcance del proceso.</t>
  </si>
  <si>
    <t>Diligencie el nombre del proceso al cual se le identificarán y valorarán los riesgos.</t>
  </si>
  <si>
    <r>
      <t xml:space="preserve">El archivo contiene las siguientes hojas:
-   </t>
    </r>
    <r>
      <rPr>
        <b/>
        <sz val="11"/>
        <rFont val="Arial Narrow"/>
        <family val="2"/>
      </rPr>
      <t>Hoja 1 Instructivo</t>
    </r>
    <r>
      <rPr>
        <sz val="10"/>
        <rFont val="Arial Narrow"/>
        <family val="2"/>
      </rPr>
      <t xml:space="preserve">
 -  </t>
    </r>
    <r>
      <rPr>
        <b/>
        <sz val="11"/>
        <rFont val="Arial Narrow"/>
        <family val="2"/>
      </rPr>
      <t xml:space="preserve">Hoja 2 Mapa Final: </t>
    </r>
    <r>
      <rPr>
        <sz val="10"/>
        <rFont val="Arial Narrow"/>
        <family val="2"/>
      </rPr>
      <t>Encontrará la totalidad de la estructura para la identificación y valoración de los riesgos por proceso, programa o proyecto, acorde con el nivel de desagregación que la entidad considere necesaria.</t>
    </r>
  </si>
  <si>
    <t>Descripción - Lineamientos para el diligenciamiento</t>
  </si>
  <si>
    <r>
      <t xml:space="preserve"> -</t>
    </r>
    <r>
      <rPr>
        <sz val="11"/>
        <rFont val="Arial Narrow"/>
        <family val="2"/>
      </rPr>
      <t xml:space="preserve"> </t>
    </r>
    <r>
      <rPr>
        <b/>
        <sz val="11"/>
        <rFont val="Arial Narrow"/>
        <family val="2"/>
      </rPr>
      <t xml:space="preserve"> Hoja 3 Matriz de Calor Inherente: </t>
    </r>
    <r>
      <rPr>
        <sz val="11"/>
        <rFont val="Arial Narrow"/>
        <family val="2"/>
      </rPr>
      <t xml:space="preserve"> 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</si>
  <si>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4 Matriz de Calor Residual: </t>
    </r>
    <r>
      <rPr>
        <sz val="11"/>
        <rFont val="Arial Narrow"/>
        <family val="2"/>
      </rPr>
      <t>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</si>
  <si>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5 Tabla de probabilidad: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</si>
  <si>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6 Tabla de Impacto: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</si>
  <si>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7 Tabla de Valoración de Controles: </t>
    </r>
    <r>
      <rPr>
        <sz val="11"/>
        <rFont val="Arial Narrow"/>
        <family val="2"/>
      </rPr>
      <t>Tabla referente para todos los cálculos (no se diligencia)</t>
    </r>
  </si>
  <si>
    <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theme="9" tint="-0.249977111117893"/>
        <rFont val="Arial Narrow"/>
        <family val="2"/>
      </rPr>
      <t>Guía para la Administración del Riesgo y el diseño de controles V5</t>
    </r>
    <r>
      <rPr>
        <sz val="10"/>
        <rFont val="Arial Narrow"/>
        <family val="2"/>
      </rPr>
      <t>. El formato cuenta con celdas parametrizadas y permite contar con los respectivos mapas de calor para riesgo inherente y riesgo residual.</t>
    </r>
  </si>
  <si>
    <t>Analice las consecuencias que puede ocasionar a la organización la materialización del riesgo, redacte de la forma más concreta posible.</t>
  </si>
  <si>
    <t>Circunstancias bajo las cuales se presenta el riesgo, es la situación más evidente frente al riesgo, redacte de la forma más concreta posible.</t>
  </si>
  <si>
    <t>Causa  principal  o básica, corresponde a las razones por la cuales se puede presentar  el riesgo, redacte de la forma más concreta posible.</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</si>
  <si>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Arial Narrow"/>
        <family val="2"/>
      </rPr>
      <t>POSIBILIDAD DE + Impacto para la entidad (Qué) + Causa Inmediata (Cómo) + Causa Raíz (Por qué)</t>
    </r>
  </si>
  <si>
    <t>Grupo</t>
  </si>
  <si>
    <t>Consecuencias</t>
  </si>
  <si>
    <t>MINISTERIO DE DEFENSA NACIONAL
COMANDO GENERAL DE LAS FUERZAS MILITARES
DIRECCIÓN GENERAL DE SANIDAD MILITAR
GRUPO DE PLANEACIÓN ESTRATEGICA</t>
  </si>
  <si>
    <t>Formato Mapa de Riesgos Institucional DIGSA</t>
  </si>
  <si>
    <t>MDN-COGFM-PROPLAES-DIGSA-FU.95.1-43</t>
  </si>
  <si>
    <t>Proceso: Planeación estratégica</t>
  </si>
  <si>
    <t>ESTRATEGICO</t>
  </si>
  <si>
    <t>Grupo Planeaciòn Estrategica - Area Presupuestación - ARPRE</t>
  </si>
  <si>
    <t>Trimestral</t>
  </si>
  <si>
    <t>Área de Comunicaciones Estratégicas y Gestión del Cambio - ARCOM</t>
  </si>
  <si>
    <t>Causas</t>
  </si>
  <si>
    <r>
      <rPr>
        <b/>
        <sz val="11"/>
        <color theme="9" tint="-0.249977111117893"/>
        <rFont val="Arial"/>
        <family val="2"/>
      </rPr>
      <t xml:space="preserve">*Nota: </t>
    </r>
    <r>
      <rPr>
        <sz val="11"/>
        <color theme="1"/>
        <rFont val="Arial"/>
        <family val="2"/>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</si>
  <si>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ARCOM</t>
  </si>
  <si>
    <t>Nombre del Riesgo</t>
  </si>
  <si>
    <t>Descripciòn del Riesgo</t>
  </si>
  <si>
    <t>Grupo Planeaciòn Estrategica - Sistemas Integrados de Gestión - ARSIG</t>
  </si>
  <si>
    <t>Grupo Planeaciòn Estrategica - Desarrollo Institucional - ARDEY</t>
  </si>
  <si>
    <t>Grupo Planeaciòn Estrategica - Area Costos y Estadistica - ARCYE</t>
  </si>
  <si>
    <t>CONTROL</t>
  </si>
  <si>
    <t>Grupo Seguimiento y Evaluación  - GRSYE</t>
  </si>
  <si>
    <t>APOYO</t>
  </si>
  <si>
    <t>Grupo Asuntos Legales - GRULE</t>
  </si>
  <si>
    <t>MISIONAL</t>
  </si>
  <si>
    <t>Grupo Atención al Usuario y Participación Social - GRAPS</t>
  </si>
  <si>
    <t>Gestiòn Documental - AREDO</t>
  </si>
  <si>
    <t>Grupo Sistema Integral de Información - Tecnologias de las informacion y las comunicaciones - SISAM</t>
  </si>
  <si>
    <t>Grupo Sistema Integral de Información - Gestión de la Información - GRUGI</t>
  </si>
  <si>
    <t>Subdirección de Salud - Gestión del Riesgo - GRERI</t>
  </si>
  <si>
    <t>Subdirección de Salud  - Aseguramiento en Salud - GRUAS</t>
  </si>
  <si>
    <t>Subdirección de Salud  - Prestación y Operación de Servicios de Salud - GROSD</t>
  </si>
  <si>
    <t>Subdirección de Salud  - Salud Operacional - GRUSO</t>
  </si>
  <si>
    <t>Subdirección de Salud  - Área Supervición al contrato Interadministrativo HOMIC - ARHMC</t>
  </si>
  <si>
    <t>Subdirección de Salud  - Área Supervisión a la Interventoría de Medicamentos - ARICM</t>
  </si>
  <si>
    <t>Subdirecciòn Administrativa y Financiera - Grupo Talento Humano - GRUTH</t>
  </si>
  <si>
    <t>Subdirecciòn Administrativa y Financiera - Gestión Financiera - GRUFI</t>
  </si>
  <si>
    <t>Subdirecciòn Administrativa y Financiera - Apoyo Logistico - GRUAA</t>
  </si>
  <si>
    <t>Subdirecciòn Administrativa y Financiera - Gestión de la Afiliación - GRUGA</t>
  </si>
  <si>
    <t>CRITERIOS PARA CALIFICAR EL IMPACTO - RIESGO DE CORRUPCIÓN</t>
  </si>
  <si>
    <t>No.</t>
  </si>
  <si>
    <t>PREGUNTA SI EL RIESGO DE CORRUPCIÓN SEMATERIALIZA PODRÍA</t>
  </si>
  <si>
    <t>SI</t>
  </si>
  <si>
    <t>NO</t>
  </si>
  <si>
    <t xml:space="preserve">¿Afectar al grupo de funcionarios del proceso? </t>
  </si>
  <si>
    <t>¿Afectar el cumplimiento de metas y objetivos de la dependencia?</t>
  </si>
  <si>
    <t>¿Afectar el cumplimiento de misión de la entidad?</t>
  </si>
  <si>
    <t>¿Afectar el cumplimiento de la misión del sector al que pertenece la entidad?</t>
  </si>
  <si>
    <t>¿Generar pérdida de confianza de la entidad, afectando su reputación?</t>
  </si>
  <si>
    <t>¿Generar pérdida de recursos económicos?</t>
  </si>
  <si>
    <t>¿Afectar la generación de los productos o la prestación de servicios?</t>
  </si>
  <si>
    <t>¿Dar lugar al detrimento de calidad de vida de la comunidad por la pérdida del bien, servicios o recursos públicos?</t>
  </si>
  <si>
    <t>¿Generar pérdida de información de la entidad?</t>
  </si>
  <si>
    <t>¿Generar intervención de los órganos de control, de la Fiscalía u otro ente?</t>
  </si>
  <si>
    <t>¿Dar lugar a procesos sancionatorios?</t>
  </si>
  <si>
    <t>¿Dar lugar a procesos disciplinarios?</t>
  </si>
  <si>
    <t>¿Dar lugar a procesos fiscales?</t>
  </si>
  <si>
    <t>¿Dar lugar a procesos penales?</t>
  </si>
  <si>
    <t>¿Generar pérdida de credibilidad del sector?</t>
  </si>
  <si>
    <t>¿Ocasionar lesiones físicas o pérdida de vidas humanas?</t>
  </si>
  <si>
    <t>¿Afectar la imagen regional?</t>
  </si>
  <si>
    <t>¿Afectar la imagen nacional?</t>
  </si>
  <si>
    <t>¿Generar daño ambiental?</t>
  </si>
  <si>
    <t>Total</t>
  </si>
  <si>
    <t>ESCALA DE IMPACTO CON ENFOQUE DE CORRUPCIÓN</t>
  </si>
  <si>
    <t>Escala</t>
  </si>
  <si>
    <t>Respuestas Afirmativas</t>
  </si>
  <si>
    <t>Genera medianas consecuencias sobre la entidad</t>
  </si>
  <si>
    <t>1 a 5</t>
  </si>
  <si>
    <t xml:space="preserve"> Mayor</t>
  </si>
  <si>
    <t>Genera altas consecuencias sobre la entidad.</t>
  </si>
  <si>
    <t>6 a 11</t>
  </si>
  <si>
    <t>Genera consecuencias desastrosas para la entidad</t>
  </si>
  <si>
    <t>12 a 19</t>
  </si>
  <si>
    <t>ARSIG</t>
  </si>
  <si>
    <t>ARDEY</t>
  </si>
  <si>
    <t>ARPRE</t>
  </si>
  <si>
    <t>ARCYE</t>
  </si>
  <si>
    <t>GRSYE</t>
  </si>
  <si>
    <t>GRULE</t>
  </si>
  <si>
    <t>GRAPS</t>
  </si>
  <si>
    <t>AREDO</t>
  </si>
  <si>
    <t>SISAM</t>
  </si>
  <si>
    <t>GRUGI</t>
  </si>
  <si>
    <t>GRERI</t>
  </si>
  <si>
    <t>GRUAS</t>
  </si>
  <si>
    <t>GROSD</t>
  </si>
  <si>
    <t>GRUSO</t>
  </si>
  <si>
    <t>ARHMC</t>
  </si>
  <si>
    <t>ARICM</t>
  </si>
  <si>
    <t>GRUCO</t>
  </si>
  <si>
    <t>GRUTH</t>
  </si>
  <si>
    <t>GRUFI</t>
  </si>
  <si>
    <t>GRUAA</t>
  </si>
  <si>
    <t>GRUGA</t>
  </si>
  <si>
    <t>mensual</t>
  </si>
  <si>
    <t>MINISTERIO DE DEFENSA NACIONAL
COMANDO GENERAL DE LAS FUERZAS MILITARES
DIRECCIÓN GENERAL DE SANIDAD MILITAR
GRUPO DE PLANEACIÓN Y DESARROLLO INSTITUCIONAL</t>
  </si>
  <si>
    <t>Proceso Planeación Estratégica</t>
  </si>
  <si>
    <t>CONTROL DE CAMBIOS</t>
  </si>
  <si>
    <t>Versión</t>
  </si>
  <si>
    <t>Fecha de Aprobación</t>
  </si>
  <si>
    <t>Descripción de cambios</t>
  </si>
  <si>
    <t>Diciembre de 2019</t>
  </si>
  <si>
    <t>Versión vigente en la SVE, las versiones anteriores tienen trazabilidad en la SVE.</t>
  </si>
  <si>
    <t>Septiembre del 2020</t>
  </si>
  <si>
    <t>Se actualizo encabezado según lo definido por el proceso de gestión documental</t>
  </si>
  <si>
    <t>Diciembre del 2020</t>
  </si>
  <si>
    <t>Se actualizo el formato con la finalidad de especificar la etapa de Identificación y tratamiento e incluir la columan de Soporte de la actividad de control</t>
  </si>
  <si>
    <t>Octubre del 2021</t>
  </si>
  <si>
    <t>Se aplican los cambios de acuerdo con la normatividad vigente en materia de Gestión del Riesgo.
NOTA PROASIG - PROPLAES:  
1. Este documento fue revisado por PROASIG, cumple con los requisitos establecidos en el formato establecido por el Sistema Integrado de Gestión SIG, para aprobarlo en la SVE; PROPLAES libera el documento. 
2.	Dada la reestructuración de la DIGSA, se ajustaron las políticas de operación para el control de la información documentada de los procesos para el SIG.
3.La información registrada en el documento es responsabilidad del proceso que lo emite.</t>
  </si>
  <si>
    <t>Septiembre del 2022</t>
  </si>
  <si>
    <t>Se adopta el formato del Departamento Administrativo de la Función Pública como complemento del formato Mapa de Riesgos Institucional DIGSA codigo MDN-COGFM-PROPLAES-DIGSA-FU.95.1-43, como parte de la mejora continua de la Gestión del Riesgo.</t>
  </si>
  <si>
    <t>CONTROL DE APROBACIÓN</t>
  </si>
  <si>
    <t>Elaboró</t>
  </si>
  <si>
    <t>Revisó</t>
  </si>
  <si>
    <t>Aprobó</t>
  </si>
  <si>
    <t>TASD. Nidia Liliana Guerrero Santos 
Grupo de Planeación Estratégica DIGSA  
Área Desarrollo Institucional ARDEI</t>
  </si>
  <si>
    <t xml:space="preserve">
TASD. Nidia Liliana Guerrero Santos 
Grupo de Planeación Estratégica DIGSA  
Área Desarrollo Institucional ARDEI
Gestor de Calidad
</t>
  </si>
  <si>
    <t xml:space="preserve">
SMSM. Edna del Pilar Martínez Páez
Grupo Planeación Estratégica DIGSA 
Lider Área Sistemas Integrados de Gestión ARSIG
PD. Monica Bibiana Bustamante Rondon
Grupo Planeación Estratégica DIGSA
Área Desarrollo Institucional ARDE</t>
  </si>
  <si>
    <t xml:space="preserve">
PD. Alexandra Martínez Vargas
Coordinadora Grupo Planeación Estratégica DIGSA
Representante de la Dirección</t>
  </si>
  <si>
    <t>Instructivo de Diligenciamiento Matriz Mapa de Riesgos</t>
  </si>
  <si>
    <t>Responsable del Proceso:</t>
  </si>
  <si>
    <t>Funcionario responsable del Grupo, Proceso o Àrea</t>
  </si>
  <si>
    <t>Utilice la lista de despliegue que se encuentra parametrizada y selecciones el proceso al que pertenece de acuerdo a lo establecido en el Mapa de procesos de la entidad</t>
  </si>
  <si>
    <t>Utilice la lista de despliegue que se encuentra parametrizada y seleccione el nombre del Grupo, proceso o Ârea al que pertenece</t>
  </si>
  <si>
    <t>Consecuencia:</t>
  </si>
  <si>
    <t>Los efectos o situaciones resultantes de la materialización del riesgo que impactan en el proceso, la entidad, sus grupos de valor y demás partes interesadas.</t>
  </si>
  <si>
    <t>ATRIBUTOS EFICIENCIA
Tipo</t>
  </si>
  <si>
    <t>ATRIBUTOS EFICIENCIA
Implementación</t>
  </si>
  <si>
    <t>ATRIBUTOS EFICIENCIA
Calificación</t>
  </si>
  <si>
    <t>ATRIBUTOS INFORMATIVOS
Documentación</t>
  </si>
  <si>
    <t>ATRIBUTOS INFORMATIVOS
Frecuencia</t>
  </si>
  <si>
    <t>ATRIBUTOS INFORMATIVOS
Registro</t>
  </si>
  <si>
    <t xml:space="preserve">Plan de Acción
Responsable, fecha implementación, fecha seguimiento, seguimiento. </t>
  </si>
  <si>
    <t>Fuente:  
1. Guia para la Administración del Riesgo, codigo MDN-COGFM-PROPLAES-DIGSA-GI.95.1-2 V1
2. Adaptado de Curso Riesgo Operativo Universidad del Rosario por Dirección de Gestión y Desempeño Institucional de Función Pública,  2020.</t>
  </si>
  <si>
    <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sz val="12"/>
        <color theme="9" tint="-0.249977111117893"/>
        <rFont val="Arial"/>
        <family val="2"/>
      </rPr>
      <t>Guía para la Administración del Riesgo y el diseño de controles V5</t>
    </r>
    <r>
      <rPr>
        <sz val="12"/>
        <rFont val="Arial"/>
        <family val="2"/>
      </rPr>
      <t>. El formato cuenta con celdas parametrizadas y permite contar con los respectivos mapas de calor para riesgo inherente y riesgo residual.</t>
    </r>
  </si>
  <si>
    <r>
      <t xml:space="preserve">Antes de iniciar con el diligenciamiento de la información en la matriz, se requiere haber avanzado en el análisis del proceso, su objetivo, alcance, actividades clave, considere los lineamientos establecidos en el </t>
    </r>
    <r>
      <rPr>
        <sz val="12"/>
        <color theme="9" tint="-0.249977111117893"/>
        <rFont val="Arial"/>
        <family val="2"/>
      </rPr>
      <t>Paso 2: identificación del riesgo</t>
    </r>
    <r>
      <rPr>
        <sz val="12"/>
        <rFont val="Arial"/>
        <family val="2"/>
      </rPr>
      <t xml:space="preserve">, donde se explica ampliamente las bases para adelanter este análisis.
Así mismo, considere en el </t>
    </r>
    <r>
      <rPr>
        <sz val="12"/>
        <color theme="9" tint="-0.249977111117893"/>
        <rFont val="Arial"/>
        <family val="2"/>
      </rPr>
      <t>Paso 3: valoración del riesgo</t>
    </r>
    <r>
      <rPr>
        <sz val="12"/>
        <rFont val="Arial"/>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sz val="12"/>
        <color theme="9" tint="-0.249977111117893"/>
        <rFont val="Arial"/>
        <family val="2"/>
      </rPr>
      <t>NOTA:</t>
    </r>
    <r>
      <rPr>
        <sz val="12"/>
        <rFont val="Arial"/>
        <family val="2"/>
      </rPr>
      <t xml:space="preserve"> Si lo considera pertinente, es posible agregar hojas de trabajo adicionales al presente formato que permitan incluir la traza de estos análisis.</t>
    </r>
  </si>
  <si>
    <t>El archivo contiene las siguientes hojas:
-   Hoja 1 Instructivo
 -  Hoja 2 Mapa Final: Encontrará la totalidad de la estructura para la identificación y valoración de los riesgos por proceso, programa o proyecto, acorde con el nivel de desagregación que la entidad considere necesaria.</t>
  </si>
  <si>
    <r>
      <t xml:space="preserve">Consolida o resume los análisis sobre impacto + causa inmediata + causa raíz, permitiendo contar con una redacción clara y concreta del riesgo indentificado. Tenga en cuenta la estructura de alto nivel establecida en al guía, inicia con </t>
    </r>
    <r>
      <rPr>
        <sz val="12"/>
        <color theme="9" tint="-0.249977111117893"/>
        <rFont val="Arial"/>
        <family val="2"/>
      </rPr>
      <t>POSIBILIDAD DE + Impacto para la entidad (Qué) + Causa Inmediata (Cómo) + Causa Raíz (Por qué)</t>
    </r>
  </si>
  <si>
    <r>
      <t xml:space="preserve">Recuerde que el control se define como la medida que permite reducir o mitigar un riesgo. Defina el control (es) que atacan la causa raíz del riesgo, considere la estructura explicada en la guía: </t>
    </r>
    <r>
      <rPr>
        <sz val="12"/>
        <color theme="9" tint="-0.249977111117893"/>
        <rFont val="Arial"/>
        <family val="2"/>
      </rPr>
      <t>Responsable de ejecutar el control + Acción + Complemento</t>
    </r>
  </si>
  <si>
    <r>
      <t>La matriz automáticamente hará el cálculo, acorde con el control o controles definidos con sus atributos analizados, lo que permitirá establecer el</t>
    </r>
    <r>
      <rPr>
        <sz val="12"/>
        <color theme="9" tint="-0.249977111117893"/>
        <rFont val="Arial"/>
        <family val="2"/>
      </rPr>
      <t xml:space="preserve"> nivel de riesgo inherente</t>
    </r>
    <r>
      <rPr>
        <sz val="12"/>
        <rFont val="Arial"/>
        <family val="2"/>
      </rPr>
      <t xml:space="preserve"> (Columnas Y- Z- AA -AB- AC).</t>
    </r>
  </si>
  <si>
    <t xml:space="preserve"> -  Hoja 3 Matriz de Calor Inherente:  En esta hoja, en la medida en que ese diligencia el Mapa Final, se verán reflejados los riesgos en su zona correspondiente. Esta hoja no se diligencia se genera de manera automática.</t>
  </si>
  <si>
    <t xml:space="preserve"> -  Hoja 4 Matriz de Calor Residual: En esta hoja, en la medida en que ese diligencia el Mapa Final, se verán reflejados los riesgos en su zona correspondiente. Esta hoja no se diligencia se genera de manera automática.</t>
  </si>
  <si>
    <t xml:space="preserve"> -  Hoja 5 Tabla de probabilidad: Tabla referente para todos los cálculos (no se diligencia)</t>
  </si>
  <si>
    <t xml:space="preserve"> -  Hoja 6 Tabla de Impacto: Tabla referente para todos los cálculos (no se diligencia)</t>
  </si>
  <si>
    <t xml:space="preserve"> -  Hoja 7 Tabla de Impacto Corrupción: Tabla referente para todos los cálculos,El impacto se debe analizar y calificar a partir de las consecuencias identificadas en la fase de descripción del riesgo.</t>
  </si>
  <si>
    <t xml:space="preserve"> -  Hoja 8 Tabla de Valoración de Controles: Tabla referente para todos los cálculos (no se diligencia)</t>
  </si>
  <si>
    <t>Seguridad de Informaciòn</t>
  </si>
  <si>
    <t>Corrupción</t>
  </si>
  <si>
    <t>R1</t>
  </si>
  <si>
    <t>R2</t>
  </si>
  <si>
    <t>R3</t>
  </si>
  <si>
    <t>R4</t>
  </si>
  <si>
    <t>R5</t>
  </si>
  <si>
    <t>R6</t>
  </si>
  <si>
    <t>R7</t>
  </si>
  <si>
    <t>R8</t>
  </si>
  <si>
    <t>R9</t>
  </si>
  <si>
    <t>R10</t>
  </si>
  <si>
    <t>R11</t>
  </si>
  <si>
    <t>R12</t>
  </si>
  <si>
    <t>R13</t>
  </si>
  <si>
    <t>R14</t>
  </si>
  <si>
    <t>R15</t>
  </si>
  <si>
    <t>R16</t>
  </si>
  <si>
    <t>Subdirección Administrativa y Financiera - Grupo Contratación - GRUCO</t>
  </si>
  <si>
    <t>Omisión de los principios de la contratación estatal.</t>
  </si>
  <si>
    <t xml:space="preserve">1. Falta de conocimiento y capacitación con respecto a los principios y disposiciones que rigen el ejercicio de la función administrativa
2. Falta de seguimiento y control a los procesos contractuales.         </t>
  </si>
  <si>
    <t>1. Falta de transparencia en la contratación / Investigaciones disciplinarias o penales.</t>
  </si>
  <si>
    <t>No aplicar de manera correcta los principios y disposiciones de la contratación estatal</t>
  </si>
  <si>
    <t>demandas, procesos disciplinarios o penales</t>
  </si>
  <si>
    <t>Manejo inadecuado de los expedientes contractuales que soportan la gestión desarrollada frente al servicio adquirido</t>
  </si>
  <si>
    <t>1. Perdida del expediente contractual
2. Incumplimiento a los requerimiento de  los entes de control.</t>
  </si>
  <si>
    <t xml:space="preserve">Sanciones disciplinarias </t>
  </si>
  <si>
    <t>inadeucado controldel archivo de gestión de los expedientes contractuales</t>
  </si>
  <si>
    <t>afectación reputacional por sanciones disciplinarias</t>
  </si>
  <si>
    <t>El presupuesto asignado para la vigencia, tiene el riesgo de que al cierre de la vigencia presente una ejecución inferior al 80%.</t>
  </si>
  <si>
    <t>1. Porcentaje inferior al 80% de Ejecución Presupuestal al cierre de la Vigencia.
2. Incumplimiento en el plan de contratación.
3. Debilidad en el control del gasto.</t>
  </si>
  <si>
    <t>1. Aplazamiento o recorte de apropiación.
2. No ejecución de recursos. 
3. Afectación de los rubros misionales en la prestación de los servicios de salud.
4. Incumplimiento de la meta establecida de la ejecución presupuestal.</t>
  </si>
  <si>
    <t>aplazamiento o recorte de apropiaciones</t>
  </si>
  <si>
    <t>incumplimiento de la meta esstablecida en la ejecución presupuestal del SSFM</t>
  </si>
  <si>
    <t>1. Proceso: El no pago de la tasa oportuna a la Superintendencia de salud en los plazos establecidos.
2. Personal: No se consulta periódicamente la página de la Supersalud, para la identificación del valor a pagar de la tasa.</t>
  </si>
  <si>
    <t>1. Proceso: El no pago de la tasa oportuna a la Superintendencia de salud en los plazos establecidos.
2. Personal: No se consulta periódicamente la página de la Supersalud, para la identificación del valor a pagar de la tasa</t>
  </si>
  <si>
    <t xml:space="preserve"> Sanción por parte del ente de Control </t>
  </si>
  <si>
    <t xml:space="preserve"> incumplimeinto de los pagos de la tasa a la Superintendencia Nacional de Salud</t>
  </si>
  <si>
    <t>Acto Administrativo sancionando a la entidad, el cual  será emitido por la Superintendencia Nacional de Salud por el no pago de la contribucciòn en las fechas establecidas y de la forma que esta señale.</t>
  </si>
  <si>
    <t>Demandas, procesos disciplinarios</t>
  </si>
  <si>
    <t>Pérdida o manejo inadecuado de la documentación en el acceso al area de archivo de gestión y central.</t>
  </si>
  <si>
    <t xml:space="preserve">•	La Entidad no cuenta con el Instrumento Tablas de Control de Acceso.
•	Falta de protocolos al ingreso a las áreas de conservación y almacenamiento de los archivos. 
</t>
  </si>
  <si>
    <t xml:space="preserve">•	Sanciones Administrativas y/o penales por parte de los Entes de Control.
•	Afectación de la imagen institucional.
•	Pérdida de memoria y de información institucional.
•	Indisponibilidad de la información y/o retrasos de los servicios de consulta y acceso a la información. 
•	Afectaciones económicas.
•	Demandas por vulneración a los derechos de reserva de datos personales.
</t>
  </si>
  <si>
    <t>Pérdida de documentos en custodia del area de conservación y almacenamiento de los archivos Dirección General de Sanidad Militar.</t>
  </si>
  <si>
    <t>Sanciones o multas económicas o reputacionales encontra de la entidad</t>
  </si>
  <si>
    <t>elaborar conceptos jurídicos sin fundamento normativo actualizado</t>
  </si>
  <si>
    <t>1. Falta de verificación y control de la normatividad vigente.
.</t>
  </si>
  <si>
    <t>1. Posible inducción a error para la toma de decisiones 
2. Sanciones o multas económicas o reputacionales encontra de la entidad</t>
  </si>
  <si>
    <t>Utilización de normativa desactualizada o derogada al momento de emitir el concepto jurídico</t>
  </si>
  <si>
    <t>proceso disciplinarios</t>
  </si>
  <si>
    <t>pérdida de documentos o expedientes en proceso jurídico</t>
  </si>
  <si>
    <t>1. Inadecuada gestión documental por parte de los responsables de cada caso.
2. Insuficiencia de personal propio para el el manejo del proceso documental.
3. falta de control documental</t>
  </si>
  <si>
    <t>1. Dificultad para la consulta de los expedientes.
2. Reprocesos ante la necesidad de reconstrucción de los expedientes.</t>
  </si>
  <si>
    <t>Extravío de documentos correspondientes a los asuntos de conocimiento legal.</t>
  </si>
  <si>
    <t>Mapa Riesgos Proceso de Apoyo Dirección General de Sanidad Militar</t>
  </si>
  <si>
    <t>El responsable de gestión documental aplica el procedimiento de consulta y prestamo de documento para el acceso a la información en el area de archivo gestión y archivo central, dentro del cual se encuentra  el formato de consulta y prestamo diligenciado por cada funcionario que solicita documentación de acuerdo a los requeriientos, se registra en la carpeta consulta y prestamo del documento.</t>
  </si>
  <si>
    <t>En Proceso</t>
  </si>
  <si>
    <t>En Curso</t>
  </si>
  <si>
    <t>Revisión de la normatividad vigente aplicable al subsistemas de salud de las fuerzas militares y regimines de excepción.
OBJ. 2. Gestionar la sostenibilidad y el riesgo financiero del SSFM_Eficiencia Administrativa (Riesgo Financiero) &gt; Gestión Jurídica &gt; Monitorear los indicadores de la defensa Jurídica (DIGSA-DISAN - JEFSA)_GRULE</t>
  </si>
  <si>
    <t>Ajuste y verificación con jurisprudencia para la emisión final de concepto o lineamiento que se aplique por parte de los grupos internos y las direcciones de sanidad.</t>
  </si>
  <si>
    <t>La Coordinación de Asuntos legales  realiza la transferencias primarias al archivo Central DIGSA de acuerdo al cronograma del Procesos de Gestión Documental, registrando en el forma unico de inventario documental.</t>
  </si>
  <si>
    <t>Revisar formato para prestamo de documentos archivo de gestión y  central grupo de asuntos legales.
OBJ. 2. Gestionar la sostenibilidad y el riesgo financiero del SSFM_Eficiencia Administrativa (Riesgo Financiero) &gt; Gestión Jurídica &gt; Monitorear los indicadores de la defensa Jurídica (DIGSA-DISAN - JEFSA)_GRULE</t>
  </si>
  <si>
    <t>Verificación Formato Control prestamo de documento archivo de gestión para establecer el responsable, fecha de prestamo y proceso. Informar  al Coordinador del Grupo Asuntos legales la novedad de documento para la acciones administrativas pertinentes.</t>
  </si>
  <si>
    <t xml:space="preserve">OBJ. 2. Gestionar la sostenibilidad y el riesgo financiero del SSFM_Eficiencia Administrativa (Riesgo Financiero) &gt; Gestión Financiera &gt; 
Monitorear y retroalimentar el avance de los indicadores de la Ejecución presupuestal de ingresos y gastos (DIGSA)_GRUFI
</t>
  </si>
  <si>
    <r>
      <t xml:space="preserve">El Responsable de la Subdirección Administrativa y Financiera - Gestión Financiera realiza Informes trimestralmente de Seguimiento a la ejecución presupuestal de acuerdo a los reportes que se generan en el sistema SIIF, soportado en la ficha técnica del indicador. </t>
    </r>
    <r>
      <rPr>
        <b/>
        <sz val="12"/>
        <color theme="1"/>
        <rFont val="Arial"/>
        <family val="2"/>
      </rPr>
      <t>Soporte de Control: Informe trimestral Ejecución Presupuestal.</t>
    </r>
  </si>
  <si>
    <r>
      <t xml:space="preserve">El Responsable de la Subdirección Administrativa y Financiera - Gestión Financiera realiza Informes Trimestrales dirigidos a las Direcciones de Sanidad y Jefatura de Salud, sobre el avance de ejecución presupuestal de sus Establecimientos de Sanidad con fin de verificar el cumplimiento de la meta en la ejecución de los recursos. </t>
    </r>
    <r>
      <rPr>
        <b/>
        <sz val="12"/>
        <color theme="1"/>
        <rFont val="Arial"/>
        <family val="2"/>
      </rPr>
      <t>Soporte de Control: Producto de Seguimiento informe trimestral Direcciones de Sanidad y Jefatura de Salud, sobre el avance de ejecución presupuestal de sus Establecimientos.</t>
    </r>
  </si>
  <si>
    <t xml:space="preserve">Realizar comunicación a las Direcciones de Sanidad indicando el estado de ejecución con el fin de se analice la situación reportada en el avance de recursos, y se tome medidas frente a las metas establecidas.
Realizar mesas de trabajo con las Dirección de Sanidad para el análisis de avance de ejecución presupuestal y definir acciones frente al incumplimiento de metas.
</t>
  </si>
  <si>
    <r>
      <t xml:space="preserve">El responsable de Gestión Documental realizar comunicación interna con los lineamientos en el manejo de la gestión documental de la entidad, del proceso producción, gestión y tramite, organización, transferencia, consulta y préstamo de documentos y custodia, lo anterior mediante circular dirigida a los Coordinadores y responsables de proceso, anualmente, se modifica se existe modificación normativa. </t>
    </r>
    <r>
      <rPr>
        <b/>
        <sz val="12"/>
        <color theme="1"/>
        <rFont val="Arial"/>
        <family val="2"/>
      </rPr>
      <t>Producto de Control: Comunicación interna lineamiento manejo gestión documental.</t>
    </r>
  </si>
  <si>
    <t>El responsable de Gestión Documental solicita mediante comunicación oficial la designación de los gestores documentales a cada coordinador para el manejo, control y gestión de la documentación, lo anterior soportado en la orden semanal, que permiten establecer el personal responsable en cada una de las áreas para el proceso de gestión documental.</t>
  </si>
  <si>
    <r>
      <t xml:space="preserve">El responsable de gestión documental para el acceso al área de archivo de gestión y central verifica el listado de los gestores documentales autorizados por los Coordinadores, y la respectiva área asignada a cada proceso, en caso de no registrar en la lista, se informará al Coordinador del proceso, para su actualización. </t>
    </r>
    <r>
      <rPr>
        <b/>
        <sz val="12"/>
        <color theme="1"/>
        <rFont val="Arial"/>
        <family val="2"/>
      </rPr>
      <t>Soporte del Control:  Matriz de Gestores Documentales actualizado.</t>
    </r>
  </si>
  <si>
    <t>El responsable de gestión documental tiene asignada un área específica para cada proceso, en el área de archivo de gestión, lo que permite verificar que los gestores documentales solo acceden al área asignada, en caso de presentarse acceso a un área no autorizada, se realiza llamado de atención y comunicación vía correo electrónico al coordinador de área.</t>
  </si>
  <si>
    <t xml:space="preserve">
El Responsable de Gestión Documental realiza capacitación continua a los funcionarios en el manejo del archivo de gestión y archivo central.
Se mantiene actualizado la lista de responsable de gestores documentales de acuerdo a los cambios administrativos de funcionarios y su periodicidad.
OBJ. 4. Fortalecer y aplicar los mecanismos de control y seguimiento en la gestión del aseguramiento y la Prestación de los Servicios Mejoramiento de los Sistemas de Gestión &gt; Implementación del Sistema Integrado de Planeación y Gestión &gt; Efectuar planes y proyectos que gestionen, automaticen, brinden seguridad y acceso a la información contenida en los documentos de archivo AREDO
</t>
  </si>
  <si>
    <t xml:space="preserve">Realizar informe al Director de la Dirección General de Sanidad Militar, indicando, tipo de documento, proceso afectado, para las acciones administrativas correspondientes.
Revisión de registro de ingresos verificando funcionario, hora y tipo de documentación solicitada.
Revisión del sistema de vigilancia, revisando la hora y fecha de registro de ingresos al área afectada, de acuerdo a la información suministrada por el funcionario responsable del proceso afectado.
</t>
  </si>
  <si>
    <t>Plan de Contingencia</t>
  </si>
  <si>
    <t>El proceso de asuntos Legales tiene asignado un responsable de gestion documental  mediante acto administrativo, para custodia, organización y transferencia al archivo central DIGSA, igualmente se diligencia formato acuerdo de confidencialidad.</t>
  </si>
  <si>
    <r>
      <t xml:space="preserve">La Coordinación de Asuntos legales con el apoyo del gestor documental mantienen reserva y custodia de los expedientes de las acciones constitucionales, el cual para cualquier gestión por parte de funcionario del area de asuntos legales se realizara a traves del gestor documental registrando en el control de prestamos documentales. </t>
    </r>
    <r>
      <rPr>
        <b/>
        <sz val="12"/>
        <color theme="1"/>
        <rFont val="Arial"/>
        <family val="2"/>
      </rPr>
      <t>Soporte de Control: Informe trimestral prestamos por procesos.</t>
    </r>
  </si>
  <si>
    <r>
      <t xml:space="preserve">La Coordinación de Asuntos legales mantiene actualizada la normatividad referente a la misionalidad del Subsistema de Salud de las FFMM, de acuerdo a la solicitudes realizadas por los grupos internos de la DIGSA y las Direcciones de Sanidad EJC, ARC, JEFSA y de acuerdo a la normatividad vigente, registrando la matriz control de legalidad,  soportado en el informe trimestral control de legalidad y emisión de conceptos jurídicos </t>
    </r>
    <r>
      <rPr>
        <b/>
        <sz val="12"/>
        <color theme="1"/>
        <rFont val="Arial"/>
        <family val="2"/>
      </rPr>
      <t>Soporte de Control: Informe trimestral control de legalidad y emisión de conceptos jurídic</t>
    </r>
    <r>
      <rPr>
        <sz val="12"/>
        <color theme="1"/>
        <rFont val="Arial"/>
        <family val="2"/>
      </rPr>
      <t>os.</t>
    </r>
  </si>
  <si>
    <t>13/04/2023
07/07/2023
09/10/2023
10/01/2024</t>
  </si>
  <si>
    <r>
      <t xml:space="preserve">El responsable del grupo de contrataciòn realiza capacitación semestral al personal  de la DIGSA y Direcciones de Sanidad y JEFSA,sobre principios de contratación y disposiciones establecidos en la ley, registrando tematica, asistencia y compromisos.. </t>
    </r>
    <r>
      <rPr>
        <b/>
        <sz val="12"/>
        <color theme="1"/>
        <rFont val="Arial"/>
        <family val="2"/>
      </rPr>
      <t>Producto del Control: Informe Semestral de Capacitaciòn.</t>
    </r>
  </si>
  <si>
    <r>
      <t>El responsable del grupo de contratación realiza seguimiento mensual de los procesos contractuales adelantados por el GRUCO, registrando en un informe al señor Director de la Direcciòn de Sanidad Militar, en reuniòn administrativa de seguimiento. gerenerando actas de compromisos y ordenes de cumplimiento. instrucciones en la ejecuciòn del plan de compras</t>
    </r>
    <r>
      <rPr>
        <b/>
        <sz val="12"/>
        <color theme="1"/>
        <rFont val="Arial"/>
        <family val="2"/>
      </rPr>
      <t>.Soporte de Control: Acta mensual de reunion administrativa.</t>
    </r>
  </si>
  <si>
    <r>
      <t xml:space="preserve">El responsable del grupo de contratación realiza seguimiento trimestral de la ejecuciòn del plan de compras del Subsistema de Salud de las Fuerza Militares, soportado en informe trimestral presentado al Señor Director de la Direcciòn General de Sanidad Militar. </t>
    </r>
    <r>
      <rPr>
        <b/>
        <sz val="12"/>
        <color theme="1"/>
        <rFont val="Arial"/>
        <family val="2"/>
      </rPr>
      <t>Soporte de Control: Informe trimestral de seguimiento procesos contractuales</t>
    </r>
    <r>
      <rPr>
        <sz val="12"/>
        <color theme="1"/>
        <rFont val="Arial"/>
        <family val="2"/>
      </rPr>
      <t>.</t>
    </r>
  </si>
  <si>
    <t xml:space="preserve">El responsable del Grupo de Contrataciòn informa a los ordenadores del gastos los hallazgos o novedades, detectadas o presentadas para respectivo tramite administrativo.
El responsable del Grupo de contrataciòn, inicia los debidos procesos  con el area responsable y el personal nombrado dentro del proceso contractual.
</t>
  </si>
  <si>
    <r>
      <t xml:space="preserve">El Gestor documental del proceso aplica las herramientas archivisticas  y verifica los controles de acceso y custodia del archivo de gestión, registrado en la herramienta archivista formato unico de inventario documental. </t>
    </r>
    <r>
      <rPr>
        <b/>
        <sz val="12"/>
        <color theme="1"/>
        <rFont val="Arial"/>
        <family val="2"/>
      </rPr>
      <t>Soprote del Control: Inventario Documental.</t>
    </r>
  </si>
  <si>
    <r>
      <t xml:space="preserve">El Gestor documental realiza la transferencia de expedientes acorde a los lineamiestos establecidos por el proceso de gestión documental, registrando el acta transferencia de acuerdo al cronograma establecido para la vigencia por proceso gestiòn documental. </t>
    </r>
    <r>
      <rPr>
        <b/>
        <sz val="12"/>
        <color theme="1"/>
        <rFont val="Arial"/>
        <family val="2"/>
      </rPr>
      <t>Soporte Acta de Transferencia gestion documental GRUCO.</t>
    </r>
  </si>
  <si>
    <r>
      <t xml:space="preserve">El responsable de Gestiòn Contractual realiza reuniones de seguimiento mensual del avance de la gestiòn documental de la vigencia, se soporta con acta de reunion: </t>
    </r>
    <r>
      <rPr>
        <b/>
        <sz val="12"/>
        <color theme="1"/>
        <rFont val="Arial"/>
        <family val="2"/>
      </rPr>
      <t>Soporte del Contro: Acta de Reuniòn GRUCO.</t>
    </r>
  </si>
  <si>
    <t xml:space="preserve">OBJ. 2. Gestionar la sostenibilidad y el riesgo financiero del SSFM_Eficiencia Administrativa.
El responsable de Gestiòn Contractual realiza actualizaciòn de nuevas directrices sobre el proceso de gestiòn documental, resgistrado en acta de reuniòn grupo de contrataciòn, de acuerdo a los cambios normativos. </t>
  </si>
  <si>
    <t>El responsable del Grupo de Contrataciòn informa a los ordenadores del gastos los hallazgos o novedades, detectadas o presentadas para respectivo tramite administrativo.
El responsable del grupos de contrataciòn solicita al Señor Director de la Direcciòn General de Sanidad Militar apertura del procesos respectivo.
El responable del grupo de contrataciòn realiza consulta a la copia de seguridad digital para consulta del expediente y recuperaciòn del mismo.</t>
  </si>
  <si>
    <t>OBJ. 4. Fortalecer y aplicar los mecanismos de control y seguimiento en la gestión del aseguramiento y la Prestación de los Servicios Mejoramiento de los Sistemas de Gestión 
El responsable del grupo de contratacion realiza capacitaciones internas semestrales  orientadas al personal de gerente y supervisores de los procesos contractuales, soportado en acta de capacitaciòn.
El responsable del grupo de contrataciòn genera llineamientos dirigidos al subsistema con temas relacionados a la contrataciòn. Se porte en circulares, oficios institucionales.</t>
  </si>
  <si>
    <t>El Resposanble de la Subdirección Administrativa y Financiera - Gestión Financiera realiza Verifica en la página de la Superintendencia de Salud el formato de liquidación de la contribución. Poducto de Seguimiento Resolución para el pago de la Contribución.</t>
  </si>
  <si>
    <t xml:space="preserve">Posibilidad de afectación reputacional por demandas, procesos disciplinarios o penales debido a la celebración de  contratos sin aplicar de manera correcta los principios y disposiciones de la contratación estatal.
</t>
  </si>
  <si>
    <t xml:space="preserve">Posibilidad afectación reputacional por sanciones disciplinarias debido al inadecuado control del archivo de gestión de los expedientes contractuales
</t>
  </si>
  <si>
    <t xml:space="preserve">Posibilidad de afectación economica por aplazamiento o recorte de apropiaciones debido al incumplimiento de la meta establecida en la ejecución presupuestal del SSFM
</t>
  </si>
  <si>
    <t xml:space="preserve">Posibilidad de Sanción por parte del ente de Control debido al incumplimiento de los pagos de la tasa a la Superintendencia Nacional de Salud.
</t>
  </si>
  <si>
    <r>
      <rPr>
        <sz val="12"/>
        <color theme="1"/>
        <rFont val="Arial"/>
        <family val="2"/>
      </rPr>
      <t>Posibilidad de afectación económica y reputacional por demandas, procesos disciplinarios debido a la pérdida de la documentación en custodia de las áreas de archivo de gestión y central.</t>
    </r>
    <r>
      <rPr>
        <sz val="12"/>
        <color rgb="FFFF0000"/>
        <rFont val="Arial"/>
        <family val="2"/>
      </rPr>
      <t xml:space="preserve">
</t>
    </r>
  </si>
  <si>
    <t xml:space="preserve">Posibilidad Sanciones o multas económicas o reputaciones en contra de la entidad debido a la elaboración de  conceptos jurídicos sin fundamento normativo actualizado.
</t>
  </si>
  <si>
    <t xml:space="preserve">Posibilidad afectación reputacional por inicio de procesos disciplinarios debido a la  pérdida de documentos o expedientes en proceso jurídico.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</si>
</sst>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4" x14ac:knownFonts="1">
    <font>
      <sz val="11"/>
      <color theme="1"/>
      <name val="Calibri"/>
      <family val="2"/>
      <scheme val="minor"/>
    </font>
    <font>
      <sz val="11"/>
      <name val="Arial Narrow"/>
      <family val="2"/>
    </font>
    <font>
      <sz val="10"/>
      <color rgb="FF000000"/>
      <name val="Arial Narrow"/>
      <family val="2"/>
    </font>
    <font>
      <b/>
      <sz val="11"/>
      <color theme="1"/>
      <name val="Arial Narrow"/>
      <family val="2"/>
    </font>
    <font>
      <sz val="10"/>
      <color theme="1"/>
      <name val="Calibri"/>
      <family val="2"/>
      <scheme val="minor"/>
    </font>
    <font>
      <b/>
      <sz val="11"/>
      <color theme="9" tint="-0.249977111117893"/>
      <name val="Arial Narrow"/>
      <family val="2"/>
    </font>
    <font>
      <sz val="18"/>
      <name val="Arial"/>
      <family val="2"/>
    </font>
    <font>
      <b/>
      <sz val="20"/>
      <color rgb="FF000000"/>
      <name val="Arial Narrow"/>
      <family val="2"/>
    </font>
    <font>
      <sz val="20"/>
      <color rgb="FF000000"/>
      <name val="Arial Narrow"/>
      <family val="2"/>
    </font>
    <font>
      <sz val="20"/>
      <color rgb="FFFFFFFF"/>
      <name val="Arial Narrow"/>
      <family val="2"/>
    </font>
    <font>
      <sz val="16"/>
      <color rgb="FF000000"/>
      <name val="Arial Narrow"/>
      <family val="2"/>
    </font>
    <font>
      <sz val="11"/>
      <color theme="0"/>
      <name val="Calibri"/>
      <family val="2"/>
      <scheme val="minor"/>
    </font>
    <font>
      <sz val="11"/>
      <color theme="1"/>
      <name val="Calibri"/>
      <family val="2"/>
      <scheme val="minor"/>
    </font>
    <font>
      <sz val="11"/>
      <name val="Calibri"/>
      <family val="2"/>
      <scheme val="minor"/>
    </font>
    <font>
      <sz val="16"/>
      <color theme="1"/>
      <name val="Calibri"/>
      <family val="2"/>
      <scheme val="minor"/>
    </font>
    <font>
      <sz val="28"/>
      <color theme="1"/>
      <name val="Calibri"/>
      <family val="2"/>
      <scheme val="minor"/>
    </font>
    <font>
      <b/>
      <sz val="40"/>
      <color rgb="FF000000"/>
      <name val="Calibri"/>
      <family val="2"/>
    </font>
    <font>
      <b/>
      <sz val="12"/>
      <color rgb="FF000000"/>
      <name val="Calibri"/>
      <family val="2"/>
    </font>
    <font>
      <b/>
      <sz val="28"/>
      <color rgb="FF000000"/>
      <name val="Calibri"/>
      <family val="2"/>
    </font>
    <font>
      <b/>
      <sz val="36"/>
      <color rgb="FF000000"/>
      <name val="Calibri"/>
      <family val="2"/>
    </font>
    <font>
      <sz val="18"/>
      <color theme="1"/>
      <name val="Arial Narrow"/>
      <family val="2"/>
    </font>
    <font>
      <b/>
      <sz val="18"/>
      <color rgb="FF000000"/>
      <name val="Calibri"/>
      <family val="2"/>
    </font>
    <font>
      <b/>
      <sz val="18"/>
      <color theme="1"/>
      <name val="Arial Narrow"/>
      <family val="2"/>
    </font>
    <font>
      <b/>
      <sz val="22"/>
      <color theme="1"/>
      <name val="Arial Narrow"/>
      <family val="2"/>
    </font>
    <font>
      <sz val="11"/>
      <color rgb="FFFF0000"/>
      <name val="Calibri"/>
      <family val="2"/>
      <scheme val="minor"/>
    </font>
    <font>
      <sz val="16"/>
      <color rgb="FFFF0000"/>
      <name val="Arial Narrow"/>
      <family val="2"/>
    </font>
    <font>
      <sz val="16"/>
      <color rgb="FFFF0000"/>
      <name val="Calibri"/>
      <family val="2"/>
      <scheme val="minor"/>
    </font>
    <font>
      <sz val="11"/>
      <color rgb="FF030303"/>
      <name val="Arial"/>
      <family val="2"/>
    </font>
    <font>
      <sz val="24"/>
      <name val="Arial"/>
      <family val="2"/>
    </font>
    <font>
      <b/>
      <sz val="24"/>
      <color rgb="FF000000"/>
      <name val="Arial Narrow"/>
      <family val="2"/>
    </font>
    <font>
      <sz val="26"/>
      <color rgb="FF000000"/>
      <name val="Arial Narrow"/>
      <family val="2"/>
    </font>
    <font>
      <sz val="26"/>
      <color rgb="FFFFFFFF"/>
      <name val="Arial Narrow"/>
      <family val="2"/>
    </font>
    <font>
      <sz val="12"/>
      <color theme="1"/>
      <name val="Arial Narrow"/>
      <family val="2"/>
    </font>
    <font>
      <sz val="12"/>
      <color theme="1"/>
      <name val="Calibri"/>
      <family val="2"/>
      <scheme val="minor"/>
    </font>
    <font>
      <b/>
      <sz val="12"/>
      <color rgb="FF000000"/>
      <name val="Arial Narrow"/>
      <family val="2"/>
    </font>
    <font>
      <sz val="12"/>
      <color rgb="FF000000"/>
      <name val="Arial Narrow"/>
      <family val="2"/>
    </font>
    <font>
      <b/>
      <sz val="12"/>
      <color theme="9" tint="-0.249977111117893"/>
      <name val="Arial Narrow"/>
      <family val="2"/>
    </font>
    <font>
      <b/>
      <sz val="14"/>
      <color rgb="FF000000"/>
      <name val="Arial Narrow"/>
      <family val="2"/>
    </font>
    <font>
      <sz val="24"/>
      <color theme="1"/>
      <name val="Arial Narrow"/>
      <family val="2"/>
    </font>
    <font>
      <b/>
      <sz val="24"/>
      <color rgb="FF000000"/>
      <name val="Calibri"/>
      <family val="2"/>
    </font>
    <font>
      <b/>
      <sz val="20"/>
      <color theme="1"/>
      <name val="Calibri"/>
      <family val="2"/>
      <scheme val="minor"/>
    </font>
    <font>
      <b/>
      <sz val="12"/>
      <name val="Arial Narrow"/>
      <family val="2"/>
    </font>
    <font>
      <b/>
      <sz val="26"/>
      <color theme="1"/>
      <name val="Arial Narrow"/>
      <family val="2"/>
    </font>
    <font>
      <b/>
      <sz val="9"/>
      <color theme="1"/>
      <name val="Arial Narrow"/>
      <family val="2"/>
    </font>
    <font>
      <sz val="10"/>
      <name val="Arial"/>
      <family val="2"/>
    </font>
    <font>
      <sz val="12"/>
      <name val="Times New Roman"/>
      <family val="1"/>
    </font>
    <font>
      <sz val="10"/>
      <name val="Arial Narrow"/>
      <family val="2"/>
    </font>
    <font>
      <b/>
      <sz val="14"/>
      <name val="Arial Narrow"/>
      <family val="2"/>
    </font>
    <font>
      <b/>
      <u/>
      <sz val="11"/>
      <name val="Arial Narrow"/>
      <family val="2"/>
    </font>
    <font>
      <b/>
      <sz val="11"/>
      <name val="Arial Narrow"/>
      <family val="2"/>
    </font>
    <font>
      <b/>
      <sz val="10"/>
      <name val="Arial Narrow"/>
      <family val="2"/>
    </font>
    <font>
      <b/>
      <sz val="9"/>
      <name val="Arial Narrow"/>
      <family val="2"/>
    </font>
    <font>
      <sz val="9"/>
      <name val="Arial Narrow"/>
      <family val="2"/>
    </font>
    <font>
      <b/>
      <sz val="9"/>
      <color theme="9" tint="-0.249977111117893"/>
      <name val="Arial Narrow"/>
      <family val="2"/>
    </font>
    <font>
      <b/>
      <sz val="10"/>
      <color theme="9" tint="-0.249977111117893"/>
      <name val="Arial Narrow"/>
      <family val="2"/>
    </font>
    <font>
      <sz val="11"/>
      <name val="Arial"/>
      <family val="2"/>
    </font>
    <font>
      <sz val="11"/>
      <color theme="1"/>
      <name val="Arial"/>
      <family val="2"/>
    </font>
    <font>
      <sz val="10"/>
      <color theme="1"/>
      <name val="Arial"/>
      <family val="2"/>
    </font>
    <font>
      <b/>
      <sz val="11"/>
      <color theme="9" tint="-0.249977111117893"/>
      <name val="Arial"/>
      <family val="2"/>
    </font>
    <font>
      <sz val="8"/>
      <color theme="1"/>
      <name val="Arial"/>
      <family val="2"/>
    </font>
    <font>
      <sz val="9"/>
      <color theme="1"/>
      <name val="Arial"/>
      <family val="2"/>
    </font>
    <font>
      <sz val="9"/>
      <color rgb="FFFFFFFF"/>
      <name val="Arial"/>
      <family val="2"/>
    </font>
    <font>
      <sz val="9"/>
      <color rgb="FF000000"/>
      <name val="Arial"/>
      <family val="2"/>
    </font>
    <font>
      <b/>
      <sz val="12"/>
      <color theme="1"/>
      <name val="Arial"/>
      <family val="2"/>
    </font>
    <font>
      <sz val="8"/>
      <name val="Arial"/>
      <family val="2"/>
    </font>
    <font>
      <sz val="9"/>
      <name val="Arial"/>
      <family val="2"/>
    </font>
    <font>
      <sz val="11"/>
      <color rgb="FF0070C0"/>
      <name val="Arial"/>
      <family val="2"/>
    </font>
    <font>
      <sz val="12"/>
      <color theme="1"/>
      <name val="Arial"/>
      <family val="2"/>
    </font>
    <font>
      <sz val="12"/>
      <name val="Arial"/>
      <family val="2"/>
    </font>
    <font>
      <sz val="12"/>
      <color theme="9" tint="-0.249977111117893"/>
      <name val="Arial"/>
      <family val="2"/>
    </font>
    <font>
      <u/>
      <sz val="12"/>
      <name val="Arial"/>
      <family val="2"/>
    </font>
    <font>
      <sz val="16"/>
      <name val="Arial"/>
      <family val="2"/>
    </font>
    <font>
      <sz val="24"/>
      <color theme="1"/>
      <name val="Arial"/>
      <family val="2"/>
    </font>
    <font>
      <sz val="12"/>
      <color rgb="FFFF0000"/>
      <name val="Arial"/>
      <family val="2"/>
    </font>
  </fonts>
  <fills count="21">
    <fill>
      <patternFill patternType="none"/>
    </fill>
    <fill>
      <patternFill patternType="gray125"/>
    </fill>
    <fill>
      <patternFill patternType="solid">
        <fgColor theme="0"/>
        <bgColor indexed="64"/>
      </patternFill>
    </fill>
    <fill>
      <patternFill patternType="solid">
        <fgColor rgb="FFFFFF66"/>
        <bgColor indexed="64"/>
      </patternFill>
    </fill>
    <fill>
      <patternFill patternType="solid">
        <fgColor rgb="FF92D050"/>
        <bgColor indexed="64"/>
      </patternFill>
    </fill>
    <fill>
      <patternFill patternType="solid">
        <fgColor rgb="FFBFBFBF"/>
        <bgColor indexed="64"/>
      </patternFill>
    </fill>
    <fill>
      <patternFill patternType="solid">
        <fgColor rgb="FF00B050"/>
        <bgColor indexed="64"/>
      </patternFill>
    </fill>
    <fill>
      <patternFill patternType="solid">
        <fgColor rgb="FFFFC000"/>
        <bgColor indexed="64"/>
      </patternFill>
    </fill>
    <fill>
      <patternFill patternType="solid">
        <fgColor rgb="FFFF0000"/>
        <bgColor indexed="64"/>
      </patternFill>
    </fill>
    <fill>
      <patternFill patternType="solid">
        <fgColor rgb="FFD9D9D9"/>
        <bgColor indexed="64"/>
      </patternFill>
    </fill>
    <fill>
      <patternFill patternType="solid">
        <fgColor rgb="FFE26B0A"/>
        <bgColor indexed="64"/>
      </patternFill>
    </fill>
    <fill>
      <patternFill patternType="solid">
        <fgColor rgb="FFC0000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2F5496"/>
        <bgColor indexed="64"/>
      </patternFill>
    </fill>
    <fill>
      <patternFill patternType="solid">
        <fgColor theme="3"/>
        <bgColor indexed="64"/>
      </patternFill>
    </fill>
    <fill>
      <patternFill patternType="solid">
        <fgColor theme="9" tint="-0.249977111117893"/>
        <bgColor indexed="64"/>
      </patternFill>
    </fill>
    <fill>
      <patternFill patternType="solid">
        <fgColor theme="4" tint="0.39997558519241921"/>
        <bgColor indexed="64"/>
      </patternFill>
    </fill>
    <fill>
      <patternFill patternType="solid">
        <fgColor rgb="FF00B0F0"/>
        <bgColor indexed="64"/>
      </patternFill>
    </fill>
    <fill>
      <patternFill patternType="solid">
        <fgColor theme="0" tint="-0.14999847407452621"/>
        <bgColor indexed="64"/>
      </patternFill>
    </fill>
  </fills>
  <borders count="103">
    <border>
      <left/>
      <right/>
      <top/>
      <bottom/>
      <diagonal/>
    </border>
    <border>
      <left style="dotted">
        <color rgb="FFF79646"/>
      </left>
      <right style="dotted">
        <color rgb="FFF79646"/>
      </right>
      <top style="dotted">
        <color rgb="FFF79646"/>
      </top>
      <bottom style="dotted">
        <color rgb="FFF79646"/>
      </bottom>
      <diagonal/>
    </border>
    <border>
      <left style="dashed">
        <color theme="9" tint="-0.24994659260841701"/>
      </left>
      <right/>
      <top/>
      <bottom style="dashed">
        <color theme="9" tint="-0.24994659260841701"/>
      </bottom>
      <diagonal/>
    </border>
    <border>
      <left style="dashed">
        <color theme="9" tint="-0.24994659260841701"/>
      </left>
      <right style="dashed">
        <color theme="9" tint="-0.24994659260841701"/>
      </right>
      <top/>
      <bottom style="dashed">
        <color theme="9" tint="-0.24994659260841701"/>
      </bottom>
      <diagonal/>
    </border>
    <border>
      <left style="dotted">
        <color rgb="FFF79646"/>
      </left>
      <right style="dotted">
        <color rgb="FFF79646"/>
      </right>
      <top/>
      <bottom style="dotted">
        <color rgb="FFF79646"/>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right/>
      <top/>
      <bottom style="dashed">
        <color theme="9" tint="-0.24994659260841701"/>
      </bottom>
      <diagonal/>
    </border>
    <border>
      <left/>
      <right style="dashed">
        <color theme="9" tint="-0.24994659260841701"/>
      </right>
      <top/>
      <bottom style="dashed">
        <color theme="9" tint="-0.2499465926084170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
      <left style="dashed">
        <color theme="4" tint="-0.24994659260841701"/>
      </left>
      <right style="dashed">
        <color theme="4" tint="-0.24994659260841701"/>
      </right>
      <top style="dashed">
        <color theme="4" tint="-0.24994659260841701"/>
      </top>
      <bottom style="dashed">
        <color theme="4" tint="-0.24994659260841701"/>
      </bottom>
      <diagonal/>
    </border>
    <border>
      <left style="thin">
        <color auto="1"/>
      </left>
      <right/>
      <top/>
      <bottom style="thin">
        <color auto="1"/>
      </bottom>
      <diagonal/>
    </border>
    <border>
      <left style="dashed">
        <color theme="1"/>
      </left>
      <right style="dashed">
        <color theme="1"/>
      </right>
      <top style="dashed">
        <color theme="1"/>
      </top>
      <bottom style="dashed">
        <color theme="1"/>
      </bottom>
      <diagonal/>
    </border>
    <border>
      <left style="dashed">
        <color theme="1"/>
      </left>
      <right style="dashed">
        <color theme="1"/>
      </right>
      <top style="dashed">
        <color theme="1"/>
      </top>
      <bottom/>
      <diagonal/>
    </border>
    <border>
      <left style="dashed">
        <color theme="1"/>
      </left>
      <right style="dashed">
        <color theme="1"/>
      </right>
      <top/>
      <bottom style="dashed">
        <color theme="1"/>
      </bottom>
      <diagonal/>
    </border>
    <border>
      <left style="dashed">
        <color theme="1"/>
      </left>
      <right style="dashed">
        <color theme="1"/>
      </right>
      <top/>
      <bottom/>
      <diagonal/>
    </border>
    <border>
      <left/>
      <right style="medium">
        <color rgb="FF00B0F0"/>
      </right>
      <top/>
      <bottom style="medium">
        <color rgb="FF00B0F0"/>
      </bottom>
      <diagonal/>
    </border>
    <border>
      <left style="medium">
        <color rgb="FF4472C4"/>
      </left>
      <right/>
      <top style="medium">
        <color rgb="FF4472C4"/>
      </top>
      <bottom style="medium">
        <color rgb="FF4472C4"/>
      </bottom>
      <diagonal/>
    </border>
    <border>
      <left/>
      <right/>
      <top style="medium">
        <color rgb="FF4472C4"/>
      </top>
      <bottom style="medium">
        <color rgb="FF4472C4"/>
      </bottom>
      <diagonal/>
    </border>
    <border>
      <left/>
      <right style="medium">
        <color rgb="FF4472C4"/>
      </right>
      <top style="medium">
        <color rgb="FF4472C4"/>
      </top>
      <bottom style="medium">
        <color rgb="FF4472C4"/>
      </bottom>
      <diagonal/>
    </border>
    <border>
      <left style="medium">
        <color rgb="FF4472C4"/>
      </left>
      <right style="medium">
        <color rgb="FF4472C4"/>
      </right>
      <top/>
      <bottom style="medium">
        <color rgb="FF4472C4"/>
      </bottom>
      <diagonal/>
    </border>
    <border>
      <left/>
      <right style="medium">
        <color rgb="FF4472C4"/>
      </right>
      <top/>
      <bottom style="medium">
        <color rgb="FF4472C4"/>
      </bottom>
      <diagonal/>
    </border>
    <border>
      <left style="medium">
        <color indexed="64"/>
      </left>
      <right style="medium">
        <color indexed="64"/>
      </right>
      <top/>
      <bottom style="medium">
        <color indexed="64"/>
      </bottom>
      <diagonal/>
    </border>
    <border>
      <left/>
      <right style="medium">
        <color rgb="FF00B0F0"/>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hair">
        <color indexed="64"/>
      </left>
      <right/>
      <top style="thin">
        <color indexed="64"/>
      </top>
      <bottom style="thin">
        <color indexed="64"/>
      </bottom>
      <diagonal/>
    </border>
    <border>
      <left/>
      <right style="double">
        <color indexed="64"/>
      </right>
      <top style="thin">
        <color indexed="64"/>
      </top>
      <bottom style="thin">
        <color indexed="64"/>
      </bottom>
      <diagonal/>
    </border>
    <border>
      <left style="dashed">
        <color theme="1"/>
      </left>
      <right/>
      <top style="dashed">
        <color theme="1"/>
      </top>
      <bottom/>
      <diagonal/>
    </border>
    <border>
      <left style="dashed">
        <color theme="1"/>
      </left>
      <right/>
      <top/>
      <bottom/>
      <diagonal/>
    </border>
    <border>
      <left style="dashed">
        <color theme="1"/>
      </left>
      <right/>
      <top/>
      <bottom style="dashed">
        <color theme="1"/>
      </bottom>
      <diagonal/>
    </border>
    <border>
      <left style="dashed">
        <color theme="4" tint="-0.24994659260841701"/>
      </left>
      <right style="dashed">
        <color theme="1"/>
      </right>
      <top style="dashed">
        <color theme="4" tint="-0.24994659260841701"/>
      </top>
      <bottom/>
      <diagonal/>
    </border>
    <border>
      <left style="dashed">
        <color theme="4" tint="-0.24994659260841701"/>
      </left>
      <right style="dashed">
        <color theme="1"/>
      </right>
      <top/>
      <bottom/>
      <diagonal/>
    </border>
    <border>
      <left style="dashed">
        <color theme="4" tint="-0.24994659260841701"/>
      </left>
      <right style="dashed">
        <color theme="1"/>
      </right>
      <top/>
      <bottom style="dashed">
        <color theme="4" tint="-0.24994659260841701"/>
      </bottom>
      <diagonal/>
    </border>
    <border>
      <left style="dashed">
        <color theme="1"/>
      </left>
      <right style="dashed">
        <color theme="4" tint="-0.24994659260841701"/>
      </right>
      <top style="dashed">
        <color theme="4" tint="-0.24994659260841701"/>
      </top>
      <bottom/>
      <diagonal/>
    </border>
    <border>
      <left style="dashed">
        <color theme="1"/>
      </left>
      <right style="dashed">
        <color theme="4" tint="-0.24994659260841701"/>
      </right>
      <top/>
      <bottom/>
      <diagonal/>
    </border>
    <border>
      <left style="dashed">
        <color theme="1"/>
      </left>
      <right style="dashed">
        <color theme="4" tint="-0.24994659260841701"/>
      </right>
      <top/>
      <bottom style="dashed">
        <color theme="4" tint="-0.24994659260841701"/>
      </bottom>
      <diagonal/>
    </border>
    <border>
      <left style="dashed">
        <color theme="1"/>
      </left>
      <right/>
      <top style="dashed">
        <color theme="1"/>
      </top>
      <bottom style="dashed">
        <color theme="1"/>
      </bottom>
      <diagonal/>
    </border>
    <border>
      <left style="dotted">
        <color theme="1"/>
      </left>
      <right style="dotted">
        <color theme="1"/>
      </right>
      <top style="dotted">
        <color theme="1"/>
      </top>
      <bottom style="dotted">
        <color theme="1"/>
      </bottom>
      <diagonal/>
    </border>
    <border>
      <left style="dotted">
        <color theme="1"/>
      </left>
      <right style="dotted">
        <color theme="1"/>
      </right>
      <top style="dotted">
        <color theme="1"/>
      </top>
      <bottom/>
      <diagonal/>
    </border>
    <border>
      <left style="dotted">
        <color theme="1"/>
      </left>
      <right style="dotted">
        <color theme="1"/>
      </right>
      <top/>
      <bottom/>
      <diagonal/>
    </border>
    <border>
      <left style="dotted">
        <color theme="1"/>
      </left>
      <right style="dotted">
        <color theme="1"/>
      </right>
      <top/>
      <bottom style="dotted">
        <color theme="1"/>
      </bottom>
      <diagonal/>
    </border>
    <border>
      <left style="hair">
        <color theme="1"/>
      </left>
      <right/>
      <top style="hair">
        <color theme="1"/>
      </top>
      <bottom/>
      <diagonal/>
    </border>
    <border>
      <left style="hair">
        <color theme="1"/>
      </left>
      <right/>
      <top/>
      <bottom/>
      <diagonal/>
    </border>
    <border>
      <left style="hair">
        <color theme="1"/>
      </left>
      <right/>
      <top/>
      <bottom style="hair">
        <color theme="1"/>
      </bottom>
      <diagonal/>
    </border>
  </borders>
  <cellStyleXfs count="6">
    <xf numFmtId="0" fontId="0" fillId="0" borderId="0"/>
    <xf numFmtId="9" fontId="12" fillId="0" borderId="0" applyFont="0" applyFill="0" applyBorder="0" applyAlignment="0" applyProtection="0"/>
    <xf numFmtId="0" fontId="44" fillId="0" borderId="0"/>
    <xf numFmtId="0" fontId="45" fillId="0" borderId="0"/>
    <xf numFmtId="0" fontId="4" fillId="0" borderId="0"/>
    <xf numFmtId="0" fontId="44" fillId="0" borderId="0"/>
  </cellStyleXfs>
  <cellXfs count="552">
    <xf numFmtId="0" fontId="0" fillId="0" borderId="0" xfId="0"/>
    <xf numFmtId="0" fontId="4" fillId="0" borderId="0" xfId="0" applyFont="1"/>
    <xf numFmtId="0" fontId="2" fillId="0" borderId="1" xfId="0" applyFont="1" applyBorder="1" applyAlignment="1">
      <alignment horizontal="left" vertical="center" wrapText="1" indent="1" readingOrder="1"/>
    </xf>
    <xf numFmtId="0" fontId="6" fillId="0" borderId="0" xfId="0" applyFont="1" applyAlignment="1">
      <alignment horizontal="center" vertical="center" wrapText="1"/>
    </xf>
    <xf numFmtId="0" fontId="7" fillId="5" borderId="0" xfId="0" applyFont="1" applyFill="1" applyAlignment="1">
      <alignment horizontal="center" vertical="center" wrapText="1" readingOrder="1"/>
    </xf>
    <xf numFmtId="0" fontId="8" fillId="4" borderId="4" xfId="0" applyFont="1" applyFill="1" applyBorder="1" applyAlignment="1">
      <alignment horizontal="center" vertical="center" wrapText="1" readingOrder="1"/>
    </xf>
    <xf numFmtId="0" fontId="8" fillId="0" borderId="4" xfId="0" applyFont="1" applyBorder="1" applyAlignment="1">
      <alignment horizontal="justify" vertical="center" wrapText="1" readingOrder="1"/>
    </xf>
    <xf numFmtId="9" fontId="8" fillId="0" borderId="4" xfId="0" applyNumberFormat="1" applyFont="1" applyBorder="1" applyAlignment="1">
      <alignment horizontal="center" vertical="center" wrapText="1" readingOrder="1"/>
    </xf>
    <xf numFmtId="0" fontId="8" fillId="6" borderId="1" xfId="0" applyFont="1" applyFill="1" applyBorder="1" applyAlignment="1">
      <alignment horizontal="center" vertical="center" wrapText="1" readingOrder="1"/>
    </xf>
    <xf numFmtId="0" fontId="8" fillId="0" borderId="1" xfId="0" applyFont="1" applyBorder="1" applyAlignment="1">
      <alignment horizontal="justify" vertical="center" wrapText="1" readingOrder="1"/>
    </xf>
    <xf numFmtId="9" fontId="8" fillId="0" borderId="1" xfId="0" applyNumberFormat="1" applyFont="1" applyBorder="1" applyAlignment="1">
      <alignment horizontal="center" vertical="center" wrapText="1" readingOrder="1"/>
    </xf>
    <xf numFmtId="0" fontId="8" fillId="3" borderId="1" xfId="0" applyFont="1" applyFill="1" applyBorder="1" applyAlignment="1">
      <alignment horizontal="center" vertical="center" wrapText="1" readingOrder="1"/>
    </xf>
    <xf numFmtId="0" fontId="8" fillId="7" borderId="1" xfId="0" applyFont="1" applyFill="1" applyBorder="1" applyAlignment="1">
      <alignment horizontal="center" vertical="center" wrapText="1" readingOrder="1"/>
    </xf>
    <xf numFmtId="0" fontId="9" fillId="8" borderId="1" xfId="0" applyFont="1" applyFill="1" applyBorder="1" applyAlignment="1">
      <alignment horizontal="center" vertical="center" wrapText="1" readingOrder="1"/>
    </xf>
    <xf numFmtId="0" fontId="13" fillId="0" borderId="0" xfId="0" applyFont="1"/>
    <xf numFmtId="0" fontId="11" fillId="0" borderId="0" xfId="0" applyFont="1"/>
    <xf numFmtId="0" fontId="25" fillId="0" borderId="0" xfId="0" applyFont="1" applyAlignment="1">
      <alignment vertical="center"/>
    </xf>
    <xf numFmtId="0" fontId="26" fillId="0" borderId="0" xfId="0" applyFont="1"/>
    <xf numFmtId="0" fontId="24" fillId="0" borderId="0" xfId="0" applyFont="1"/>
    <xf numFmtId="0" fontId="0" fillId="0" borderId="0" xfId="0" pivotButton="1"/>
    <xf numFmtId="0" fontId="10" fillId="0" borderId="0" xfId="0" applyFont="1" applyAlignment="1">
      <alignment horizontal="justify" vertical="center" wrapText="1" readingOrder="1"/>
    </xf>
    <xf numFmtId="0" fontId="27" fillId="0" borderId="0" xfId="0" applyFont="1"/>
    <xf numFmtId="0" fontId="29" fillId="5" borderId="0" xfId="0" applyFont="1" applyFill="1" applyAlignment="1">
      <alignment horizontal="center" vertical="center" wrapText="1" readingOrder="1"/>
    </xf>
    <xf numFmtId="0" fontId="30" fillId="0" borderId="4" xfId="0" applyFont="1" applyBorder="1" applyAlignment="1">
      <alignment horizontal="justify" vertical="center" wrapText="1" readingOrder="1"/>
    </xf>
    <xf numFmtId="0" fontId="30" fillId="0" borderId="1" xfId="0" applyFont="1" applyBorder="1" applyAlignment="1">
      <alignment horizontal="justify" vertical="center" wrapText="1" readingOrder="1"/>
    </xf>
    <xf numFmtId="0" fontId="30" fillId="4" borderId="4" xfId="0" applyFont="1" applyFill="1" applyBorder="1" applyAlignment="1">
      <alignment horizontal="center" vertical="center" wrapText="1" readingOrder="1"/>
    </xf>
    <xf numFmtId="0" fontId="30" fillId="6" borderId="1" xfId="0" applyFont="1" applyFill="1" applyBorder="1" applyAlignment="1">
      <alignment horizontal="center" vertical="center" wrapText="1" readingOrder="1"/>
    </xf>
    <xf numFmtId="0" fontId="30" fillId="3" borderId="1" xfId="0" applyFont="1" applyFill="1" applyBorder="1" applyAlignment="1">
      <alignment horizontal="center" vertical="center" wrapText="1" readingOrder="1"/>
    </xf>
    <xf numFmtId="0" fontId="30" fillId="7" borderId="1" xfId="0" applyFont="1" applyFill="1" applyBorder="1" applyAlignment="1">
      <alignment horizontal="center" vertical="center" wrapText="1" readingOrder="1"/>
    </xf>
    <xf numFmtId="0" fontId="31" fillId="8" borderId="1" xfId="0" applyFont="1" applyFill="1" applyBorder="1" applyAlignment="1">
      <alignment horizontal="center" vertical="center" wrapText="1" readingOrder="1"/>
    </xf>
    <xf numFmtId="0" fontId="30" fillId="0" borderId="4" xfId="0" applyFont="1" applyBorder="1" applyAlignment="1">
      <alignment horizontal="center" vertical="center" wrapText="1" readingOrder="1"/>
    </xf>
    <xf numFmtId="0" fontId="30" fillId="0" borderId="1" xfId="0" applyFont="1" applyBorder="1" applyAlignment="1">
      <alignment horizontal="center" vertical="center" wrapText="1" readingOrder="1"/>
    </xf>
    <xf numFmtId="0" fontId="17" fillId="10" borderId="5" xfId="0" applyFont="1" applyFill="1" applyBorder="1" applyAlignment="1" applyProtection="1">
      <alignment horizontal="center" vertical="center" wrapText="1" readingOrder="1"/>
      <protection hidden="1"/>
    </xf>
    <xf numFmtId="0" fontId="17" fillId="10" borderId="12" xfId="0" applyFont="1" applyFill="1" applyBorder="1" applyAlignment="1" applyProtection="1">
      <alignment horizontal="center" vertical="center" wrapText="1" readingOrder="1"/>
      <protection hidden="1"/>
    </xf>
    <xf numFmtId="0" fontId="17" fillId="10" borderId="6" xfId="0" applyFont="1" applyFill="1" applyBorder="1" applyAlignment="1" applyProtection="1">
      <alignment horizontal="center" vertical="center" wrapText="1" readingOrder="1"/>
      <protection hidden="1"/>
    </xf>
    <xf numFmtId="0" fontId="17" fillId="11" borderId="5" xfId="0" applyFont="1" applyFill="1" applyBorder="1" applyAlignment="1" applyProtection="1">
      <alignment horizontal="center" wrapText="1" readingOrder="1"/>
      <protection hidden="1"/>
    </xf>
    <xf numFmtId="0" fontId="17" fillId="11" borderId="12" xfId="0" applyFont="1" applyFill="1" applyBorder="1" applyAlignment="1" applyProtection="1">
      <alignment horizontal="center" wrapText="1" readingOrder="1"/>
      <protection hidden="1"/>
    </xf>
    <xf numFmtId="0" fontId="17" fillId="11" borderId="6" xfId="0" applyFont="1" applyFill="1" applyBorder="1" applyAlignment="1" applyProtection="1">
      <alignment horizontal="center" wrapText="1" readingOrder="1"/>
      <protection hidden="1"/>
    </xf>
    <xf numFmtId="0" fontId="17" fillId="10" borderId="7" xfId="0" applyFont="1" applyFill="1" applyBorder="1" applyAlignment="1" applyProtection="1">
      <alignment horizontal="center" vertical="center" wrapText="1" readingOrder="1"/>
      <protection hidden="1"/>
    </xf>
    <xf numFmtId="0" fontId="17" fillId="10" borderId="0" xfId="0" applyFont="1" applyFill="1" applyAlignment="1" applyProtection="1">
      <alignment horizontal="center" vertical="center" wrapText="1" readingOrder="1"/>
      <protection hidden="1"/>
    </xf>
    <xf numFmtId="0" fontId="17" fillId="10" borderId="8" xfId="0" applyFont="1" applyFill="1" applyBorder="1" applyAlignment="1" applyProtection="1">
      <alignment horizontal="center" vertical="center" wrapText="1" readingOrder="1"/>
      <protection hidden="1"/>
    </xf>
    <xf numFmtId="0" fontId="17" fillId="11" borderId="7" xfId="0" applyFont="1" applyFill="1" applyBorder="1" applyAlignment="1" applyProtection="1">
      <alignment horizontal="center" wrapText="1" readingOrder="1"/>
      <protection hidden="1"/>
    </xf>
    <xf numFmtId="0" fontId="17" fillId="11" borderId="0" xfId="0" applyFont="1" applyFill="1" applyAlignment="1" applyProtection="1">
      <alignment horizontal="center" wrapText="1" readingOrder="1"/>
      <protection hidden="1"/>
    </xf>
    <xf numFmtId="0" fontId="17" fillId="11" borderId="8" xfId="0" applyFont="1" applyFill="1" applyBorder="1" applyAlignment="1" applyProtection="1">
      <alignment horizontal="center" wrapText="1" readingOrder="1"/>
      <protection hidden="1"/>
    </xf>
    <xf numFmtId="0" fontId="17" fillId="10" borderId="9" xfId="0" applyFont="1" applyFill="1" applyBorder="1" applyAlignment="1" applyProtection="1">
      <alignment horizontal="center" vertical="center" wrapText="1" readingOrder="1"/>
      <protection hidden="1"/>
    </xf>
    <xf numFmtId="0" fontId="17" fillId="10" borderId="11" xfId="0" applyFont="1" applyFill="1" applyBorder="1" applyAlignment="1" applyProtection="1">
      <alignment horizontal="center" vertical="center" wrapText="1" readingOrder="1"/>
      <protection hidden="1"/>
    </xf>
    <xf numFmtId="0" fontId="17" fillId="10" borderId="10" xfId="0" applyFont="1" applyFill="1" applyBorder="1" applyAlignment="1" applyProtection="1">
      <alignment horizontal="center" vertical="center" wrapText="1" readingOrder="1"/>
      <protection hidden="1"/>
    </xf>
    <xf numFmtId="0" fontId="17" fillId="11" borderId="9" xfId="0" applyFont="1" applyFill="1" applyBorder="1" applyAlignment="1" applyProtection="1">
      <alignment horizontal="center" wrapText="1" readingOrder="1"/>
      <protection hidden="1"/>
    </xf>
    <xf numFmtId="0" fontId="17" fillId="11" borderId="11" xfId="0" applyFont="1" applyFill="1" applyBorder="1" applyAlignment="1" applyProtection="1">
      <alignment horizontal="center" wrapText="1" readingOrder="1"/>
      <protection hidden="1"/>
    </xf>
    <xf numFmtId="0" fontId="17" fillId="11" borderId="10" xfId="0" applyFont="1" applyFill="1" applyBorder="1" applyAlignment="1" applyProtection="1">
      <alignment horizontal="center" wrapText="1" readingOrder="1"/>
      <protection hidden="1"/>
    </xf>
    <xf numFmtId="0" fontId="17" fillId="12" borderId="5" xfId="0" applyFont="1" applyFill="1" applyBorder="1" applyAlignment="1" applyProtection="1">
      <alignment horizontal="center" wrapText="1" readingOrder="1"/>
      <protection hidden="1"/>
    </xf>
    <xf numFmtId="0" fontId="17" fillId="12" borderId="12" xfId="0" applyFont="1" applyFill="1" applyBorder="1" applyAlignment="1" applyProtection="1">
      <alignment horizontal="center" wrapText="1" readingOrder="1"/>
      <protection hidden="1"/>
    </xf>
    <xf numFmtId="0" fontId="17" fillId="12" borderId="6" xfId="0" applyFont="1" applyFill="1" applyBorder="1" applyAlignment="1" applyProtection="1">
      <alignment horizontal="center" wrapText="1" readingOrder="1"/>
      <protection hidden="1"/>
    </xf>
    <xf numFmtId="0" fontId="17" fillId="12" borderId="7" xfId="0" applyFont="1" applyFill="1" applyBorder="1" applyAlignment="1" applyProtection="1">
      <alignment horizontal="center" wrapText="1" readingOrder="1"/>
      <protection hidden="1"/>
    </xf>
    <xf numFmtId="0" fontId="17" fillId="12" borderId="0" xfId="0" applyFont="1" applyFill="1" applyAlignment="1" applyProtection="1">
      <alignment horizontal="center" wrapText="1" readingOrder="1"/>
      <protection hidden="1"/>
    </xf>
    <xf numFmtId="0" fontId="17" fillId="12" borderId="8" xfId="0" applyFont="1" applyFill="1" applyBorder="1" applyAlignment="1" applyProtection="1">
      <alignment horizontal="center" wrapText="1" readingOrder="1"/>
      <protection hidden="1"/>
    </xf>
    <xf numFmtId="0" fontId="17" fillId="12" borderId="9" xfId="0" applyFont="1" applyFill="1" applyBorder="1" applyAlignment="1" applyProtection="1">
      <alignment horizontal="center" wrapText="1" readingOrder="1"/>
      <protection hidden="1"/>
    </xf>
    <xf numFmtId="0" fontId="17" fillId="12" borderId="11" xfId="0" applyFont="1" applyFill="1" applyBorder="1" applyAlignment="1" applyProtection="1">
      <alignment horizontal="center" wrapText="1" readingOrder="1"/>
      <protection hidden="1"/>
    </xf>
    <xf numFmtId="0" fontId="17" fillId="12" borderId="10" xfId="0" applyFont="1" applyFill="1" applyBorder="1" applyAlignment="1" applyProtection="1">
      <alignment horizontal="center" wrapText="1" readingOrder="1"/>
      <protection hidden="1"/>
    </xf>
    <xf numFmtId="0" fontId="17" fillId="4" borderId="5" xfId="0" applyFont="1" applyFill="1" applyBorder="1" applyAlignment="1" applyProtection="1">
      <alignment horizontal="center" wrapText="1" readingOrder="1"/>
      <protection hidden="1"/>
    </xf>
    <xf numFmtId="0" fontId="17" fillId="4" borderId="12" xfId="0" applyFont="1" applyFill="1" applyBorder="1" applyAlignment="1" applyProtection="1">
      <alignment horizontal="center" wrapText="1" readingOrder="1"/>
      <protection hidden="1"/>
    </xf>
    <xf numFmtId="0" fontId="17" fillId="4" borderId="6" xfId="0" applyFont="1" applyFill="1" applyBorder="1" applyAlignment="1" applyProtection="1">
      <alignment horizontal="center" wrapText="1" readingOrder="1"/>
      <protection hidden="1"/>
    </xf>
    <xf numFmtId="0" fontId="17" fillId="4" borderId="7" xfId="0" applyFont="1" applyFill="1" applyBorder="1" applyAlignment="1" applyProtection="1">
      <alignment horizontal="center" wrapText="1" readingOrder="1"/>
      <protection hidden="1"/>
    </xf>
    <xf numFmtId="0" fontId="17" fillId="4" borderId="0" xfId="0" applyFont="1" applyFill="1" applyAlignment="1" applyProtection="1">
      <alignment horizontal="center" wrapText="1" readingOrder="1"/>
      <protection hidden="1"/>
    </xf>
    <xf numFmtId="0" fontId="17" fillId="4" borderId="8" xfId="0" applyFont="1" applyFill="1" applyBorder="1" applyAlignment="1" applyProtection="1">
      <alignment horizontal="center" wrapText="1" readingOrder="1"/>
      <protection hidden="1"/>
    </xf>
    <xf numFmtId="0" fontId="17" fillId="4" borderId="9" xfId="0" applyFont="1" applyFill="1" applyBorder="1" applyAlignment="1" applyProtection="1">
      <alignment horizontal="center" wrapText="1" readingOrder="1"/>
      <protection hidden="1"/>
    </xf>
    <xf numFmtId="0" fontId="17" fillId="4" borderId="11" xfId="0" applyFont="1" applyFill="1" applyBorder="1" applyAlignment="1" applyProtection="1">
      <alignment horizontal="center" wrapText="1" readingOrder="1"/>
      <protection hidden="1"/>
    </xf>
    <xf numFmtId="0" fontId="17" fillId="4" borderId="10" xfId="0" applyFont="1" applyFill="1" applyBorder="1" applyAlignment="1" applyProtection="1">
      <alignment horizontal="center" wrapText="1" readingOrder="1"/>
      <protection hidden="1"/>
    </xf>
    <xf numFmtId="0" fontId="21" fillId="12" borderId="12" xfId="0" applyFont="1" applyFill="1" applyBorder="1" applyAlignment="1" applyProtection="1">
      <alignment horizontal="center" wrapText="1" readingOrder="1"/>
      <protection hidden="1"/>
    </xf>
    <xf numFmtId="0" fontId="0" fillId="2" borderId="0" xfId="0" applyFill="1"/>
    <xf numFmtId="0" fontId="46" fillId="2" borderId="41" xfId="2" applyFont="1" applyFill="1" applyBorder="1"/>
    <xf numFmtId="0" fontId="46" fillId="2" borderId="42" xfId="2" applyFont="1" applyFill="1" applyBorder="1"/>
    <xf numFmtId="0" fontId="46" fillId="2" borderId="43" xfId="2" applyFont="1" applyFill="1" applyBorder="1"/>
    <xf numFmtId="0" fontId="14" fillId="2" borderId="0" xfId="0" applyFont="1" applyFill="1" applyAlignment="1">
      <alignment vertical="center"/>
    </xf>
    <xf numFmtId="0" fontId="4" fillId="2" borderId="0" xfId="0" applyFont="1" applyFill="1"/>
    <xf numFmtId="0" fontId="33" fillId="2" borderId="0" xfId="0" applyFont="1" applyFill="1"/>
    <xf numFmtId="0" fontId="34" fillId="2" borderId="24" xfId="0" applyFont="1" applyFill="1" applyBorder="1" applyAlignment="1">
      <alignment horizontal="center" vertical="center" wrapText="1" readingOrder="1"/>
    </xf>
    <xf numFmtId="0" fontId="35" fillId="2" borderId="24" xfId="0" applyFont="1" applyFill="1" applyBorder="1" applyAlignment="1">
      <alignment horizontal="justify" vertical="center" wrapText="1" readingOrder="1"/>
    </xf>
    <xf numFmtId="9" fontId="34" fillId="2" borderId="33" xfId="0" applyNumberFormat="1" applyFont="1" applyFill="1" applyBorder="1" applyAlignment="1">
      <alignment horizontal="center" vertical="center" wrapText="1" readingOrder="1"/>
    </xf>
    <xf numFmtId="0" fontId="34" fillId="2" borderId="23" xfId="0" applyFont="1" applyFill="1" applyBorder="1" applyAlignment="1">
      <alignment horizontal="center" vertical="center" wrapText="1" readingOrder="1"/>
    </xf>
    <xf numFmtId="0" fontId="35" fillId="2" borderId="23" xfId="0" applyFont="1" applyFill="1" applyBorder="1" applyAlignment="1">
      <alignment horizontal="justify" vertical="center" wrapText="1" readingOrder="1"/>
    </xf>
    <xf numFmtId="9" fontId="34" fillId="2" borderId="28" xfId="0" applyNumberFormat="1" applyFont="1" applyFill="1" applyBorder="1" applyAlignment="1">
      <alignment horizontal="center" vertical="center" wrapText="1" readingOrder="1"/>
    </xf>
    <xf numFmtId="0" fontId="35" fillId="2" borderId="28" xfId="0" applyFont="1" applyFill="1" applyBorder="1" applyAlignment="1">
      <alignment horizontal="center" vertical="center" wrapText="1" readingOrder="1"/>
    </xf>
    <xf numFmtId="0" fontId="34" fillId="2" borderId="30" xfId="0" applyFont="1" applyFill="1" applyBorder="1" applyAlignment="1">
      <alignment horizontal="center" vertical="center" wrapText="1" readingOrder="1"/>
    </xf>
    <xf numFmtId="0" fontId="35" fillId="2" borderId="30" xfId="0" applyFont="1" applyFill="1" applyBorder="1" applyAlignment="1">
      <alignment horizontal="justify" vertical="center" wrapText="1" readingOrder="1"/>
    </xf>
    <xf numFmtId="0" fontId="35" fillId="2" borderId="31" xfId="0" applyFont="1" applyFill="1" applyBorder="1" applyAlignment="1">
      <alignment horizontal="center" vertical="center" wrapText="1" readingOrder="1"/>
    </xf>
    <xf numFmtId="0" fontId="43" fillId="2" borderId="0" xfId="0" applyFont="1" applyFill="1"/>
    <xf numFmtId="0" fontId="34" fillId="14" borderId="35" xfId="0" applyFont="1" applyFill="1" applyBorder="1" applyAlignment="1">
      <alignment horizontal="center" vertical="center" wrapText="1" readingOrder="1"/>
    </xf>
    <xf numFmtId="0" fontId="34" fillId="14" borderId="36" xfId="0" applyFont="1" applyFill="1" applyBorder="1" applyAlignment="1">
      <alignment horizontal="center" vertical="center" wrapText="1" readingOrder="1"/>
    </xf>
    <xf numFmtId="0" fontId="11" fillId="2" borderId="0" xfId="0" applyFont="1" applyFill="1"/>
    <xf numFmtId="0" fontId="28" fillId="2" borderId="0" xfId="0" applyFont="1" applyFill="1" applyAlignment="1">
      <alignment horizontal="center" vertical="center" wrapText="1"/>
    </xf>
    <xf numFmtId="0" fontId="10" fillId="2" borderId="0" xfId="0" applyFont="1" applyFill="1" applyAlignment="1">
      <alignment horizontal="justify" vertical="center" wrapText="1" readingOrder="1"/>
    </xf>
    <xf numFmtId="0" fontId="3" fillId="2" borderId="0" xfId="0" applyFont="1" applyFill="1" applyAlignment="1">
      <alignment vertical="center"/>
    </xf>
    <xf numFmtId="0" fontId="13" fillId="2" borderId="0" xfId="0" applyFont="1" applyFill="1"/>
    <xf numFmtId="0" fontId="3" fillId="2" borderId="0" xfId="0" applyFont="1" applyFill="1" applyAlignment="1">
      <alignment horizontal="left" vertical="center"/>
    </xf>
    <xf numFmtId="0" fontId="46" fillId="2" borderId="7" xfId="2" applyFont="1" applyFill="1" applyBorder="1"/>
    <xf numFmtId="0" fontId="51" fillId="2" borderId="0" xfId="0" applyFont="1" applyFill="1" applyAlignment="1">
      <alignment horizontal="left" vertical="center" wrapText="1"/>
    </xf>
    <xf numFmtId="0" fontId="52" fillId="2" borderId="0" xfId="0" applyFont="1" applyFill="1" applyAlignment="1">
      <alignment horizontal="left" vertical="top" wrapText="1"/>
    </xf>
    <xf numFmtId="0" fontId="46" fillId="2" borderId="0" xfId="2" applyFont="1" applyFill="1"/>
    <xf numFmtId="0" fontId="46" fillId="2" borderId="8" xfId="2" applyFont="1" applyFill="1" applyBorder="1"/>
    <xf numFmtId="0" fontId="46" fillId="2" borderId="9" xfId="2" applyFont="1" applyFill="1" applyBorder="1"/>
    <xf numFmtId="0" fontId="46" fillId="2" borderId="11" xfId="2" applyFont="1" applyFill="1" applyBorder="1"/>
    <xf numFmtId="0" fontId="46" fillId="2" borderId="10" xfId="2" applyFont="1" applyFill="1" applyBorder="1"/>
    <xf numFmtId="0" fontId="50" fillId="2" borderId="0" xfId="2" applyFont="1" applyFill="1" applyAlignment="1">
      <alignment horizontal="left" vertical="center" wrapText="1"/>
    </xf>
    <xf numFmtId="0" fontId="46" fillId="2" borderId="0" xfId="2" applyFont="1" applyFill="1" applyAlignment="1">
      <alignment horizontal="left" vertical="center" wrapText="1"/>
    </xf>
    <xf numFmtId="0" fontId="46" fillId="2" borderId="0" xfId="2" quotePrefix="1" applyFont="1" applyFill="1" applyAlignment="1">
      <alignment horizontal="left" vertical="center" wrapText="1"/>
    </xf>
    <xf numFmtId="0" fontId="48" fillId="2" borderId="7" xfId="2" quotePrefix="1" applyFont="1" applyFill="1" applyBorder="1" applyAlignment="1">
      <alignment horizontal="left" vertical="top" wrapText="1"/>
    </xf>
    <xf numFmtId="0" fontId="49" fillId="2" borderId="0" xfId="2" quotePrefix="1" applyFont="1" applyFill="1" applyAlignment="1">
      <alignment horizontal="left" vertical="top" wrapText="1"/>
    </xf>
    <xf numFmtId="0" fontId="49" fillId="2" borderId="8" xfId="2" quotePrefix="1" applyFont="1" applyFill="1" applyBorder="1" applyAlignment="1">
      <alignment horizontal="left" vertical="top" wrapText="1"/>
    </xf>
    <xf numFmtId="0" fontId="56" fillId="0" borderId="0" xfId="0" applyFont="1"/>
    <xf numFmtId="0" fontId="56" fillId="2" borderId="0" xfId="0" applyFont="1" applyFill="1"/>
    <xf numFmtId="0" fontId="56" fillId="2" borderId="0" xfId="0" applyFont="1" applyFill="1" applyAlignment="1">
      <alignment horizontal="center" vertical="center"/>
    </xf>
    <xf numFmtId="0" fontId="56" fillId="2" borderId="0" xfId="0" applyFont="1" applyFill="1" applyAlignment="1">
      <alignment horizontal="left" vertical="center"/>
    </xf>
    <xf numFmtId="0" fontId="56" fillId="2" borderId="0" xfId="0" applyFont="1" applyFill="1" applyAlignment="1">
      <alignment horizontal="center"/>
    </xf>
    <xf numFmtId="0" fontId="56" fillId="0" borderId="0" xfId="0" applyFont="1" applyAlignment="1">
      <alignment vertical="center"/>
    </xf>
    <xf numFmtId="0" fontId="56" fillId="0" borderId="3" xfId="0" applyFont="1" applyBorder="1" applyAlignment="1">
      <alignment horizontal="center" vertical="center"/>
    </xf>
    <xf numFmtId="0" fontId="56" fillId="0" borderId="2" xfId="0" applyFont="1" applyBorder="1" applyAlignment="1">
      <alignment horizontal="center" vertical="center"/>
    </xf>
    <xf numFmtId="0" fontId="56" fillId="0" borderId="0" xfId="0" applyFont="1" applyAlignment="1">
      <alignment horizontal="center" vertical="center"/>
    </xf>
    <xf numFmtId="0" fontId="56" fillId="0" borderId="0" xfId="0" applyFont="1" applyAlignment="1">
      <alignment horizontal="center"/>
    </xf>
    <xf numFmtId="0" fontId="59" fillId="0" borderId="0" xfId="0" applyFont="1" applyAlignment="1">
      <alignment horizontal="left" vertical="center"/>
    </xf>
    <xf numFmtId="0" fontId="56" fillId="2" borderId="0" xfId="0" applyFont="1" applyFill="1" applyAlignment="1">
      <alignment vertical="center"/>
    </xf>
    <xf numFmtId="0" fontId="57" fillId="0" borderId="71" xfId="0" applyFont="1" applyBorder="1" applyAlignment="1">
      <alignment horizontal="justify" vertical="center" wrapText="1"/>
    </xf>
    <xf numFmtId="0" fontId="61" fillId="15" borderId="75" xfId="0" applyFont="1" applyFill="1" applyBorder="1" applyAlignment="1">
      <alignment horizontal="center" vertical="center"/>
    </xf>
    <xf numFmtId="0" fontId="61" fillId="15" borderId="76" xfId="0" applyFont="1" applyFill="1" applyBorder="1" applyAlignment="1">
      <alignment horizontal="center" vertical="center"/>
    </xf>
    <xf numFmtId="0" fontId="62" fillId="0" borderId="75" xfId="0" applyFont="1" applyBorder="1" applyAlignment="1">
      <alignment horizontal="center" vertical="center"/>
    </xf>
    <xf numFmtId="0" fontId="62" fillId="0" borderId="76" xfId="0" applyFont="1" applyBorder="1" applyAlignment="1">
      <alignment vertical="center"/>
    </xf>
    <xf numFmtId="0" fontId="62" fillId="0" borderId="76" xfId="0" applyFont="1" applyBorder="1" applyAlignment="1">
      <alignment horizontal="center" vertical="center"/>
    </xf>
    <xf numFmtId="0" fontId="62" fillId="0" borderId="76" xfId="0" applyFont="1" applyBorder="1" applyAlignment="1">
      <alignment vertical="center" wrapText="1"/>
    </xf>
    <xf numFmtId="0" fontId="62" fillId="0" borderId="72" xfId="0" applyFont="1" applyBorder="1" applyAlignment="1">
      <alignment horizontal="center" vertical="center"/>
    </xf>
    <xf numFmtId="0" fontId="62" fillId="0" borderId="74" xfId="0" applyFont="1" applyBorder="1" applyAlignment="1">
      <alignment horizontal="center" vertical="center"/>
    </xf>
    <xf numFmtId="0" fontId="61" fillId="16" borderId="77" xfId="0" applyFont="1" applyFill="1" applyBorder="1" applyAlignment="1">
      <alignment horizontal="center" vertical="center" wrapText="1"/>
    </xf>
    <xf numFmtId="0" fontId="61" fillId="16" borderId="10" xfId="0" applyFont="1" applyFill="1" applyBorder="1" applyAlignment="1">
      <alignment horizontal="center" vertical="center" wrapText="1"/>
    </xf>
    <xf numFmtId="0" fontId="62" fillId="0" borderId="77" xfId="0" applyFont="1" applyBorder="1" applyAlignment="1">
      <alignment vertical="center"/>
    </xf>
    <xf numFmtId="0" fontId="62" fillId="0" borderId="10" xfId="0" applyFont="1" applyBorder="1" applyAlignment="1">
      <alignment vertical="center"/>
    </xf>
    <xf numFmtId="0" fontId="62" fillId="12" borderId="10" xfId="0" applyFont="1" applyFill="1" applyBorder="1" applyAlignment="1">
      <alignment horizontal="center" vertical="center" wrapText="1"/>
    </xf>
    <xf numFmtId="0" fontId="60" fillId="17" borderId="10" xfId="0" applyFont="1" applyFill="1" applyBorder="1" applyAlignment="1">
      <alignment horizontal="center" vertical="center" wrapText="1"/>
    </xf>
    <xf numFmtId="0" fontId="62" fillId="8" borderId="10" xfId="0" applyFont="1" applyFill="1" applyBorder="1" applyAlignment="1">
      <alignment horizontal="center" vertical="center" wrapText="1"/>
    </xf>
    <xf numFmtId="0" fontId="56" fillId="2" borderId="0" xfId="0" applyFont="1" applyFill="1" applyAlignment="1">
      <alignment horizontal="center" vertical="center" wrapText="1"/>
    </xf>
    <xf numFmtId="0" fontId="56" fillId="0" borderId="2" xfId="0" applyFont="1" applyBorder="1" applyAlignment="1">
      <alignment horizontal="center" vertical="center" wrapText="1"/>
    </xf>
    <xf numFmtId="0" fontId="56" fillId="0" borderId="0" xfId="0" applyFont="1" applyAlignment="1">
      <alignment horizontal="center" vertical="center" wrapText="1"/>
    </xf>
    <xf numFmtId="0" fontId="56" fillId="0" borderId="0" xfId="0" applyFont="1" applyAlignment="1">
      <alignment wrapText="1"/>
    </xf>
    <xf numFmtId="0" fontId="56" fillId="2" borderId="0" xfId="0" applyFont="1" applyFill="1" applyAlignment="1">
      <alignment vertical="center" wrapText="1"/>
    </xf>
    <xf numFmtId="0" fontId="56" fillId="0" borderId="0" xfId="0" applyFont="1" applyAlignment="1">
      <alignment vertical="center" wrapText="1"/>
    </xf>
    <xf numFmtId="0" fontId="57" fillId="0" borderId="78" xfId="0" applyFont="1" applyBorder="1" applyAlignment="1">
      <alignment horizontal="justify" vertical="center" wrapText="1"/>
    </xf>
    <xf numFmtId="0" fontId="63" fillId="0" borderId="0" xfId="0" applyFont="1"/>
    <xf numFmtId="0" fontId="55" fillId="0" borderId="23" xfId="5" applyFont="1" applyBorder="1" applyAlignment="1">
      <alignment horizontal="center" vertical="center" wrapText="1"/>
    </xf>
    <xf numFmtId="0" fontId="56" fillId="0" borderId="23" xfId="5" applyFont="1" applyBorder="1" applyAlignment="1">
      <alignment horizontal="center" vertical="center" wrapText="1"/>
    </xf>
    <xf numFmtId="0" fontId="56" fillId="2" borderId="23" xfId="5" applyFont="1" applyFill="1" applyBorder="1" applyAlignment="1">
      <alignment horizontal="center" vertical="center" wrapText="1"/>
    </xf>
    <xf numFmtId="0" fontId="44" fillId="0" borderId="66" xfId="5" applyBorder="1" applyAlignment="1">
      <alignment horizontal="center" vertical="center"/>
    </xf>
    <xf numFmtId="0" fontId="67" fillId="2" borderId="0" xfId="0" applyFont="1" applyFill="1"/>
    <xf numFmtId="0" fontId="68" fillId="2" borderId="41" xfId="2" applyFont="1" applyFill="1" applyBorder="1"/>
    <xf numFmtId="0" fontId="68" fillId="2" borderId="42" xfId="2" applyFont="1" applyFill="1" applyBorder="1"/>
    <xf numFmtId="0" fontId="68" fillId="2" borderId="43" xfId="2" applyFont="1" applyFill="1" applyBorder="1"/>
    <xf numFmtId="0" fontId="70" fillId="2" borderId="7" xfId="2" quotePrefix="1" applyFont="1" applyFill="1" applyBorder="1" applyAlignment="1">
      <alignment horizontal="left" vertical="top" wrapText="1"/>
    </xf>
    <xf numFmtId="0" fontId="68" fillId="2" borderId="0" xfId="2" quotePrefix="1" applyFont="1" applyFill="1" applyAlignment="1">
      <alignment horizontal="left" vertical="top" wrapText="1"/>
    </xf>
    <xf numFmtId="0" fontId="68" fillId="2" borderId="8" xfId="2" quotePrefix="1" applyFont="1" applyFill="1" applyBorder="1" applyAlignment="1">
      <alignment horizontal="left" vertical="top" wrapText="1"/>
    </xf>
    <xf numFmtId="0" fontId="68" fillId="2" borderId="7" xfId="2" applyFont="1" applyFill="1" applyBorder="1"/>
    <xf numFmtId="0" fontId="68" fillId="2" borderId="0" xfId="2" applyFont="1" applyFill="1"/>
    <xf numFmtId="0" fontId="68" fillId="2" borderId="0" xfId="2" applyFont="1" applyFill="1" applyAlignment="1">
      <alignment horizontal="left" vertical="center" wrapText="1"/>
    </xf>
    <xf numFmtId="0" fontId="68" fillId="2" borderId="0" xfId="2" quotePrefix="1" applyFont="1" applyFill="1" applyAlignment="1">
      <alignment horizontal="left" vertical="center" wrapText="1"/>
    </xf>
    <xf numFmtId="0" fontId="68" fillId="2" borderId="8" xfId="2" applyFont="1" applyFill="1" applyBorder="1"/>
    <xf numFmtId="0" fontId="68" fillId="2" borderId="0" xfId="0" applyFont="1" applyFill="1" applyAlignment="1">
      <alignment horizontal="left" vertical="center" wrapText="1"/>
    </xf>
    <xf numFmtId="0" fontId="68" fillId="2" borderId="0" xfId="0" applyFont="1" applyFill="1" applyAlignment="1">
      <alignment horizontal="left" vertical="top" wrapText="1"/>
    </xf>
    <xf numFmtId="0" fontId="68" fillId="2" borderId="9" xfId="2" applyFont="1" applyFill="1" applyBorder="1"/>
    <xf numFmtId="0" fontId="68" fillId="2" borderId="11" xfId="2" applyFont="1" applyFill="1" applyBorder="1"/>
    <xf numFmtId="0" fontId="68" fillId="2" borderId="10" xfId="2" applyFont="1" applyFill="1" applyBorder="1"/>
    <xf numFmtId="0" fontId="67" fillId="2" borderId="0" xfId="0" applyFont="1" applyFill="1" applyAlignment="1">
      <alignment vertical="center" wrapText="1"/>
    </xf>
    <xf numFmtId="0" fontId="67" fillId="2" borderId="0" xfId="0" applyFont="1" applyFill="1" applyAlignment="1">
      <alignment horizontal="center" vertical="center" wrapText="1"/>
    </xf>
    <xf numFmtId="0" fontId="67" fillId="2" borderId="0" xfId="0" applyFont="1" applyFill="1" applyAlignment="1">
      <alignment horizontal="center" vertical="center"/>
    </xf>
    <xf numFmtId="0" fontId="67" fillId="0" borderId="0" xfId="0" applyFont="1"/>
    <xf numFmtId="0" fontId="67" fillId="2" borderId="0" xfId="0" applyFont="1" applyFill="1" applyAlignment="1">
      <alignment vertical="center"/>
    </xf>
    <xf numFmtId="0" fontId="67" fillId="0" borderId="67" xfId="0" applyFont="1" applyBorder="1" applyAlignment="1">
      <alignment horizontal="center" vertical="center"/>
    </xf>
    <xf numFmtId="0" fontId="67" fillId="0" borderId="67" xfId="0" applyFont="1" applyBorder="1" applyAlignment="1" applyProtection="1">
      <alignment horizontal="justify" vertical="center" wrapText="1"/>
      <protection locked="0"/>
    </xf>
    <xf numFmtId="0" fontId="67" fillId="0" borderId="67" xfId="0" applyFont="1" applyBorder="1" applyAlignment="1" applyProtection="1">
      <alignment horizontal="center" vertical="center"/>
      <protection hidden="1"/>
    </xf>
    <xf numFmtId="0" fontId="67" fillId="0" borderId="67" xfId="0" applyFont="1" applyBorder="1" applyAlignment="1" applyProtection="1">
      <alignment horizontal="center" vertical="center" textRotation="90" wrapText="1"/>
      <protection locked="0"/>
    </xf>
    <xf numFmtId="9" fontId="67" fillId="0" borderId="67" xfId="0" applyNumberFormat="1" applyFont="1" applyBorder="1" applyAlignment="1" applyProtection="1">
      <alignment horizontal="center" vertical="center" wrapText="1"/>
      <protection hidden="1"/>
    </xf>
    <xf numFmtId="164" fontId="67" fillId="0" borderId="67" xfId="1" applyNumberFormat="1" applyFont="1" applyBorder="1" applyAlignment="1">
      <alignment horizontal="center" vertical="top"/>
    </xf>
    <xf numFmtId="0" fontId="63" fillId="0" borderId="67" xfId="0" applyFont="1" applyBorder="1" applyAlignment="1" applyProtection="1">
      <alignment horizontal="center" vertical="center" textRotation="90" wrapText="1"/>
      <protection hidden="1"/>
    </xf>
    <xf numFmtId="9" fontId="67" fillId="0" borderId="67" xfId="0" applyNumberFormat="1" applyFont="1" applyBorder="1" applyAlignment="1" applyProtection="1">
      <alignment horizontal="center" vertical="center"/>
      <protection hidden="1"/>
    </xf>
    <xf numFmtId="0" fontId="63" fillId="0" borderId="67" xfId="0" applyFont="1" applyBorder="1" applyAlignment="1" applyProtection="1">
      <alignment horizontal="center" vertical="center" textRotation="90"/>
      <protection hidden="1"/>
    </xf>
    <xf numFmtId="0" fontId="67" fillId="0" borderId="67" xfId="0" applyFont="1" applyBorder="1" applyAlignment="1" applyProtection="1">
      <alignment horizontal="center" vertical="center" textRotation="90"/>
      <protection locked="0"/>
    </xf>
    <xf numFmtId="0" fontId="67" fillId="0" borderId="0" xfId="0" applyFont="1" applyAlignment="1">
      <alignment vertical="center"/>
    </xf>
    <xf numFmtId="0" fontId="67" fillId="0" borderId="67" xfId="0" applyFont="1" applyBorder="1" applyAlignment="1" applyProtection="1">
      <alignment horizontal="justify" vertical="top" wrapText="1"/>
      <protection locked="0"/>
    </xf>
    <xf numFmtId="164" fontId="67" fillId="0" borderId="67" xfId="1" applyNumberFormat="1" applyFont="1" applyBorder="1" applyAlignment="1">
      <alignment horizontal="center" vertical="center"/>
    </xf>
    <xf numFmtId="164" fontId="67" fillId="8" borderId="67" xfId="1" applyNumberFormat="1" applyFont="1" applyFill="1" applyBorder="1" applyAlignment="1">
      <alignment horizontal="center" vertical="center"/>
    </xf>
    <xf numFmtId="0" fontId="67" fillId="0" borderId="67" xfId="0" applyFont="1" applyBorder="1" applyAlignment="1" applyProtection="1">
      <alignment horizontal="justify" vertical="top"/>
      <protection locked="0"/>
    </xf>
    <xf numFmtId="164" fontId="67" fillId="8" borderId="67" xfId="1" applyNumberFormat="1" applyFont="1" applyFill="1" applyBorder="1" applyAlignment="1">
      <alignment horizontal="center" vertical="top"/>
    </xf>
    <xf numFmtId="0" fontId="62" fillId="0" borderId="0" xfId="0" applyFont="1" applyAlignment="1">
      <alignment vertical="center"/>
    </xf>
    <xf numFmtId="0" fontId="61" fillId="16" borderId="0" xfId="0" applyFont="1" applyFill="1" applyAlignment="1">
      <alignment horizontal="center" vertical="center"/>
    </xf>
    <xf numFmtId="0" fontId="61" fillId="16" borderId="0" xfId="0" applyFont="1" applyFill="1" applyAlignment="1">
      <alignment horizontal="center" vertical="center" wrapText="1"/>
    </xf>
    <xf numFmtId="0" fontId="62" fillId="12" borderId="0" xfId="0" applyFont="1" applyFill="1" applyAlignment="1">
      <alignment horizontal="center" vertical="center" wrapText="1"/>
    </xf>
    <xf numFmtId="0" fontId="60" fillId="17" borderId="0" xfId="0" applyFont="1" applyFill="1" applyAlignment="1">
      <alignment horizontal="center" vertical="center" wrapText="1"/>
    </xf>
    <xf numFmtId="0" fontId="62" fillId="8" borderId="0" xfId="0" applyFont="1" applyFill="1" applyAlignment="1">
      <alignment horizontal="center" vertical="center" wrapText="1"/>
    </xf>
    <xf numFmtId="0" fontId="67" fillId="0" borderId="95" xfId="0" applyFont="1" applyBorder="1" applyAlignment="1" applyProtection="1">
      <alignment horizontal="center" vertical="center" textRotation="90"/>
      <protection locked="0"/>
    </xf>
    <xf numFmtId="0" fontId="63" fillId="0" borderId="67" xfId="0" applyFont="1" applyBorder="1" applyAlignment="1">
      <alignment horizontal="center" vertical="center" textRotation="90" wrapText="1"/>
    </xf>
    <xf numFmtId="0" fontId="63" fillId="0" borderId="0" xfId="0" applyFont="1" applyAlignment="1">
      <alignment horizontal="center" vertical="center"/>
    </xf>
    <xf numFmtId="0" fontId="66" fillId="0" borderId="79" xfId="5" applyFont="1" applyBorder="1" applyAlignment="1">
      <alignment horizontal="left" vertical="top" wrapText="1"/>
    </xf>
    <xf numFmtId="0" fontId="66" fillId="0" borderId="80" xfId="5" applyFont="1" applyBorder="1" applyAlignment="1">
      <alignment horizontal="left" vertical="top"/>
    </xf>
    <xf numFmtId="0" fontId="66" fillId="0" borderId="81" xfId="5" applyFont="1" applyBorder="1" applyAlignment="1">
      <alignment horizontal="left" vertical="top"/>
    </xf>
    <xf numFmtId="0" fontId="46" fillId="0" borderId="23" xfId="5" applyFont="1" applyBorder="1" applyAlignment="1">
      <alignment horizontal="center" vertical="center"/>
    </xf>
    <xf numFmtId="0" fontId="64" fillId="0" borderId="23" xfId="5" applyFont="1" applyBorder="1" applyAlignment="1">
      <alignment horizontal="left" vertical="center" wrapText="1"/>
    </xf>
    <xf numFmtId="0" fontId="65" fillId="0" borderId="23" xfId="5" applyFont="1" applyBorder="1" applyAlignment="1">
      <alignment horizontal="left" vertical="center" wrapText="1"/>
    </xf>
    <xf numFmtId="0" fontId="65" fillId="0" borderId="23" xfId="5" applyFont="1" applyBorder="1" applyAlignment="1">
      <alignment horizontal="left" vertical="top" wrapText="1"/>
    </xf>
    <xf numFmtId="0" fontId="55" fillId="0" borderId="79" xfId="5" applyFont="1" applyBorder="1" applyAlignment="1">
      <alignment horizontal="center" vertical="center"/>
    </xf>
    <xf numFmtId="0" fontId="55" fillId="0" borderId="80" xfId="5" applyFont="1" applyBorder="1" applyAlignment="1">
      <alignment horizontal="center" vertical="center"/>
    </xf>
    <xf numFmtId="0" fontId="55" fillId="0" borderId="81" xfId="5" applyFont="1" applyBorder="1" applyAlignment="1">
      <alignment horizontal="center" vertical="center"/>
    </xf>
    <xf numFmtId="0" fontId="44" fillId="0" borderId="82" xfId="5" applyBorder="1" applyAlignment="1">
      <alignment horizontal="center" vertical="center"/>
    </xf>
    <xf numFmtId="0" fontId="44" fillId="0" borderId="83" xfId="5" applyBorder="1" applyAlignment="1">
      <alignment horizontal="center" vertical="center"/>
    </xf>
    <xf numFmtId="0" fontId="44" fillId="0" borderId="24" xfId="5" applyBorder="1" applyAlignment="1">
      <alignment horizontal="center" vertical="center"/>
    </xf>
    <xf numFmtId="0" fontId="55" fillId="0" borderId="23" xfId="5" applyFont="1" applyBorder="1" applyAlignment="1">
      <alignment horizontal="center" vertical="center" wrapText="1"/>
    </xf>
    <xf numFmtId="0" fontId="65" fillId="0" borderId="82" xfId="5" applyFont="1" applyBorder="1" applyAlignment="1">
      <alignment horizontal="center" vertical="top" wrapText="1"/>
    </xf>
    <xf numFmtId="0" fontId="65" fillId="0" borderId="83" xfId="5" applyFont="1" applyBorder="1" applyAlignment="1">
      <alignment horizontal="center" vertical="top" wrapText="1"/>
    </xf>
    <xf numFmtId="0" fontId="65" fillId="0" borderId="24" xfId="5" applyFont="1" applyBorder="1" applyAlignment="1">
      <alignment horizontal="center" vertical="top" wrapText="1"/>
    </xf>
    <xf numFmtId="0" fontId="56" fillId="0" borderId="23" xfId="5" applyFont="1" applyBorder="1" applyAlignment="1">
      <alignment horizontal="center" vertical="center" wrapText="1"/>
    </xf>
    <xf numFmtId="0" fontId="56" fillId="0" borderId="23" xfId="5" applyFont="1" applyBorder="1" applyAlignment="1">
      <alignment horizontal="left" vertical="center" wrapText="1"/>
    </xf>
    <xf numFmtId="0" fontId="56" fillId="0" borderId="23" xfId="5" applyFont="1" applyBorder="1" applyAlignment="1">
      <alignment horizontal="left" vertical="top" wrapText="1"/>
    </xf>
    <xf numFmtId="0" fontId="56" fillId="2" borderId="23" xfId="5" applyFont="1" applyFill="1" applyBorder="1" applyAlignment="1">
      <alignment horizontal="center" vertical="center" wrapText="1"/>
    </xf>
    <xf numFmtId="0" fontId="56" fillId="2" borderId="79" xfId="5" applyFont="1" applyFill="1" applyBorder="1" applyAlignment="1">
      <alignment horizontal="left" vertical="top" wrapText="1"/>
    </xf>
    <xf numFmtId="0" fontId="56" fillId="2" borderId="80" xfId="5" applyFont="1" applyFill="1" applyBorder="1" applyAlignment="1">
      <alignment horizontal="left" vertical="top" wrapText="1"/>
    </xf>
    <xf numFmtId="0" fontId="56" fillId="2" borderId="81" xfId="5" applyFont="1" applyFill="1" applyBorder="1" applyAlignment="1">
      <alignment horizontal="left" vertical="top" wrapText="1"/>
    </xf>
    <xf numFmtId="0" fontId="12" fillId="0" borderId="79" xfId="4" applyFont="1" applyBorder="1" applyAlignment="1">
      <alignment horizontal="center" vertical="center"/>
    </xf>
    <xf numFmtId="0" fontId="12" fillId="0" borderId="80" xfId="4" applyFont="1" applyBorder="1" applyAlignment="1">
      <alignment horizontal="center" vertical="center"/>
    </xf>
    <xf numFmtId="0" fontId="12" fillId="0" borderId="81" xfId="4" applyFont="1" applyBorder="1" applyAlignment="1">
      <alignment horizontal="center" vertical="center"/>
    </xf>
    <xf numFmtId="0" fontId="56" fillId="0" borderId="23" xfId="4" applyFont="1" applyBorder="1" applyAlignment="1">
      <alignment horizontal="center" vertical="center" wrapText="1"/>
    </xf>
    <xf numFmtId="0" fontId="68" fillId="18" borderId="44" xfId="3" applyFont="1" applyFill="1" applyBorder="1" applyAlignment="1">
      <alignment horizontal="center" vertical="center" wrapText="1"/>
    </xf>
    <xf numFmtId="0" fontId="68" fillId="18" borderId="45" xfId="3" applyFont="1" applyFill="1" applyBorder="1" applyAlignment="1">
      <alignment horizontal="center" vertical="center" wrapText="1"/>
    </xf>
    <xf numFmtId="0" fontId="68" fillId="18" borderId="46" xfId="2" applyFont="1" applyFill="1" applyBorder="1" applyAlignment="1">
      <alignment horizontal="center" vertical="center"/>
    </xf>
    <xf numFmtId="0" fontId="68" fillId="18" borderId="47" xfId="2" applyFont="1" applyFill="1" applyBorder="1" applyAlignment="1">
      <alignment horizontal="center" vertical="center"/>
    </xf>
    <xf numFmtId="0" fontId="71" fillId="0" borderId="38" xfId="2" applyFont="1" applyBorder="1" applyAlignment="1">
      <alignment horizontal="center" vertical="center" wrapText="1"/>
    </xf>
    <xf numFmtId="0" fontId="71" fillId="0" borderId="39" xfId="2" applyFont="1" applyBorder="1" applyAlignment="1">
      <alignment horizontal="center" vertical="center" wrapText="1"/>
    </xf>
    <xf numFmtId="0" fontId="71" fillId="0" borderId="40" xfId="2" applyFont="1" applyBorder="1" applyAlignment="1">
      <alignment horizontal="center" vertical="center" wrapText="1"/>
    </xf>
    <xf numFmtId="0" fontId="68" fillId="0" borderId="7" xfId="2" quotePrefix="1" applyFont="1" applyBorder="1" applyAlignment="1">
      <alignment horizontal="left" vertical="center" wrapText="1"/>
    </xf>
    <xf numFmtId="0" fontId="68" fillId="0" borderId="0" xfId="2" quotePrefix="1" applyFont="1" applyAlignment="1">
      <alignment horizontal="left" vertical="center" wrapText="1"/>
    </xf>
    <xf numFmtId="0" fontId="68" fillId="0" borderId="8" xfId="2" quotePrefix="1" applyFont="1" applyBorder="1" applyAlignment="1">
      <alignment horizontal="left" vertical="center" wrapText="1"/>
    </xf>
    <xf numFmtId="0" fontId="68" fillId="0" borderId="58" xfId="2" quotePrefix="1" applyFont="1" applyBorder="1" applyAlignment="1">
      <alignment horizontal="left" vertical="center" wrapText="1"/>
    </xf>
    <xf numFmtId="0" fontId="68" fillId="0" borderId="59" xfId="2" quotePrefix="1" applyFont="1" applyBorder="1" applyAlignment="1">
      <alignment horizontal="left" vertical="center" wrapText="1"/>
    </xf>
    <xf numFmtId="0" fontId="68" fillId="0" borderId="60" xfId="2" quotePrefix="1" applyFont="1" applyBorder="1" applyAlignment="1">
      <alignment horizontal="left" vertical="center" wrapText="1"/>
    </xf>
    <xf numFmtId="0" fontId="70" fillId="2" borderId="41" xfId="2" quotePrefix="1" applyFont="1" applyFill="1" applyBorder="1" applyAlignment="1">
      <alignment horizontal="left" vertical="top" wrapText="1"/>
    </xf>
    <xf numFmtId="0" fontId="68" fillId="2" borderId="42" xfId="2" quotePrefix="1" applyFont="1" applyFill="1" applyBorder="1" applyAlignment="1">
      <alignment horizontal="left" vertical="top" wrapText="1"/>
    </xf>
    <xf numFmtId="0" fontId="68" fillId="2" borderId="43" xfId="2" quotePrefix="1" applyFont="1" applyFill="1" applyBorder="1" applyAlignment="1">
      <alignment horizontal="left" vertical="top" wrapText="1"/>
    </xf>
    <xf numFmtId="0" fontId="68" fillId="2" borderId="58" xfId="2" quotePrefix="1" applyFont="1" applyFill="1" applyBorder="1" applyAlignment="1">
      <alignment horizontal="justify" vertical="center" wrapText="1"/>
    </xf>
    <xf numFmtId="0" fontId="68" fillId="2" borderId="59" xfId="2" quotePrefix="1" applyFont="1" applyFill="1" applyBorder="1" applyAlignment="1">
      <alignment horizontal="justify" vertical="center" wrapText="1"/>
    </xf>
    <xf numFmtId="0" fontId="68" fillId="2" borderId="60" xfId="2" quotePrefix="1" applyFont="1" applyFill="1" applyBorder="1" applyAlignment="1">
      <alignment horizontal="justify" vertical="center" wrapText="1"/>
    </xf>
    <xf numFmtId="0" fontId="68" fillId="0" borderId="7" xfId="2" quotePrefix="1" applyFont="1" applyBorder="1" applyAlignment="1">
      <alignment horizontal="left" vertical="top" wrapText="1"/>
    </xf>
    <xf numFmtId="0" fontId="68" fillId="0" borderId="0" xfId="2" quotePrefix="1" applyFont="1" applyAlignment="1">
      <alignment horizontal="left" vertical="top" wrapText="1"/>
    </xf>
    <xf numFmtId="0" fontId="68" fillId="0" borderId="8" xfId="2" quotePrefix="1" applyFont="1" applyBorder="1" applyAlignment="1">
      <alignment horizontal="left" vertical="top" wrapText="1"/>
    </xf>
    <xf numFmtId="0" fontId="68" fillId="2" borderId="48" xfId="3" applyFont="1" applyFill="1" applyBorder="1" applyAlignment="1">
      <alignment horizontal="left" vertical="top" wrapText="1" readingOrder="1"/>
    </xf>
    <xf numFmtId="0" fontId="68" fillId="2" borderId="49" xfId="3" applyFont="1" applyFill="1" applyBorder="1" applyAlignment="1">
      <alignment horizontal="left" vertical="top" wrapText="1" readingOrder="1"/>
    </xf>
    <xf numFmtId="0" fontId="68" fillId="2" borderId="50" xfId="2" applyFont="1" applyFill="1" applyBorder="1" applyAlignment="1">
      <alignment horizontal="justify" vertical="center" wrapText="1"/>
    </xf>
    <xf numFmtId="0" fontId="68" fillId="2" borderId="51" xfId="2" applyFont="1" applyFill="1" applyBorder="1" applyAlignment="1">
      <alignment horizontal="justify" vertical="center" wrapText="1"/>
    </xf>
    <xf numFmtId="0" fontId="68" fillId="2" borderId="84" xfId="2" applyFont="1" applyFill="1" applyBorder="1" applyAlignment="1">
      <alignment horizontal="left" vertical="center" wrapText="1"/>
    </xf>
    <xf numFmtId="0" fontId="68" fillId="2" borderId="85" xfId="2" applyFont="1" applyFill="1" applyBorder="1" applyAlignment="1">
      <alignment horizontal="left" vertical="center" wrapText="1"/>
    </xf>
    <xf numFmtId="0" fontId="68" fillId="2" borderId="48" xfId="3" applyFont="1" applyFill="1" applyBorder="1" applyAlignment="1">
      <alignment vertical="center" wrapText="1" readingOrder="1"/>
    </xf>
    <xf numFmtId="0" fontId="68" fillId="2" borderId="49" xfId="3" applyFont="1" applyFill="1" applyBorder="1" applyAlignment="1">
      <alignment vertical="center" wrapText="1" readingOrder="1"/>
    </xf>
    <xf numFmtId="0" fontId="68" fillId="2" borderId="48" xfId="3" applyFont="1" applyFill="1" applyBorder="1" applyAlignment="1">
      <alignment horizontal="left" vertical="center" wrapText="1" readingOrder="1"/>
    </xf>
    <xf numFmtId="0" fontId="68" fillId="2" borderId="49" xfId="3" applyFont="1" applyFill="1" applyBorder="1" applyAlignment="1">
      <alignment horizontal="left" vertical="center" wrapText="1" readingOrder="1"/>
    </xf>
    <xf numFmtId="0" fontId="68" fillId="2" borderId="52" xfId="0" applyFont="1" applyFill="1" applyBorder="1" applyAlignment="1">
      <alignment horizontal="left" vertical="center" wrapText="1"/>
    </xf>
    <xf numFmtId="0" fontId="68" fillId="2" borderId="53" xfId="0" applyFont="1" applyFill="1" applyBorder="1" applyAlignment="1">
      <alignment horizontal="left" vertical="center" wrapText="1"/>
    </xf>
    <xf numFmtId="0" fontId="68" fillId="2" borderId="54" xfId="2" applyFont="1" applyFill="1" applyBorder="1" applyAlignment="1">
      <alignment horizontal="justify" vertical="center" wrapText="1"/>
    </xf>
    <xf numFmtId="0" fontId="68" fillId="2" borderId="55" xfId="2" applyFont="1" applyFill="1" applyBorder="1" applyAlignment="1">
      <alignment horizontal="justify" vertical="center" wrapText="1"/>
    </xf>
    <xf numFmtId="0" fontId="68" fillId="2" borderId="61" xfId="0" applyFont="1" applyFill="1" applyBorder="1" applyAlignment="1">
      <alignment horizontal="left" vertical="center" wrapText="1"/>
    </xf>
    <xf numFmtId="0" fontId="68" fillId="2" borderId="62" xfId="0" applyFont="1" applyFill="1" applyBorder="1" applyAlignment="1">
      <alignment horizontal="left" vertical="center" wrapText="1"/>
    </xf>
    <xf numFmtId="0" fontId="68" fillId="2" borderId="63" xfId="0" applyFont="1" applyFill="1" applyBorder="1" applyAlignment="1">
      <alignment horizontal="left" vertical="center" wrapText="1"/>
    </xf>
    <xf numFmtId="0" fontId="68" fillId="2" borderId="64" xfId="0" applyFont="1" applyFill="1" applyBorder="1" applyAlignment="1">
      <alignment horizontal="left" vertical="center" wrapText="1"/>
    </xf>
    <xf numFmtId="0" fontId="68" fillId="2" borderId="56" xfId="0" applyFont="1" applyFill="1" applyBorder="1" applyAlignment="1">
      <alignment horizontal="justify" vertical="center" wrapText="1"/>
    </xf>
    <xf numFmtId="0" fontId="68" fillId="2" borderId="57" xfId="0" applyFont="1" applyFill="1" applyBorder="1" applyAlignment="1">
      <alignment horizontal="justify" vertical="center" wrapText="1"/>
    </xf>
    <xf numFmtId="0" fontId="67" fillId="18" borderId="0" xfId="0" applyFont="1" applyFill="1" applyAlignment="1">
      <alignment horizontal="left" vertical="top" wrapText="1"/>
    </xf>
    <xf numFmtId="0" fontId="68" fillId="2" borderId="7" xfId="2" applyFont="1" applyFill="1" applyBorder="1" applyAlignment="1">
      <alignment horizontal="left" vertical="top" wrapText="1"/>
    </xf>
    <xf numFmtId="0" fontId="68" fillId="2" borderId="0" xfId="2" applyFont="1" applyFill="1" applyAlignment="1">
      <alignment horizontal="left" vertical="top" wrapText="1"/>
    </xf>
    <xf numFmtId="0" fontId="68" fillId="2" borderId="8" xfId="2" applyFont="1" applyFill="1" applyBorder="1" applyAlignment="1">
      <alignment horizontal="left" vertical="top" wrapText="1"/>
    </xf>
    <xf numFmtId="0" fontId="52" fillId="2" borderId="54" xfId="2" applyFont="1" applyFill="1" applyBorder="1" applyAlignment="1">
      <alignment horizontal="justify" vertical="center" wrapText="1"/>
    </xf>
    <xf numFmtId="0" fontId="52" fillId="2" borderId="55" xfId="2" applyFont="1" applyFill="1" applyBorder="1" applyAlignment="1">
      <alignment horizontal="justify" vertical="center" wrapText="1"/>
    </xf>
    <xf numFmtId="0" fontId="51" fillId="2" borderId="61" xfId="0" applyFont="1" applyFill="1" applyBorder="1" applyAlignment="1">
      <alignment horizontal="left" vertical="center" wrapText="1"/>
    </xf>
    <xf numFmtId="0" fontId="51" fillId="2" borderId="62" xfId="0" applyFont="1" applyFill="1" applyBorder="1" applyAlignment="1">
      <alignment horizontal="left" vertical="center" wrapText="1"/>
    </xf>
    <xf numFmtId="0" fontId="51" fillId="2" borderId="48" xfId="3" applyFont="1" applyFill="1" applyBorder="1" applyAlignment="1">
      <alignment horizontal="left" vertical="top" wrapText="1" readingOrder="1"/>
    </xf>
    <xf numFmtId="0" fontId="51" fillId="2" borderId="49" xfId="3" applyFont="1" applyFill="1" applyBorder="1" applyAlignment="1">
      <alignment horizontal="left" vertical="top" wrapText="1" readingOrder="1"/>
    </xf>
    <xf numFmtId="0" fontId="52" fillId="2" borderId="50" xfId="2" applyFont="1" applyFill="1" applyBorder="1" applyAlignment="1">
      <alignment horizontal="justify" vertical="center" wrapText="1"/>
    </xf>
    <xf numFmtId="0" fontId="52" fillId="2" borderId="51" xfId="2" applyFont="1" applyFill="1" applyBorder="1" applyAlignment="1">
      <alignment horizontal="justify" vertical="center" wrapText="1"/>
    </xf>
    <xf numFmtId="0" fontId="51" fillId="2" borderId="52" xfId="0" applyFont="1" applyFill="1" applyBorder="1" applyAlignment="1">
      <alignment horizontal="left" vertical="center" wrapText="1"/>
    </xf>
    <xf numFmtId="0" fontId="51" fillId="2" borderId="53" xfId="0" applyFont="1" applyFill="1" applyBorder="1" applyAlignment="1">
      <alignment horizontal="left" vertical="center" wrapText="1"/>
    </xf>
    <xf numFmtId="0" fontId="46" fillId="2" borderId="7" xfId="2" applyFont="1" applyFill="1" applyBorder="1" applyAlignment="1">
      <alignment horizontal="left" vertical="top" wrapText="1"/>
    </xf>
    <xf numFmtId="0" fontId="46" fillId="2" borderId="0" xfId="2" applyFont="1" applyFill="1" applyAlignment="1">
      <alignment horizontal="left" vertical="top" wrapText="1"/>
    </xf>
    <xf numFmtId="0" fontId="46" fillId="2" borderId="8" xfId="2" applyFont="1" applyFill="1" applyBorder="1" applyAlignment="1">
      <alignment horizontal="left" vertical="top" wrapText="1"/>
    </xf>
    <xf numFmtId="0" fontId="51" fillId="2" borderId="63" xfId="0" applyFont="1" applyFill="1" applyBorder="1" applyAlignment="1">
      <alignment horizontal="left" vertical="center" wrapText="1"/>
    </xf>
    <xf numFmtId="0" fontId="51" fillId="2" borderId="64" xfId="0" applyFont="1" applyFill="1" applyBorder="1" applyAlignment="1">
      <alignment horizontal="left" vertical="center" wrapText="1"/>
    </xf>
    <xf numFmtId="0" fontId="52" fillId="2" borderId="56" xfId="0" applyFont="1" applyFill="1" applyBorder="1" applyAlignment="1">
      <alignment horizontal="justify" vertical="center" wrapText="1"/>
    </xf>
    <xf numFmtId="0" fontId="52" fillId="2" borderId="57" xfId="0" applyFont="1" applyFill="1" applyBorder="1" applyAlignment="1">
      <alignment horizontal="justify" vertical="center" wrapText="1"/>
    </xf>
    <xf numFmtId="0" fontId="47" fillId="13" borderId="38" xfId="2" applyFont="1" applyFill="1" applyBorder="1" applyAlignment="1">
      <alignment horizontal="center" vertical="center" wrapText="1"/>
    </xf>
    <xf numFmtId="0" fontId="47" fillId="13" borderId="39" xfId="2" applyFont="1" applyFill="1" applyBorder="1" applyAlignment="1">
      <alignment horizontal="center" vertical="center" wrapText="1"/>
    </xf>
    <xf numFmtId="0" fontId="47" fillId="13" borderId="40" xfId="2" applyFont="1" applyFill="1" applyBorder="1" applyAlignment="1">
      <alignment horizontal="center" vertical="center" wrapText="1"/>
    </xf>
    <xf numFmtId="0" fontId="46" fillId="0" borderId="7" xfId="2" quotePrefix="1" applyFont="1" applyBorder="1" applyAlignment="1">
      <alignment horizontal="left" vertical="center" wrapText="1"/>
    </xf>
    <xf numFmtId="0" fontId="46" fillId="0" borderId="0" xfId="2" quotePrefix="1" applyFont="1" applyAlignment="1">
      <alignment horizontal="left" vertical="center" wrapText="1"/>
    </xf>
    <xf numFmtId="0" fontId="46" fillId="0" borderId="8" xfId="2" quotePrefix="1" applyFont="1" applyBorder="1" applyAlignment="1">
      <alignment horizontal="left" vertical="center" wrapText="1"/>
    </xf>
    <xf numFmtId="0" fontId="46" fillId="0" borderId="58" xfId="2" quotePrefix="1" applyFont="1" applyBorder="1" applyAlignment="1">
      <alignment horizontal="left" vertical="center" wrapText="1"/>
    </xf>
    <xf numFmtId="0" fontId="46" fillId="0" borderId="59" xfId="2" quotePrefix="1" applyFont="1" applyBorder="1" applyAlignment="1">
      <alignment horizontal="left" vertical="center" wrapText="1"/>
    </xf>
    <xf numFmtId="0" fontId="46" fillId="0" borderId="60" xfId="2" quotePrefix="1" applyFont="1" applyBorder="1" applyAlignment="1">
      <alignment horizontal="left" vertical="center" wrapText="1"/>
    </xf>
    <xf numFmtId="0" fontId="48" fillId="2" borderId="41" xfId="2" quotePrefix="1" applyFont="1" applyFill="1" applyBorder="1" applyAlignment="1">
      <alignment horizontal="left" vertical="top" wrapText="1"/>
    </xf>
    <xf numFmtId="0" fontId="49" fillId="2" borderId="42" xfId="2" quotePrefix="1" applyFont="1" applyFill="1" applyBorder="1" applyAlignment="1">
      <alignment horizontal="left" vertical="top" wrapText="1"/>
    </xf>
    <xf numFmtId="0" fontId="49" fillId="2" borderId="43" xfId="2" quotePrefix="1" applyFont="1" applyFill="1" applyBorder="1" applyAlignment="1">
      <alignment horizontal="left" vertical="top" wrapText="1"/>
    </xf>
    <xf numFmtId="0" fontId="46" fillId="0" borderId="7" xfId="2" quotePrefix="1" applyFont="1" applyBorder="1" applyAlignment="1">
      <alignment horizontal="left" vertical="top" wrapText="1"/>
    </xf>
    <xf numFmtId="0" fontId="46" fillId="0" borderId="0" xfId="2" quotePrefix="1" applyFont="1" applyAlignment="1">
      <alignment horizontal="left" vertical="top" wrapText="1"/>
    </xf>
    <xf numFmtId="0" fontId="46" fillId="0" borderId="8" xfId="2" quotePrefix="1" applyFont="1" applyBorder="1" applyAlignment="1">
      <alignment horizontal="left" vertical="top" wrapText="1"/>
    </xf>
    <xf numFmtId="0" fontId="51" fillId="13" borderId="44" xfId="3" applyFont="1" applyFill="1" applyBorder="1" applyAlignment="1">
      <alignment horizontal="center" vertical="center" wrapText="1"/>
    </xf>
    <xf numFmtId="0" fontId="51" fillId="13" borderId="45" xfId="3" applyFont="1" applyFill="1" applyBorder="1" applyAlignment="1">
      <alignment horizontal="center" vertical="center" wrapText="1"/>
    </xf>
    <xf numFmtId="0" fontId="51" fillId="13" borderId="46" xfId="2" applyFont="1" applyFill="1" applyBorder="1" applyAlignment="1">
      <alignment horizontal="center" vertical="center"/>
    </xf>
    <xf numFmtId="0" fontId="51" fillId="13" borderId="47" xfId="2" applyFont="1" applyFill="1" applyBorder="1" applyAlignment="1">
      <alignment horizontal="center" vertical="center"/>
    </xf>
    <xf numFmtId="0" fontId="1" fillId="2" borderId="58" xfId="2" quotePrefix="1" applyFont="1" applyFill="1" applyBorder="1" applyAlignment="1">
      <alignment horizontal="justify" vertical="center" wrapText="1"/>
    </xf>
    <xf numFmtId="0" fontId="1" fillId="2" borderId="59" xfId="2" quotePrefix="1" applyFont="1" applyFill="1" applyBorder="1" applyAlignment="1">
      <alignment horizontal="justify" vertical="center" wrapText="1"/>
    </xf>
    <xf numFmtId="0" fontId="1" fillId="2" borderId="60" xfId="2" quotePrefix="1" applyFont="1" applyFill="1" applyBorder="1" applyAlignment="1">
      <alignment horizontal="justify" vertical="center" wrapText="1"/>
    </xf>
    <xf numFmtId="0" fontId="67" fillId="0" borderId="86" xfId="0" applyFont="1" applyBorder="1" applyAlignment="1" applyProtection="1">
      <alignment horizontal="center" vertical="center" wrapText="1"/>
      <protection locked="0"/>
    </xf>
    <xf numFmtId="0" fontId="67" fillId="0" borderId="87" xfId="0" applyFont="1" applyBorder="1" applyAlignment="1" applyProtection="1">
      <alignment horizontal="center" vertical="center" wrapText="1"/>
      <protection locked="0"/>
    </xf>
    <xf numFmtId="0" fontId="67" fillId="0" borderId="88" xfId="0" applyFont="1" applyBorder="1" applyAlignment="1" applyProtection="1">
      <alignment horizontal="center" vertical="center" wrapText="1"/>
      <protection locked="0"/>
    </xf>
    <xf numFmtId="0" fontId="67" fillId="0" borderId="86" xfId="0" applyFont="1" applyBorder="1" applyAlignment="1" applyProtection="1">
      <alignment horizontal="justify" vertical="center" wrapText="1"/>
      <protection locked="0"/>
    </xf>
    <xf numFmtId="0" fontId="67" fillId="0" borderId="87" xfId="0" applyFont="1" applyBorder="1" applyAlignment="1" applyProtection="1">
      <alignment horizontal="justify" vertical="center" wrapText="1"/>
      <protection locked="0"/>
    </xf>
    <xf numFmtId="0" fontId="67" fillId="0" borderId="88" xfId="0" applyFont="1" applyBorder="1" applyAlignment="1" applyProtection="1">
      <alignment horizontal="justify" vertical="center" wrapText="1"/>
      <protection locked="0"/>
    </xf>
    <xf numFmtId="0" fontId="67" fillId="0" borderId="96" xfId="0" applyFont="1" applyBorder="1" applyAlignment="1">
      <alignment horizontal="center"/>
    </xf>
    <xf numFmtId="49" fontId="67" fillId="0" borderId="86" xfId="0" applyNumberFormat="1" applyFont="1" applyBorder="1" applyAlignment="1" applyProtection="1">
      <alignment horizontal="justify" vertical="center" wrapText="1"/>
      <protection locked="0"/>
    </xf>
    <xf numFmtId="49" fontId="67" fillId="0" borderId="87" xfId="0" applyNumberFormat="1" applyFont="1" applyBorder="1" applyAlignment="1" applyProtection="1">
      <alignment horizontal="justify" vertical="center" wrapText="1"/>
      <protection locked="0"/>
    </xf>
    <xf numFmtId="49" fontId="67" fillId="0" borderId="88" xfId="0" applyNumberFormat="1" applyFont="1" applyBorder="1" applyAlignment="1" applyProtection="1">
      <alignment horizontal="justify" vertical="center" wrapText="1"/>
      <protection locked="0"/>
    </xf>
    <xf numFmtId="0" fontId="63" fillId="0" borderId="97" xfId="0" applyFont="1" applyBorder="1" applyAlignment="1">
      <alignment horizontal="center" vertical="center"/>
    </xf>
    <xf numFmtId="0" fontId="63" fillId="0" borderId="98" xfId="0" applyFont="1" applyBorder="1" applyAlignment="1">
      <alignment horizontal="center" vertical="center"/>
    </xf>
    <xf numFmtId="0" fontId="67" fillId="0" borderId="97" xfId="0" applyFont="1" applyBorder="1" applyAlignment="1">
      <alignment horizontal="center"/>
    </xf>
    <xf numFmtId="0" fontId="67" fillId="0" borderId="98" xfId="0" applyFont="1" applyBorder="1" applyAlignment="1">
      <alignment horizontal="center"/>
    </xf>
    <xf numFmtId="0" fontId="67" fillId="0" borderId="99" xfId="0" applyFont="1" applyBorder="1" applyAlignment="1">
      <alignment horizontal="center"/>
    </xf>
    <xf numFmtId="0" fontId="67" fillId="0" borderId="96" xfId="0" applyFont="1" applyBorder="1" applyAlignment="1" applyProtection="1">
      <alignment horizontal="center" vertical="center" wrapText="1"/>
      <protection locked="0"/>
    </xf>
    <xf numFmtId="0" fontId="67" fillId="0" borderId="96" xfId="0" applyFont="1" applyBorder="1" applyAlignment="1" applyProtection="1">
      <alignment horizontal="center" vertical="center"/>
      <protection locked="0"/>
    </xf>
    <xf numFmtId="0" fontId="67" fillId="0" borderId="96" xfId="0" applyFont="1" applyBorder="1" applyAlignment="1" applyProtection="1">
      <alignment horizontal="justify" vertical="center" wrapText="1"/>
      <protection locked="0"/>
    </xf>
    <xf numFmtId="14" fontId="67" fillId="0" borderId="96" xfId="0" applyNumberFormat="1" applyFont="1" applyBorder="1" applyAlignment="1" applyProtection="1">
      <alignment horizontal="center" vertical="center" wrapText="1"/>
      <protection locked="0"/>
    </xf>
    <xf numFmtId="14" fontId="67" fillId="0" borderId="96" xfId="0" applyNumberFormat="1" applyFont="1" applyBorder="1" applyAlignment="1" applyProtection="1">
      <alignment horizontal="center" vertical="center"/>
      <protection locked="0"/>
    </xf>
    <xf numFmtId="0" fontId="63" fillId="0" borderId="67" xfId="0" applyFont="1" applyBorder="1" applyAlignment="1">
      <alignment horizontal="center" vertical="center" wrapText="1"/>
    </xf>
    <xf numFmtId="0" fontId="67" fillId="0" borderId="100" xfId="0" applyFont="1" applyBorder="1" applyAlignment="1" applyProtection="1">
      <alignment horizontal="justify" vertical="center" wrapText="1"/>
      <protection locked="0"/>
    </xf>
    <xf numFmtId="0" fontId="67" fillId="0" borderId="101" xfId="0" applyFont="1" applyBorder="1" applyAlignment="1" applyProtection="1">
      <alignment horizontal="justify" vertical="center" wrapText="1"/>
      <protection locked="0"/>
    </xf>
    <xf numFmtId="0" fontId="67" fillId="0" borderId="102" xfId="0" applyFont="1" applyBorder="1" applyAlignment="1" applyProtection="1">
      <alignment horizontal="justify" vertical="center" wrapText="1"/>
      <protection locked="0"/>
    </xf>
    <xf numFmtId="49" fontId="67" fillId="0" borderId="96" xfId="0" applyNumberFormat="1" applyFont="1" applyBorder="1" applyAlignment="1" applyProtection="1">
      <alignment horizontal="justify" vertical="center" wrapText="1"/>
      <protection locked="0"/>
    </xf>
    <xf numFmtId="0" fontId="68" fillId="0" borderId="68" xfId="0" applyFont="1" applyBorder="1" applyAlignment="1" applyProtection="1">
      <alignment horizontal="justify" vertical="center" wrapText="1"/>
      <protection locked="0"/>
    </xf>
    <xf numFmtId="0" fontId="68" fillId="0" borderId="70" xfId="0" applyFont="1" applyBorder="1" applyAlignment="1" applyProtection="1">
      <alignment horizontal="justify" vertical="center" wrapText="1"/>
      <protection locked="0"/>
    </xf>
    <xf numFmtId="0" fontId="68" fillId="0" borderId="69" xfId="0" applyFont="1" applyBorder="1" applyAlignment="1" applyProtection="1">
      <alignment horizontal="justify" vertical="center" wrapText="1"/>
      <protection locked="0"/>
    </xf>
    <xf numFmtId="0" fontId="67" fillId="0" borderId="96" xfId="0" applyFont="1" applyBorder="1" applyAlignment="1" applyProtection="1">
      <alignment horizontal="center" vertical="top"/>
      <protection locked="0"/>
    </xf>
    <xf numFmtId="0" fontId="67" fillId="19" borderId="68" xfId="0" applyFont="1" applyFill="1" applyBorder="1" applyAlignment="1" applyProtection="1">
      <alignment horizontal="center" vertical="center" wrapText="1"/>
      <protection locked="0"/>
    </xf>
    <xf numFmtId="0" fontId="67" fillId="19" borderId="70" xfId="0" applyFont="1" applyFill="1" applyBorder="1" applyAlignment="1" applyProtection="1">
      <alignment horizontal="center" vertical="center" wrapText="1"/>
      <protection locked="0"/>
    </xf>
    <xf numFmtId="0" fontId="67" fillId="19" borderId="69" xfId="0" applyFont="1" applyFill="1" applyBorder="1" applyAlignment="1" applyProtection="1">
      <alignment horizontal="center" vertical="center" wrapText="1"/>
      <protection locked="0"/>
    </xf>
    <xf numFmtId="0" fontId="67" fillId="0" borderId="67" xfId="0" applyFont="1" applyBorder="1" applyAlignment="1" applyProtection="1">
      <alignment horizontal="center" vertical="center"/>
      <protection locked="0"/>
    </xf>
    <xf numFmtId="0" fontId="63" fillId="0" borderId="67" xfId="0" applyFont="1" applyBorder="1" applyAlignment="1" applyProtection="1">
      <alignment horizontal="center" vertical="center" wrapText="1"/>
      <protection hidden="1"/>
    </xf>
    <xf numFmtId="9" fontId="67" fillId="0" borderId="67" xfId="0" applyNumberFormat="1" applyFont="1" applyBorder="1" applyAlignment="1" applyProtection="1">
      <alignment horizontal="center" vertical="center" wrapText="1"/>
      <protection hidden="1"/>
    </xf>
    <xf numFmtId="9" fontId="67" fillId="0" borderId="67" xfId="0" applyNumberFormat="1" applyFont="1" applyBorder="1" applyAlignment="1" applyProtection="1">
      <alignment horizontal="center" vertical="center" wrapText="1"/>
      <protection locked="0"/>
    </xf>
    <xf numFmtId="0" fontId="67" fillId="19" borderId="67" xfId="0" applyFont="1" applyFill="1" applyBorder="1" applyAlignment="1" applyProtection="1">
      <alignment horizontal="center" vertical="center" wrapText="1"/>
      <protection locked="0"/>
    </xf>
    <xf numFmtId="0" fontId="63" fillId="0" borderId="67" xfId="0" applyFont="1" applyBorder="1" applyAlignment="1" applyProtection="1">
      <alignment horizontal="center" vertical="center"/>
      <protection hidden="1"/>
    </xf>
    <xf numFmtId="0" fontId="67" fillId="20" borderId="65" xfId="0" applyFont="1" applyFill="1" applyBorder="1" applyAlignment="1" applyProtection="1">
      <alignment horizontal="center" vertical="center" textRotation="90" wrapText="1"/>
      <protection locked="0"/>
    </xf>
    <xf numFmtId="49" fontId="67" fillId="0" borderId="67" xfId="0" applyNumberFormat="1" applyFont="1" applyBorder="1" applyAlignment="1" applyProtection="1">
      <alignment horizontal="justify" vertical="center" wrapText="1"/>
      <protection locked="0"/>
    </xf>
    <xf numFmtId="0" fontId="67" fillId="0" borderId="68" xfId="0" applyFont="1" applyBorder="1" applyAlignment="1" applyProtection="1">
      <alignment horizontal="justify" vertical="center" wrapText="1"/>
      <protection locked="0"/>
    </xf>
    <xf numFmtId="0" fontId="67" fillId="0" borderId="70" xfId="0" applyFont="1" applyBorder="1" applyAlignment="1" applyProtection="1">
      <alignment horizontal="justify" vertical="center" wrapText="1"/>
      <protection locked="0"/>
    </xf>
    <xf numFmtId="0" fontId="67" fillId="0" borderId="69" xfId="0" applyFont="1" applyBorder="1" applyAlignment="1" applyProtection="1">
      <alignment horizontal="justify" vertical="center" wrapText="1"/>
      <protection locked="0"/>
    </xf>
    <xf numFmtId="49" fontId="67" fillId="0" borderId="68" xfId="0" applyNumberFormat="1" applyFont="1" applyBorder="1" applyAlignment="1" applyProtection="1">
      <alignment horizontal="justify" vertical="center" wrapText="1"/>
      <protection locked="0"/>
    </xf>
    <xf numFmtId="49" fontId="67" fillId="0" borderId="70" xfId="0" applyNumberFormat="1" applyFont="1" applyBorder="1" applyAlignment="1" applyProtection="1">
      <alignment horizontal="justify" vertical="center" wrapText="1"/>
      <protection locked="0"/>
    </xf>
    <xf numFmtId="49" fontId="67" fillId="0" borderId="69" xfId="0" applyNumberFormat="1" applyFont="1" applyBorder="1" applyAlignment="1" applyProtection="1">
      <alignment horizontal="justify" vertical="center" wrapText="1"/>
      <protection locked="0"/>
    </xf>
    <xf numFmtId="0" fontId="67" fillId="0" borderId="67" xfId="0" applyFont="1" applyBorder="1" applyAlignment="1" applyProtection="1">
      <alignment horizontal="center" vertical="center" wrapText="1"/>
      <protection locked="0"/>
    </xf>
    <xf numFmtId="0" fontId="55" fillId="0" borderId="23" xfId="5" applyFont="1" applyBorder="1" applyAlignment="1">
      <alignment horizontal="center" vertical="center"/>
    </xf>
    <xf numFmtId="0" fontId="55" fillId="0" borderId="23" xfId="5" applyFont="1" applyBorder="1" applyAlignment="1">
      <alignment horizontal="left" vertical="center" wrapText="1"/>
    </xf>
    <xf numFmtId="0" fontId="63" fillId="0" borderId="68" xfId="0" applyFont="1" applyBorder="1" applyAlignment="1">
      <alignment horizontal="center" vertical="center" wrapText="1"/>
    </xf>
    <xf numFmtId="0" fontId="63" fillId="0" borderId="69" xfId="0" applyFont="1" applyBorder="1" applyAlignment="1">
      <alignment horizontal="center" vertical="center" wrapText="1"/>
    </xf>
    <xf numFmtId="0" fontId="63" fillId="0" borderId="67" xfId="0" applyFont="1" applyBorder="1" applyAlignment="1">
      <alignment horizontal="center" vertical="center"/>
    </xf>
    <xf numFmtId="0" fontId="67" fillId="2" borderId="67" xfId="0" applyFont="1" applyFill="1" applyBorder="1" applyAlignment="1" applyProtection="1">
      <alignment horizontal="left" vertical="center"/>
      <protection locked="0"/>
    </xf>
    <xf numFmtId="0" fontId="67" fillId="2" borderId="0" xfId="0" applyFont="1" applyFill="1" applyAlignment="1">
      <alignment horizontal="left" vertical="center"/>
    </xf>
    <xf numFmtId="0" fontId="72" fillId="0" borderId="0" xfId="0" applyFont="1" applyAlignment="1">
      <alignment horizontal="center" vertical="center"/>
    </xf>
    <xf numFmtId="0" fontId="63" fillId="0" borderId="95" xfId="0" applyFont="1" applyBorder="1" applyAlignment="1">
      <alignment horizontal="center" vertical="center"/>
    </xf>
    <xf numFmtId="0" fontId="67" fillId="0" borderId="67" xfId="0" applyFont="1" applyBorder="1" applyAlignment="1">
      <alignment horizontal="left" vertical="center"/>
    </xf>
    <xf numFmtId="0" fontId="67" fillId="0" borderId="68" xfId="0" applyFont="1" applyBorder="1" applyAlignment="1">
      <alignment horizontal="left" vertical="center"/>
    </xf>
    <xf numFmtId="0" fontId="67" fillId="2" borderId="68" xfId="0" applyFont="1" applyFill="1" applyBorder="1" applyAlignment="1" applyProtection="1">
      <alignment horizontal="left" vertical="center" wrapText="1"/>
      <protection locked="0"/>
    </xf>
    <xf numFmtId="0" fontId="63" fillId="0" borderId="67" xfId="0" applyFont="1" applyBorder="1" applyAlignment="1">
      <alignment horizontal="center" vertical="center" textRotation="90" wrapText="1"/>
    </xf>
    <xf numFmtId="0" fontId="63" fillId="0" borderId="95" xfId="0" applyFont="1" applyBorder="1" applyAlignment="1">
      <alignment horizontal="center" vertical="center" wrapText="1"/>
    </xf>
    <xf numFmtId="0" fontId="63" fillId="0" borderId="86" xfId="0" applyFont="1" applyBorder="1" applyAlignment="1">
      <alignment horizontal="center" vertical="center" wrapText="1"/>
    </xf>
    <xf numFmtId="0" fontId="63" fillId="0" borderId="67" xfId="0" applyFont="1" applyBorder="1" applyAlignment="1">
      <alignment horizontal="center" vertical="center" textRotation="90"/>
    </xf>
    <xf numFmtId="0" fontId="56" fillId="0" borderId="2" xfId="0" applyFont="1" applyBorder="1" applyAlignment="1">
      <alignment horizontal="left" vertical="center" wrapText="1"/>
    </xf>
    <xf numFmtId="0" fontId="56" fillId="0" borderId="21" xfId="0" applyFont="1" applyBorder="1" applyAlignment="1">
      <alignment horizontal="left" vertical="center" wrapText="1"/>
    </xf>
    <xf numFmtId="0" fontId="56" fillId="0" borderId="22" xfId="0" applyFont="1" applyBorder="1" applyAlignment="1">
      <alignment horizontal="left" vertical="center" wrapText="1"/>
    </xf>
    <xf numFmtId="0" fontId="63" fillId="20" borderId="67" xfId="0" applyFont="1" applyFill="1" applyBorder="1" applyAlignment="1">
      <alignment horizontal="center" vertical="center"/>
    </xf>
    <xf numFmtId="0" fontId="68" fillId="0" borderId="67" xfId="0" applyFont="1" applyBorder="1" applyAlignment="1" applyProtection="1">
      <alignment horizontal="justify" vertical="center" wrapText="1"/>
      <protection locked="0"/>
    </xf>
    <xf numFmtId="0" fontId="67" fillId="0" borderId="67" xfId="0" applyFont="1" applyBorder="1" applyAlignment="1" applyProtection="1">
      <alignment horizontal="justify" vertical="center" wrapText="1"/>
      <protection locked="0"/>
    </xf>
    <xf numFmtId="0" fontId="68" fillId="0" borderId="68" xfId="0" applyFont="1" applyBorder="1" applyAlignment="1" applyProtection="1">
      <alignment horizontal="center" vertical="center" wrapText="1"/>
      <protection locked="0"/>
    </xf>
    <xf numFmtId="0" fontId="68" fillId="0" borderId="70" xfId="0" applyFont="1" applyBorder="1" applyAlignment="1" applyProtection="1">
      <alignment horizontal="center" vertical="center" wrapText="1"/>
      <protection locked="0"/>
    </xf>
    <xf numFmtId="0" fontId="68" fillId="0" borderId="69" xfId="0" applyFont="1" applyBorder="1" applyAlignment="1" applyProtection="1">
      <alignment horizontal="center" vertical="center" wrapText="1"/>
      <protection locked="0"/>
    </xf>
    <xf numFmtId="49" fontId="68" fillId="0" borderId="68" xfId="0" applyNumberFormat="1" applyFont="1" applyBorder="1" applyAlignment="1" applyProtection="1">
      <alignment horizontal="justify" vertical="center" wrapText="1"/>
      <protection locked="0"/>
    </xf>
    <xf numFmtId="49" fontId="68" fillId="0" borderId="70" xfId="0" applyNumberFormat="1" applyFont="1" applyBorder="1" applyAlignment="1" applyProtection="1">
      <alignment horizontal="justify" vertical="center" wrapText="1"/>
      <protection locked="0"/>
    </xf>
    <xf numFmtId="49" fontId="68" fillId="0" borderId="69" xfId="0" applyNumberFormat="1" applyFont="1" applyBorder="1" applyAlignment="1" applyProtection="1">
      <alignment horizontal="justify" vertical="center" wrapText="1"/>
      <protection locked="0"/>
    </xf>
    <xf numFmtId="0" fontId="67" fillId="0" borderId="68" xfId="0" applyFont="1" applyBorder="1" applyAlignment="1" applyProtection="1">
      <alignment horizontal="center" vertical="center" wrapText="1"/>
      <protection locked="0"/>
    </xf>
    <xf numFmtId="0" fontId="67" fillId="0" borderId="70" xfId="0" applyFont="1" applyBorder="1" applyAlignment="1" applyProtection="1">
      <alignment horizontal="center" vertical="center" wrapText="1"/>
      <protection locked="0"/>
    </xf>
    <xf numFmtId="0" fontId="67" fillId="0" borderId="69" xfId="0" applyFont="1" applyBorder="1" applyAlignment="1" applyProtection="1">
      <alignment horizontal="center" vertical="center" wrapText="1"/>
      <protection locked="0"/>
    </xf>
    <xf numFmtId="0" fontId="67" fillId="0" borderId="65" xfId="0" applyFont="1" applyBorder="1" applyAlignment="1" applyProtection="1">
      <alignment horizontal="center" vertical="center" textRotation="90" wrapText="1"/>
      <protection locked="0"/>
    </xf>
    <xf numFmtId="0" fontId="67" fillId="0" borderId="92" xfId="0" applyFont="1" applyBorder="1" applyAlignment="1" applyProtection="1">
      <alignment horizontal="center" vertical="center" textRotation="90" wrapText="1"/>
      <protection locked="0"/>
    </xf>
    <xf numFmtId="0" fontId="67" fillId="0" borderId="93" xfId="0" applyFont="1" applyBorder="1" applyAlignment="1" applyProtection="1">
      <alignment horizontal="center" vertical="center" textRotation="90" wrapText="1"/>
      <protection locked="0"/>
    </xf>
    <xf numFmtId="0" fontId="67" fillId="0" borderId="94" xfId="0" applyFont="1" applyBorder="1" applyAlignment="1" applyProtection="1">
      <alignment horizontal="center" vertical="center" textRotation="90" wrapText="1"/>
      <protection locked="0"/>
    </xf>
    <xf numFmtId="0" fontId="67" fillId="0" borderId="89" xfId="0" applyFont="1" applyBorder="1" applyAlignment="1" applyProtection="1">
      <alignment horizontal="center" vertical="center" textRotation="90" wrapText="1"/>
      <protection locked="0"/>
    </xf>
    <xf numFmtId="0" fontId="67" fillId="0" borderId="90" xfId="0" applyFont="1" applyBorder="1" applyAlignment="1" applyProtection="1">
      <alignment horizontal="center" vertical="center" textRotation="90" wrapText="1"/>
      <protection locked="0"/>
    </xf>
    <xf numFmtId="0" fontId="67" fillId="0" borderId="91" xfId="0" applyFont="1" applyBorder="1" applyAlignment="1" applyProtection="1">
      <alignment horizontal="center" vertical="center" textRotation="90" wrapText="1"/>
      <protection locked="0"/>
    </xf>
    <xf numFmtId="49" fontId="73" fillId="0" borderId="67" xfId="0" applyNumberFormat="1" applyFont="1" applyBorder="1" applyAlignment="1" applyProtection="1">
      <alignment horizontal="justify" vertical="center" wrapText="1"/>
      <protection locked="0"/>
    </xf>
    <xf numFmtId="49" fontId="68" fillId="0" borderId="67" xfId="0" applyNumberFormat="1" applyFont="1" applyBorder="1" applyAlignment="1" applyProtection="1">
      <alignment horizontal="justify" vertical="center" wrapText="1"/>
      <protection locked="0"/>
    </xf>
    <xf numFmtId="0" fontId="55" fillId="0" borderId="23" xfId="5" applyFont="1" applyBorder="1" applyAlignment="1">
      <alignment horizontal="left" vertical="center"/>
    </xf>
    <xf numFmtId="0" fontId="16" fillId="9" borderId="0" xfId="0" applyFont="1" applyFill="1" applyAlignment="1">
      <alignment horizontal="center" vertical="center" textRotation="90" wrapText="1" readingOrder="1"/>
    </xf>
    <xf numFmtId="0" fontId="16" fillId="9" borderId="8" xfId="0" applyFont="1" applyFill="1" applyBorder="1" applyAlignment="1">
      <alignment horizontal="center" vertical="center" textRotation="90" wrapText="1" readingOrder="1"/>
    </xf>
    <xf numFmtId="0" fontId="19" fillId="11" borderId="13" xfId="0" applyFont="1" applyFill="1" applyBorder="1" applyAlignment="1">
      <alignment horizontal="center" vertical="center" wrapText="1" readingOrder="1"/>
    </xf>
    <xf numFmtId="0" fontId="19" fillId="11" borderId="14" xfId="0" applyFont="1" applyFill="1" applyBorder="1" applyAlignment="1">
      <alignment horizontal="center" vertical="center" wrapText="1" readingOrder="1"/>
    </xf>
    <xf numFmtId="0" fontId="19" fillId="11" borderId="15" xfId="0" applyFont="1" applyFill="1" applyBorder="1" applyAlignment="1">
      <alignment horizontal="center" vertical="center" wrapText="1" readingOrder="1"/>
    </xf>
    <xf numFmtId="0" fontId="19" fillId="11" borderId="16" xfId="0" applyFont="1" applyFill="1" applyBorder="1" applyAlignment="1">
      <alignment horizontal="center" vertical="center" wrapText="1" readingOrder="1"/>
    </xf>
    <xf numFmtId="0" fontId="19" fillId="11" borderId="0" xfId="0" applyFont="1" applyFill="1" applyAlignment="1">
      <alignment horizontal="center" vertical="center" wrapText="1" readingOrder="1"/>
    </xf>
    <xf numFmtId="0" fontId="19" fillId="11" borderId="17" xfId="0" applyFont="1" applyFill="1" applyBorder="1" applyAlignment="1">
      <alignment horizontal="center" vertical="center" wrapText="1" readingOrder="1"/>
    </xf>
    <xf numFmtId="0" fontId="19" fillId="11" borderId="18" xfId="0" applyFont="1" applyFill="1" applyBorder="1" applyAlignment="1">
      <alignment horizontal="center" vertical="center" wrapText="1" readingOrder="1"/>
    </xf>
    <xf numFmtId="0" fontId="19" fillId="11" borderId="19" xfId="0" applyFont="1" applyFill="1" applyBorder="1" applyAlignment="1">
      <alignment horizontal="center" vertical="center" wrapText="1" readingOrder="1"/>
    </xf>
    <xf numFmtId="0" fontId="19" fillId="11" borderId="20" xfId="0" applyFont="1" applyFill="1" applyBorder="1" applyAlignment="1">
      <alignment horizontal="center" vertical="center" wrapText="1" readingOrder="1"/>
    </xf>
    <xf numFmtId="0" fontId="19" fillId="10" borderId="13" xfId="0" applyFont="1" applyFill="1" applyBorder="1" applyAlignment="1">
      <alignment horizontal="center" vertical="center" wrapText="1" readingOrder="1"/>
    </xf>
    <xf numFmtId="0" fontId="19" fillId="10" borderId="14" xfId="0" applyFont="1" applyFill="1" applyBorder="1" applyAlignment="1">
      <alignment horizontal="center" vertical="center" wrapText="1" readingOrder="1"/>
    </xf>
    <xf numFmtId="0" fontId="19" fillId="10" borderId="15" xfId="0" applyFont="1" applyFill="1" applyBorder="1" applyAlignment="1">
      <alignment horizontal="center" vertical="center" wrapText="1" readingOrder="1"/>
    </xf>
    <xf numFmtId="0" fontId="19" fillId="10" borderId="16" xfId="0" applyFont="1" applyFill="1" applyBorder="1" applyAlignment="1">
      <alignment horizontal="center" vertical="center" wrapText="1" readingOrder="1"/>
    </xf>
    <xf numFmtId="0" fontId="19" fillId="10" borderId="0" xfId="0" applyFont="1" applyFill="1" applyAlignment="1">
      <alignment horizontal="center" vertical="center" wrapText="1" readingOrder="1"/>
    </xf>
    <xf numFmtId="0" fontId="19" fillId="10" borderId="17" xfId="0" applyFont="1" applyFill="1" applyBorder="1" applyAlignment="1">
      <alignment horizontal="center" vertical="center" wrapText="1" readingOrder="1"/>
    </xf>
    <xf numFmtId="0" fontId="19" fillId="10" borderId="18" xfId="0" applyFont="1" applyFill="1" applyBorder="1" applyAlignment="1">
      <alignment horizontal="center" vertical="center" wrapText="1" readingOrder="1"/>
    </xf>
    <xf numFmtId="0" fontId="19" fillId="10" borderId="19" xfId="0" applyFont="1" applyFill="1" applyBorder="1" applyAlignment="1">
      <alignment horizontal="center" vertical="center" wrapText="1" readingOrder="1"/>
    </xf>
    <xf numFmtId="0" fontId="19" fillId="10" borderId="20" xfId="0" applyFont="1" applyFill="1" applyBorder="1" applyAlignment="1">
      <alignment horizontal="center" vertical="center" wrapText="1" readingOrder="1"/>
    </xf>
    <xf numFmtId="0" fontId="19" fillId="12" borderId="13" xfId="0" applyFont="1" applyFill="1" applyBorder="1" applyAlignment="1">
      <alignment horizontal="center" vertical="center" wrapText="1" readingOrder="1"/>
    </xf>
    <xf numFmtId="0" fontId="19" fillId="12" borderId="14" xfId="0" applyFont="1" applyFill="1" applyBorder="1" applyAlignment="1">
      <alignment horizontal="center" vertical="center" wrapText="1" readingOrder="1"/>
    </xf>
    <xf numFmtId="0" fontId="19" fillId="12" borderId="15" xfId="0" applyFont="1" applyFill="1" applyBorder="1" applyAlignment="1">
      <alignment horizontal="center" vertical="center" wrapText="1" readingOrder="1"/>
    </xf>
    <xf numFmtId="0" fontId="19" fillId="12" borderId="16" xfId="0" applyFont="1" applyFill="1" applyBorder="1" applyAlignment="1">
      <alignment horizontal="center" vertical="center" wrapText="1" readingOrder="1"/>
    </xf>
    <xf numFmtId="0" fontId="19" fillId="12" borderId="0" xfId="0" applyFont="1" applyFill="1" applyAlignment="1">
      <alignment horizontal="center" vertical="center" wrapText="1" readingOrder="1"/>
    </xf>
    <xf numFmtId="0" fontId="19" fillId="12" borderId="17" xfId="0" applyFont="1" applyFill="1" applyBorder="1" applyAlignment="1">
      <alignment horizontal="center" vertical="center" wrapText="1" readingOrder="1"/>
    </xf>
    <xf numFmtId="0" fontId="19" fillId="12" borderId="18" xfId="0" applyFont="1" applyFill="1" applyBorder="1" applyAlignment="1">
      <alignment horizontal="center" vertical="center" wrapText="1" readingOrder="1"/>
    </xf>
    <xf numFmtId="0" fontId="19" fillId="12" borderId="19" xfId="0" applyFont="1" applyFill="1" applyBorder="1" applyAlignment="1">
      <alignment horizontal="center" vertical="center" wrapText="1" readingOrder="1"/>
    </xf>
    <xf numFmtId="0" fontId="19" fillId="12" borderId="20" xfId="0" applyFont="1" applyFill="1" applyBorder="1" applyAlignment="1">
      <alignment horizontal="center" vertical="center" wrapText="1" readingOrder="1"/>
    </xf>
    <xf numFmtId="0" fontId="19" fillId="4" borderId="13" xfId="0" applyFont="1" applyFill="1" applyBorder="1" applyAlignment="1">
      <alignment horizontal="center" vertical="center" wrapText="1" readingOrder="1"/>
    </xf>
    <xf numFmtId="0" fontId="19" fillId="4" borderId="14" xfId="0" applyFont="1" applyFill="1" applyBorder="1" applyAlignment="1">
      <alignment horizontal="center" vertical="center" wrapText="1" readingOrder="1"/>
    </xf>
    <xf numFmtId="0" fontId="19" fillId="4" borderId="15" xfId="0" applyFont="1" applyFill="1" applyBorder="1" applyAlignment="1">
      <alignment horizontal="center" vertical="center" wrapText="1" readingOrder="1"/>
    </xf>
    <xf numFmtId="0" fontId="19" fillId="4" borderId="16" xfId="0" applyFont="1" applyFill="1" applyBorder="1" applyAlignment="1">
      <alignment horizontal="center" vertical="center" wrapText="1" readingOrder="1"/>
    </xf>
    <xf numFmtId="0" fontId="19" fillId="4" borderId="0" xfId="0" applyFont="1" applyFill="1" applyAlignment="1">
      <alignment horizontal="center" vertical="center" wrapText="1" readingOrder="1"/>
    </xf>
    <xf numFmtId="0" fontId="19" fillId="4" borderId="17" xfId="0" applyFont="1" applyFill="1" applyBorder="1" applyAlignment="1">
      <alignment horizontal="center" vertical="center" wrapText="1" readingOrder="1"/>
    </xf>
    <xf numFmtId="0" fontId="19" fillId="4" borderId="18" xfId="0" applyFont="1" applyFill="1" applyBorder="1" applyAlignment="1">
      <alignment horizontal="center" vertical="center" wrapText="1" readingOrder="1"/>
    </xf>
    <xf numFmtId="0" fontId="19" fillId="4" borderId="19" xfId="0" applyFont="1" applyFill="1" applyBorder="1" applyAlignment="1">
      <alignment horizontal="center" vertical="center" wrapText="1" readingOrder="1"/>
    </xf>
    <xf numFmtId="0" fontId="19" fillId="4" borderId="20" xfId="0" applyFont="1" applyFill="1" applyBorder="1" applyAlignment="1">
      <alignment horizontal="center" vertical="center" wrapText="1" readingOrder="1"/>
    </xf>
    <xf numFmtId="0" fontId="15" fillId="0" borderId="5" xfId="0" applyFont="1" applyBorder="1" applyAlignment="1">
      <alignment horizontal="center" vertical="center" wrapText="1"/>
    </xf>
    <xf numFmtId="0" fontId="15" fillId="0" borderId="12"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0" xfId="0" applyFont="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5" fillId="0" borderId="11" xfId="0" applyFont="1" applyBorder="1" applyAlignment="1">
      <alignment horizontal="center" vertical="center"/>
    </xf>
    <xf numFmtId="0" fontId="15" fillId="0" borderId="10" xfId="0" applyFont="1" applyBorder="1" applyAlignment="1">
      <alignment horizontal="center" vertical="center"/>
    </xf>
    <xf numFmtId="0" fontId="18" fillId="10" borderId="0" xfId="0" applyFont="1" applyFill="1" applyAlignment="1" applyProtection="1">
      <alignment horizontal="center" vertical="center" wrapText="1" readingOrder="1"/>
      <protection hidden="1"/>
    </xf>
    <xf numFmtId="0" fontId="18" fillId="10" borderId="8" xfId="0" applyFont="1" applyFill="1" applyBorder="1" applyAlignment="1" applyProtection="1">
      <alignment horizontal="center" vertical="center" wrapText="1" readingOrder="1"/>
      <protection hidden="1"/>
    </xf>
    <xf numFmtId="0" fontId="18" fillId="10" borderId="5" xfId="0" applyFont="1" applyFill="1" applyBorder="1" applyAlignment="1" applyProtection="1">
      <alignment horizontal="center" vertical="center" wrapText="1" readingOrder="1"/>
      <protection hidden="1"/>
    </xf>
    <xf numFmtId="0" fontId="18" fillId="10" borderId="12" xfId="0" applyFont="1" applyFill="1" applyBorder="1" applyAlignment="1" applyProtection="1">
      <alignment horizontal="center" vertical="center" wrapText="1" readingOrder="1"/>
      <protection hidden="1"/>
    </xf>
    <xf numFmtId="0" fontId="18" fillId="10" borderId="7" xfId="0" applyFont="1" applyFill="1" applyBorder="1" applyAlignment="1" applyProtection="1">
      <alignment horizontal="center" vertical="center" wrapText="1" readingOrder="1"/>
      <protection hidden="1"/>
    </xf>
    <xf numFmtId="0" fontId="18" fillId="10" borderId="6" xfId="0" applyFont="1" applyFill="1" applyBorder="1" applyAlignment="1" applyProtection="1">
      <alignment horizontal="center" vertical="center" wrapText="1" readingOrder="1"/>
      <protection hidden="1"/>
    </xf>
    <xf numFmtId="0" fontId="16" fillId="9" borderId="0" xfId="0" applyFont="1" applyFill="1" applyAlignment="1">
      <alignment horizontal="center" vertical="center" wrapText="1" readingOrder="1"/>
    </xf>
    <xf numFmtId="0" fontId="15" fillId="0" borderId="12" xfId="0" applyFont="1" applyBorder="1" applyAlignment="1">
      <alignment horizontal="center" vertical="center" wrapText="1"/>
    </xf>
    <xf numFmtId="0" fontId="18" fillId="10" borderId="9" xfId="0" applyFont="1" applyFill="1" applyBorder="1" applyAlignment="1" applyProtection="1">
      <alignment horizontal="center" vertical="center" wrapText="1" readingOrder="1"/>
      <protection hidden="1"/>
    </xf>
    <xf numFmtId="0" fontId="18" fillId="10" borderId="11" xfId="0" applyFont="1" applyFill="1" applyBorder="1" applyAlignment="1" applyProtection="1">
      <alignment horizontal="center" vertical="center" wrapText="1" readingOrder="1"/>
      <protection hidden="1"/>
    </xf>
    <xf numFmtId="0" fontId="18" fillId="10" borderId="10" xfId="0" applyFont="1" applyFill="1" applyBorder="1" applyAlignment="1" applyProtection="1">
      <alignment horizontal="center" vertical="center" wrapText="1" readingOrder="1"/>
      <protection hidden="1"/>
    </xf>
    <xf numFmtId="0" fontId="18" fillId="11" borderId="7" xfId="0" applyFont="1" applyFill="1" applyBorder="1" applyAlignment="1" applyProtection="1">
      <alignment horizontal="center" wrapText="1" readingOrder="1"/>
      <protection hidden="1"/>
    </xf>
    <xf numFmtId="0" fontId="18" fillId="11" borderId="0" xfId="0" applyFont="1" applyFill="1" applyAlignment="1" applyProtection="1">
      <alignment horizontal="center" wrapText="1" readingOrder="1"/>
      <protection hidden="1"/>
    </xf>
    <xf numFmtId="0" fontId="18" fillId="11" borderId="8" xfId="0" applyFont="1" applyFill="1" applyBorder="1" applyAlignment="1" applyProtection="1">
      <alignment horizontal="center" wrapText="1" readingOrder="1"/>
      <protection hidden="1"/>
    </xf>
    <xf numFmtId="0" fontId="18" fillId="11" borderId="9" xfId="0" applyFont="1" applyFill="1" applyBorder="1" applyAlignment="1" applyProtection="1">
      <alignment horizontal="center" wrapText="1" readingOrder="1"/>
      <protection hidden="1"/>
    </xf>
    <xf numFmtId="0" fontId="18" fillId="11" borderId="11" xfId="0" applyFont="1" applyFill="1" applyBorder="1" applyAlignment="1" applyProtection="1">
      <alignment horizontal="center" wrapText="1" readingOrder="1"/>
      <protection hidden="1"/>
    </xf>
    <xf numFmtId="0" fontId="18" fillId="11" borderId="10" xfId="0" applyFont="1" applyFill="1" applyBorder="1" applyAlignment="1" applyProtection="1">
      <alignment horizontal="center" wrapText="1" readingOrder="1"/>
      <protection hidden="1"/>
    </xf>
    <xf numFmtId="0" fontId="18" fillId="11" borderId="5" xfId="0" applyFont="1" applyFill="1" applyBorder="1" applyAlignment="1" applyProtection="1">
      <alignment horizontal="center" wrapText="1" readingOrder="1"/>
      <protection hidden="1"/>
    </xf>
    <xf numFmtId="0" fontId="18" fillId="11" borderId="12" xfId="0" applyFont="1" applyFill="1" applyBorder="1" applyAlignment="1" applyProtection="1">
      <alignment horizontal="center" wrapText="1" readingOrder="1"/>
      <protection hidden="1"/>
    </xf>
    <xf numFmtId="0" fontId="18" fillId="11" borderId="6" xfId="0" applyFont="1" applyFill="1" applyBorder="1" applyAlignment="1" applyProtection="1">
      <alignment horizontal="center" wrapText="1" readingOrder="1"/>
      <protection hidden="1"/>
    </xf>
    <xf numFmtId="0" fontId="18" fillId="12" borderId="7" xfId="0" applyFont="1" applyFill="1" applyBorder="1" applyAlignment="1" applyProtection="1">
      <alignment horizontal="center" wrapText="1" readingOrder="1"/>
      <protection hidden="1"/>
    </xf>
    <xf numFmtId="0" fontId="18" fillId="12" borderId="0" xfId="0" applyFont="1" applyFill="1" applyAlignment="1" applyProtection="1">
      <alignment horizontal="center" wrapText="1" readingOrder="1"/>
      <protection hidden="1"/>
    </xf>
    <xf numFmtId="0" fontId="18" fillId="12" borderId="8" xfId="0" applyFont="1" applyFill="1" applyBorder="1" applyAlignment="1" applyProtection="1">
      <alignment horizontal="center" wrapText="1" readingOrder="1"/>
      <protection hidden="1"/>
    </xf>
    <xf numFmtId="0" fontId="18" fillId="12" borderId="9" xfId="0" applyFont="1" applyFill="1" applyBorder="1" applyAlignment="1" applyProtection="1">
      <alignment horizontal="center" wrapText="1" readingOrder="1"/>
      <protection hidden="1"/>
    </xf>
    <xf numFmtId="0" fontId="18" fillId="12" borderId="11" xfId="0" applyFont="1" applyFill="1" applyBorder="1" applyAlignment="1" applyProtection="1">
      <alignment horizontal="center" wrapText="1" readingOrder="1"/>
      <protection hidden="1"/>
    </xf>
    <xf numFmtId="0" fontId="18" fillId="12" borderId="10" xfId="0" applyFont="1" applyFill="1" applyBorder="1" applyAlignment="1" applyProtection="1">
      <alignment horizontal="center" wrapText="1" readingOrder="1"/>
      <protection hidden="1"/>
    </xf>
    <xf numFmtId="0" fontId="18" fillId="12" borderId="5" xfId="0" applyFont="1" applyFill="1" applyBorder="1" applyAlignment="1" applyProtection="1">
      <alignment horizontal="center" wrapText="1" readingOrder="1"/>
      <protection hidden="1"/>
    </xf>
    <xf numFmtId="0" fontId="18" fillId="12" borderId="12" xfId="0" applyFont="1" applyFill="1" applyBorder="1" applyAlignment="1" applyProtection="1">
      <alignment horizontal="center" wrapText="1" readingOrder="1"/>
      <protection hidden="1"/>
    </xf>
    <xf numFmtId="0" fontId="18" fillId="12" borderId="6" xfId="0" applyFont="1" applyFill="1" applyBorder="1" applyAlignment="1" applyProtection="1">
      <alignment horizontal="center" wrapText="1" readingOrder="1"/>
      <protection hidden="1"/>
    </xf>
    <xf numFmtId="0" fontId="18" fillId="4" borderId="0" xfId="0" applyFont="1" applyFill="1" applyAlignment="1" applyProtection="1">
      <alignment horizontal="center" wrapText="1" readingOrder="1"/>
      <protection hidden="1"/>
    </xf>
    <xf numFmtId="0" fontId="18" fillId="4" borderId="8" xfId="0" applyFont="1" applyFill="1" applyBorder="1" applyAlignment="1" applyProtection="1">
      <alignment horizontal="center" wrapText="1" readingOrder="1"/>
      <protection hidden="1"/>
    </xf>
    <xf numFmtId="0" fontId="18" fillId="4" borderId="7" xfId="0" applyFont="1" applyFill="1" applyBorder="1" applyAlignment="1" applyProtection="1">
      <alignment horizontal="center" wrapText="1" readingOrder="1"/>
      <protection hidden="1"/>
    </xf>
    <xf numFmtId="0" fontId="18" fillId="4" borderId="9" xfId="0" applyFont="1" applyFill="1" applyBorder="1" applyAlignment="1" applyProtection="1">
      <alignment horizontal="center" wrapText="1" readingOrder="1"/>
      <protection hidden="1"/>
    </xf>
    <xf numFmtId="0" fontId="18" fillId="4" borderId="11" xfId="0" applyFont="1" applyFill="1" applyBorder="1" applyAlignment="1" applyProtection="1">
      <alignment horizontal="center" wrapText="1" readingOrder="1"/>
      <protection hidden="1"/>
    </xf>
    <xf numFmtId="0" fontId="18" fillId="4" borderId="10" xfId="0" applyFont="1" applyFill="1" applyBorder="1" applyAlignment="1" applyProtection="1">
      <alignment horizontal="center" wrapText="1" readingOrder="1"/>
      <protection hidden="1"/>
    </xf>
    <xf numFmtId="0" fontId="18" fillId="4" borderId="5" xfId="0" applyFont="1" applyFill="1" applyBorder="1" applyAlignment="1" applyProtection="1">
      <alignment horizontal="center" wrapText="1" readingOrder="1"/>
      <protection hidden="1"/>
    </xf>
    <xf numFmtId="0" fontId="18" fillId="4" borderId="12" xfId="0" applyFont="1" applyFill="1" applyBorder="1" applyAlignment="1" applyProtection="1">
      <alignment horizontal="center" wrapText="1" readingOrder="1"/>
      <protection hidden="1"/>
    </xf>
    <xf numFmtId="0" fontId="18" fillId="4" borderId="6" xfId="0" applyFont="1" applyFill="1" applyBorder="1" applyAlignment="1" applyProtection="1">
      <alignment horizontal="center" wrapText="1" readingOrder="1"/>
      <protection hidden="1"/>
    </xf>
    <xf numFmtId="0" fontId="23" fillId="0" borderId="0" xfId="0" applyFont="1" applyAlignment="1">
      <alignment horizontal="center" vertical="center" wrapText="1"/>
    </xf>
    <xf numFmtId="0" fontId="39" fillId="10" borderId="13" xfId="0" applyFont="1" applyFill="1" applyBorder="1" applyAlignment="1">
      <alignment horizontal="center" vertical="center" wrapText="1" readingOrder="1"/>
    </xf>
    <xf numFmtId="0" fontId="39" fillId="10" borderId="14" xfId="0" applyFont="1" applyFill="1" applyBorder="1" applyAlignment="1">
      <alignment horizontal="center" vertical="center" wrapText="1" readingOrder="1"/>
    </xf>
    <xf numFmtId="0" fontId="39" fillId="10" borderId="15" xfId="0" applyFont="1" applyFill="1" applyBorder="1" applyAlignment="1">
      <alignment horizontal="center" vertical="center" wrapText="1" readingOrder="1"/>
    </xf>
    <xf numFmtId="0" fontId="39" fillId="10" borderId="16" xfId="0" applyFont="1" applyFill="1" applyBorder="1" applyAlignment="1">
      <alignment horizontal="center" vertical="center" wrapText="1" readingOrder="1"/>
    </xf>
    <xf numFmtId="0" fontId="39" fillId="10" borderId="0" xfId="0" applyFont="1" applyFill="1" applyAlignment="1">
      <alignment horizontal="center" vertical="center" wrapText="1" readingOrder="1"/>
    </xf>
    <xf numFmtId="0" fontId="39" fillId="10" borderId="17" xfId="0" applyFont="1" applyFill="1" applyBorder="1" applyAlignment="1">
      <alignment horizontal="center" vertical="center" wrapText="1" readingOrder="1"/>
    </xf>
    <xf numFmtId="0" fontId="39" fillId="10" borderId="18" xfId="0" applyFont="1" applyFill="1" applyBorder="1" applyAlignment="1">
      <alignment horizontal="center" vertical="center" wrapText="1" readingOrder="1"/>
    </xf>
    <xf numFmtId="0" fontId="39" fillId="10" borderId="19" xfId="0" applyFont="1" applyFill="1" applyBorder="1" applyAlignment="1">
      <alignment horizontal="center" vertical="center" wrapText="1" readingOrder="1"/>
    </xf>
    <xf numFmtId="0" fontId="39" fillId="10" borderId="20" xfId="0" applyFont="1" applyFill="1" applyBorder="1" applyAlignment="1">
      <alignment horizontal="center" vertical="center" wrapText="1" readingOrder="1"/>
    </xf>
    <xf numFmtId="0" fontId="40" fillId="0" borderId="5" xfId="0" applyFont="1" applyBorder="1" applyAlignment="1">
      <alignment horizontal="center" vertical="center" wrapText="1"/>
    </xf>
    <xf numFmtId="0" fontId="40" fillId="0" borderId="12" xfId="0" applyFont="1" applyBorder="1" applyAlignment="1">
      <alignment horizontal="center" vertical="center"/>
    </xf>
    <xf numFmtId="0" fontId="40" fillId="0" borderId="7" xfId="0" applyFont="1" applyBorder="1" applyAlignment="1">
      <alignment horizontal="center" vertical="center" wrapText="1"/>
    </xf>
    <xf numFmtId="0" fontId="40" fillId="0" borderId="0" xfId="0" applyFont="1" applyAlignment="1">
      <alignment horizontal="center" vertical="center"/>
    </xf>
    <xf numFmtId="0" fontId="40" fillId="0" borderId="7" xfId="0" applyFont="1" applyBorder="1" applyAlignment="1">
      <alignment horizontal="center" vertical="center"/>
    </xf>
    <xf numFmtId="0" fontId="40" fillId="0" borderId="9" xfId="0" applyFont="1" applyBorder="1" applyAlignment="1">
      <alignment horizontal="center" vertical="center"/>
    </xf>
    <xf numFmtId="0" fontId="40" fillId="0" borderId="11" xfId="0" applyFont="1" applyBorder="1" applyAlignment="1">
      <alignment horizontal="center" vertical="center"/>
    </xf>
    <xf numFmtId="0" fontId="39" fillId="11" borderId="13" xfId="0" applyFont="1" applyFill="1" applyBorder="1" applyAlignment="1">
      <alignment horizontal="center" vertical="center" wrapText="1" readingOrder="1"/>
    </xf>
    <xf numFmtId="0" fontId="39" fillId="11" borderId="14" xfId="0" applyFont="1" applyFill="1" applyBorder="1" applyAlignment="1">
      <alignment horizontal="center" vertical="center" wrapText="1" readingOrder="1"/>
    </xf>
    <xf numFmtId="0" fontId="39" fillId="11" borderId="15" xfId="0" applyFont="1" applyFill="1" applyBorder="1" applyAlignment="1">
      <alignment horizontal="center" vertical="center" wrapText="1" readingOrder="1"/>
    </xf>
    <xf numFmtId="0" fontId="39" fillId="11" borderId="16" xfId="0" applyFont="1" applyFill="1" applyBorder="1" applyAlignment="1">
      <alignment horizontal="center" vertical="center" wrapText="1" readingOrder="1"/>
    </xf>
    <xf numFmtId="0" fontId="39" fillId="11" borderId="0" xfId="0" applyFont="1" applyFill="1" applyAlignment="1">
      <alignment horizontal="center" vertical="center" wrapText="1" readingOrder="1"/>
    </xf>
    <xf numFmtId="0" fontId="39" fillId="11" borderId="17" xfId="0" applyFont="1" applyFill="1" applyBorder="1" applyAlignment="1">
      <alignment horizontal="center" vertical="center" wrapText="1" readingOrder="1"/>
    </xf>
    <xf numFmtId="0" fontId="39" fillId="11" borderId="18" xfId="0" applyFont="1" applyFill="1" applyBorder="1" applyAlignment="1">
      <alignment horizontal="center" vertical="center" wrapText="1" readingOrder="1"/>
    </xf>
    <xf numFmtId="0" fontId="39" fillId="11" borderId="19" xfId="0" applyFont="1" applyFill="1" applyBorder="1" applyAlignment="1">
      <alignment horizontal="center" vertical="center" wrapText="1" readingOrder="1"/>
    </xf>
    <xf numFmtId="0" fontId="39" fillId="11" borderId="20" xfId="0" applyFont="1" applyFill="1" applyBorder="1" applyAlignment="1">
      <alignment horizontal="center" vertical="center" wrapText="1" readingOrder="1"/>
    </xf>
    <xf numFmtId="0" fontId="38" fillId="0" borderId="0" xfId="0" applyFont="1" applyAlignment="1">
      <alignment horizontal="center" vertical="center" wrapText="1"/>
    </xf>
    <xf numFmtId="0" fontId="20" fillId="0" borderId="0" xfId="0" applyFont="1" applyAlignment="1">
      <alignment horizontal="center" vertical="center" wrapText="1"/>
    </xf>
    <xf numFmtId="0" fontId="40" fillId="0" borderId="6" xfId="0" applyFont="1" applyBorder="1" applyAlignment="1">
      <alignment horizontal="center" vertical="center"/>
    </xf>
    <xf numFmtId="0" fontId="40" fillId="0" borderId="8" xfId="0" applyFont="1" applyBorder="1" applyAlignment="1">
      <alignment horizontal="center" vertical="center"/>
    </xf>
    <xf numFmtId="0" fontId="40" fillId="0" borderId="10" xfId="0" applyFont="1" applyBorder="1" applyAlignment="1">
      <alignment horizontal="center" vertical="center"/>
    </xf>
    <xf numFmtId="0" fontId="39" fillId="4" borderId="13" xfId="0" applyFont="1" applyFill="1" applyBorder="1" applyAlignment="1">
      <alignment horizontal="center" vertical="center" wrapText="1" readingOrder="1"/>
    </xf>
    <xf numFmtId="0" fontId="39" fillId="4" borderId="14" xfId="0" applyFont="1" applyFill="1" applyBorder="1" applyAlignment="1">
      <alignment horizontal="center" vertical="center" wrapText="1" readingOrder="1"/>
    </xf>
    <xf numFmtId="0" fontId="39" fillId="4" borderId="15" xfId="0" applyFont="1" applyFill="1" applyBorder="1" applyAlignment="1">
      <alignment horizontal="center" vertical="center" wrapText="1" readingOrder="1"/>
    </xf>
    <xf numFmtId="0" fontId="39" fillId="4" borderId="16" xfId="0" applyFont="1" applyFill="1" applyBorder="1" applyAlignment="1">
      <alignment horizontal="center" vertical="center" wrapText="1" readingOrder="1"/>
    </xf>
    <xf numFmtId="0" fontId="39" fillId="4" borderId="0" xfId="0" applyFont="1" applyFill="1" applyAlignment="1">
      <alignment horizontal="center" vertical="center" wrapText="1" readingOrder="1"/>
    </xf>
    <xf numFmtId="0" fontId="39" fillId="4" borderId="17" xfId="0" applyFont="1" applyFill="1" applyBorder="1" applyAlignment="1">
      <alignment horizontal="center" vertical="center" wrapText="1" readingOrder="1"/>
    </xf>
    <xf numFmtId="0" fontId="39" fillId="4" borderId="18" xfId="0" applyFont="1" applyFill="1" applyBorder="1" applyAlignment="1">
      <alignment horizontal="center" vertical="center" wrapText="1" readingOrder="1"/>
    </xf>
    <xf numFmtId="0" fontId="39" fillId="4" borderId="19" xfId="0" applyFont="1" applyFill="1" applyBorder="1" applyAlignment="1">
      <alignment horizontal="center" vertical="center" wrapText="1" readingOrder="1"/>
    </xf>
    <xf numFmtId="0" fontId="39" fillId="4" borderId="20" xfId="0" applyFont="1" applyFill="1" applyBorder="1" applyAlignment="1">
      <alignment horizontal="center" vertical="center" wrapText="1" readingOrder="1"/>
    </xf>
    <xf numFmtId="0" fontId="39" fillId="12" borderId="13" xfId="0" applyFont="1" applyFill="1" applyBorder="1" applyAlignment="1">
      <alignment horizontal="center" vertical="center" wrapText="1" readingOrder="1"/>
    </xf>
    <xf numFmtId="0" fontId="39" fillId="12" borderId="14" xfId="0" applyFont="1" applyFill="1" applyBorder="1" applyAlignment="1">
      <alignment horizontal="center" vertical="center" wrapText="1" readingOrder="1"/>
    </xf>
    <xf numFmtId="0" fontId="39" fillId="12" borderId="15" xfId="0" applyFont="1" applyFill="1" applyBorder="1" applyAlignment="1">
      <alignment horizontal="center" vertical="center" wrapText="1" readingOrder="1"/>
    </xf>
    <xf numFmtId="0" fontId="39" fillId="12" borderId="16" xfId="0" applyFont="1" applyFill="1" applyBorder="1" applyAlignment="1">
      <alignment horizontal="center" vertical="center" wrapText="1" readingOrder="1"/>
    </xf>
    <xf numFmtId="0" fontId="39" fillId="12" borderId="0" xfId="0" applyFont="1" applyFill="1" applyAlignment="1">
      <alignment horizontal="center" vertical="center" wrapText="1" readingOrder="1"/>
    </xf>
    <xf numFmtId="0" fontId="39" fillId="12" borderId="17" xfId="0" applyFont="1" applyFill="1" applyBorder="1" applyAlignment="1">
      <alignment horizontal="center" vertical="center" wrapText="1" readingOrder="1"/>
    </xf>
    <xf numFmtId="0" fontId="39" fillId="12" borderId="18" xfId="0" applyFont="1" applyFill="1" applyBorder="1" applyAlignment="1">
      <alignment horizontal="center" vertical="center" wrapText="1" readingOrder="1"/>
    </xf>
    <xf numFmtId="0" fontId="39" fillId="12" borderId="19" xfId="0" applyFont="1" applyFill="1" applyBorder="1" applyAlignment="1">
      <alignment horizontal="center" vertical="center" wrapText="1" readingOrder="1"/>
    </xf>
    <xf numFmtId="0" fontId="39" fillId="12" borderId="20" xfId="0" applyFont="1" applyFill="1" applyBorder="1" applyAlignment="1">
      <alignment horizontal="center" vertical="center" wrapText="1" readingOrder="1"/>
    </xf>
    <xf numFmtId="0" fontId="40" fillId="0" borderId="12" xfId="0" applyFont="1" applyBorder="1" applyAlignment="1">
      <alignment horizontal="center" vertical="center" wrapText="1"/>
    </xf>
    <xf numFmtId="0" fontId="22" fillId="0" borderId="0" xfId="0" applyFont="1" applyAlignment="1">
      <alignment horizontal="center" vertical="center"/>
    </xf>
    <xf numFmtId="0" fontId="42" fillId="0" borderId="0" xfId="0" applyFont="1" applyAlignment="1">
      <alignment horizontal="center" vertical="center"/>
    </xf>
    <xf numFmtId="0" fontId="37" fillId="14" borderId="25" xfId="0" applyFont="1" applyFill="1" applyBorder="1" applyAlignment="1">
      <alignment horizontal="center" vertical="center" wrapText="1" readingOrder="1"/>
    </xf>
    <xf numFmtId="0" fontId="37" fillId="14" borderId="26" xfId="0" applyFont="1" applyFill="1" applyBorder="1" applyAlignment="1">
      <alignment horizontal="center" vertical="center" wrapText="1" readingOrder="1"/>
    </xf>
    <xf numFmtId="0" fontId="37" fillId="14" borderId="37" xfId="0" applyFont="1" applyFill="1" applyBorder="1" applyAlignment="1">
      <alignment horizontal="center" vertical="center" wrapText="1" readingOrder="1"/>
    </xf>
    <xf numFmtId="0" fontId="32" fillId="2" borderId="0" xfId="0" applyFont="1" applyFill="1" applyAlignment="1">
      <alignment horizontal="justify" vertical="center" wrapText="1"/>
    </xf>
    <xf numFmtId="0" fontId="34" fillId="14" borderId="34" xfId="0" applyFont="1" applyFill="1" applyBorder="1" applyAlignment="1">
      <alignment horizontal="center" vertical="center" wrapText="1" readingOrder="1"/>
    </xf>
    <xf numFmtId="0" fontId="34" fillId="14" borderId="35" xfId="0" applyFont="1" applyFill="1" applyBorder="1" applyAlignment="1">
      <alignment horizontal="center" vertical="center" wrapText="1" readingOrder="1"/>
    </xf>
    <xf numFmtId="0" fontId="34" fillId="2" borderId="32" xfId="0" applyFont="1" applyFill="1" applyBorder="1" applyAlignment="1">
      <alignment horizontal="center" vertical="center" wrapText="1" readingOrder="1"/>
    </xf>
    <xf numFmtId="0" fontId="34" fillId="2" borderId="27" xfId="0" applyFont="1" applyFill="1" applyBorder="1" applyAlignment="1">
      <alignment horizontal="center" vertical="center" wrapText="1" readingOrder="1"/>
    </xf>
    <xf numFmtId="0" fontId="34" fillId="2" borderId="24" xfId="0" applyFont="1" applyFill="1" applyBorder="1" applyAlignment="1">
      <alignment horizontal="center" vertical="center" wrapText="1" readingOrder="1"/>
    </xf>
    <xf numFmtId="0" fontId="34" fillId="2" borderId="23" xfId="0" applyFont="1" applyFill="1" applyBorder="1" applyAlignment="1">
      <alignment horizontal="center" vertical="center" wrapText="1" readingOrder="1"/>
    </xf>
    <xf numFmtId="0" fontId="34" fillId="2" borderId="29" xfId="0" applyFont="1" applyFill="1" applyBorder="1" applyAlignment="1">
      <alignment horizontal="center" vertical="center" wrapText="1" readingOrder="1"/>
    </xf>
    <xf numFmtId="0" fontId="34" fillId="2" borderId="30" xfId="0" applyFont="1" applyFill="1" applyBorder="1" applyAlignment="1">
      <alignment horizontal="center" vertical="center" wrapText="1" readingOrder="1"/>
    </xf>
    <xf numFmtId="0" fontId="61" fillId="15" borderId="72" xfId="0" applyFont="1" applyFill="1" applyBorder="1" applyAlignment="1">
      <alignment horizontal="center" vertical="center"/>
    </xf>
    <xf numFmtId="0" fontId="61" fillId="15" borderId="73" xfId="0" applyFont="1" applyFill="1" applyBorder="1" applyAlignment="1">
      <alignment horizontal="center" vertical="center"/>
    </xf>
    <xf numFmtId="0" fontId="61" fillId="15" borderId="74" xfId="0" applyFont="1" applyFill="1" applyBorder="1" applyAlignment="1">
      <alignment horizontal="center" vertical="center"/>
    </xf>
    <xf numFmtId="0" fontId="61" fillId="16" borderId="25" xfId="0" applyFont="1" applyFill="1" applyBorder="1" applyAlignment="1">
      <alignment horizontal="center" vertical="center"/>
    </xf>
    <xf numFmtId="0" fontId="61" fillId="16" borderId="26" xfId="0" applyFont="1" applyFill="1" applyBorder="1" applyAlignment="1">
      <alignment horizontal="center" vertical="center"/>
    </xf>
    <xf numFmtId="0" fontId="61" fillId="16" borderId="37" xfId="0" applyFont="1" applyFill="1" applyBorder="1" applyAlignment="1">
      <alignment horizontal="center" vertical="center"/>
    </xf>
  </cellXfs>
  <cellStyles count="6">
    <cellStyle name="Excel Built-in Normal" xfId="5" xr:uid="{00000000-0005-0000-0000-000000000000}"/>
    <cellStyle name="Normal" xfId="0" builtinId="0"/>
    <cellStyle name="Normal - Style1 2" xfId="2" xr:uid="{00000000-0005-0000-0000-000002000000}"/>
    <cellStyle name="Normal 2" xfId="4" xr:uid="{00000000-0005-0000-0000-000003000000}"/>
    <cellStyle name="Normal 2 2" xfId="3" xr:uid="{00000000-0005-0000-0000-000004000000}"/>
    <cellStyle name="Porcentaje" xfId="1" builtinId="5"/>
  </cellStyles>
  <dxfs count="238">
    <dxf>
      <fill>
        <patternFill>
          <bgColor rgb="FFFFFF00"/>
        </patternFill>
      </fill>
    </dxf>
    <dxf>
      <fill>
        <patternFill>
          <bgColor theme="9" tint="-0.24994659260841701"/>
        </patternFill>
      </fill>
    </dxf>
    <dxf>
      <fill>
        <patternFill>
          <bgColor rgb="FFFF0000"/>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s>
  <tableStyles count="0" defaultTableStyle="TableStyleMedium2" defaultPivotStyle="PivotStyleLight16"/>
  <colors>
    <mruColors>
      <color rgb="FFFFFF66"/>
      <color rgb="FFFFCC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pivotCacheDefinition" Target="pivotCache/pivotCacheDefinition1.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314325</xdr:colOff>
      <xdr:row>1</xdr:row>
      <xdr:rowOff>95250</xdr:rowOff>
    </xdr:from>
    <xdr:to>
      <xdr:col>2</xdr:col>
      <xdr:colOff>1238250</xdr:colOff>
      <xdr:row>3</xdr:row>
      <xdr:rowOff>224678</xdr:rowOff>
    </xdr:to>
    <xdr:pic>
      <xdr:nvPicPr>
        <xdr:cNvPr id="2" name="Imagen 3">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6325" y="285750"/>
          <a:ext cx="923925" cy="8533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95251</xdr:colOff>
      <xdr:row>0</xdr:row>
      <xdr:rowOff>119063</xdr:rowOff>
    </xdr:from>
    <xdr:to>
      <xdr:col>3</xdr:col>
      <xdr:colOff>135731</xdr:colOff>
      <xdr:row>2</xdr:row>
      <xdr:rowOff>250032</xdr:rowOff>
    </xdr:to>
    <xdr:pic>
      <xdr:nvPicPr>
        <xdr:cNvPr id="2" name="Imagen 1">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1"/>
        <a:stretch>
          <a:fillRect/>
        </a:stretch>
      </xdr:blipFill>
      <xdr:spPr>
        <a:xfrm>
          <a:off x="357189" y="119063"/>
          <a:ext cx="1171574" cy="113109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ESAR/Riesgos/FORMATO%20MAPA%20DE%20RIESGOS%20APOYO%20DIGSA%20-%20AREDO%20VF.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ESAR/Riesgos/FORMATO%20MAPA%20DE%20RIESGOS%20APOYO%20DIGSA%20ASUNTO%20LEGALES%20V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ina SIG"/>
      <sheetName val="Intructivo"/>
      <sheetName val="Intructivo."/>
      <sheetName val="Mapa final"/>
      <sheetName val="Matriz Calor Inherente"/>
      <sheetName val="Matriz Calor Residual"/>
      <sheetName val="Tabla probabilidad"/>
      <sheetName val="Tabla Impacto"/>
      <sheetName val="Tabla Valoración controles"/>
      <sheetName val="Tabla Impacto Corrupción R1"/>
      <sheetName val="Parametros"/>
      <sheetName val="Opciones Tratamiento"/>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ina SIG"/>
      <sheetName val="Intructivo"/>
      <sheetName val="Intructivo."/>
      <sheetName val="Mapa final"/>
      <sheetName val="Matriz Calor Inherente"/>
      <sheetName val="Matriz Calor Residual"/>
      <sheetName val="Tabla probabilidad"/>
      <sheetName val="Tabla Impacto"/>
      <sheetName val="Tabla Valoración controles"/>
      <sheetName val="Tabla Impacto Corrupción R1"/>
      <sheetName val="Parametros"/>
      <sheetName val="Opciones Tratamiento"/>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s Marin" refreshedDate="44186.276661689815" createdVersion="6" refreshedVersion="6" minRefreshableVersion="3" recordCount="10" xr:uid="{00000000-000A-0000-FFFF-FFFF05000000}">
  <cacheSource type="worksheet">
    <worksheetSource name="Tabla1"/>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700-000000000000}" name="TablaDinámica1" cacheId="9" applyNumberFormats="0" applyBorderFormats="0" applyFontFormats="0" applyPatternFormats="0" applyAlignmentFormats="0" applyWidthHeightFormats="1" dataCaption="Valores" updatedVersion="6" minRefreshableVersion="3" useAutoFormatting="1" rowGrandTotals="0" colGrandTotals="0" itemPrintTitles="1" createdVersion="6" indent="0" compact="0" outline="1" outlineData="1" compactData="0" multipleFieldFilters="0">
  <location ref="D209:E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x="2"/>
        <item x="3"/>
        <item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B209:C219" totalsRowShown="0" headerRowDxfId="6" dataDxfId="5">
  <autoFilter ref="B209:C219" xr:uid="{00000000-0009-0000-0100-000001000000}"/>
  <tableColumns count="2">
    <tableColumn id="1" xr3:uid="{00000000-0010-0000-0000-000001000000}" name="Criterios" dataDxfId="4"/>
    <tableColumn id="2" xr3:uid="{00000000-0010-0000-0000-000002000000}" name="Subcriterios" dataDxfId="3"/>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8.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C2:N15"/>
  <sheetViews>
    <sheetView view="pageBreakPreview" zoomScale="60" zoomScaleNormal="100" workbookViewId="0">
      <selection activeCell="L15" sqref="C15:N15"/>
    </sheetView>
  </sheetViews>
  <sheetFormatPr baseColWidth="10" defaultRowHeight="15" x14ac:dyDescent="0.25"/>
  <cols>
    <col min="1" max="1" width="5" customWidth="1"/>
    <col min="3" max="5" width="23.140625" customWidth="1"/>
    <col min="6" max="8" width="19.28515625" customWidth="1"/>
    <col min="9" max="11" width="20" customWidth="1"/>
    <col min="12" max="14" width="17.5703125" customWidth="1"/>
  </cols>
  <sheetData>
    <row r="2" spans="3:14" ht="28.5" customHeight="1" x14ac:dyDescent="0.25">
      <c r="C2" s="199"/>
      <c r="D2" s="199"/>
      <c r="E2" s="200" t="s">
        <v>306</v>
      </c>
      <c r="F2" s="200"/>
      <c r="G2" s="200"/>
      <c r="H2" s="200"/>
      <c r="I2" s="200"/>
      <c r="J2" s="200"/>
      <c r="K2" s="201" t="s">
        <v>215</v>
      </c>
      <c r="L2" s="201"/>
      <c r="M2" s="201"/>
      <c r="N2" s="201"/>
    </row>
    <row r="3" spans="3:14" ht="28.5" customHeight="1" x14ac:dyDescent="0.25">
      <c r="C3" s="199"/>
      <c r="D3" s="199"/>
      <c r="E3" s="200"/>
      <c r="F3" s="200"/>
      <c r="G3" s="200"/>
      <c r="H3" s="200"/>
      <c r="I3" s="200"/>
      <c r="J3" s="200"/>
      <c r="K3" s="202" t="s">
        <v>216</v>
      </c>
      <c r="L3" s="202"/>
      <c r="M3" s="202"/>
      <c r="N3" s="202"/>
    </row>
    <row r="4" spans="3:14" ht="28.5" customHeight="1" x14ac:dyDescent="0.25">
      <c r="C4" s="199"/>
      <c r="D4" s="199"/>
      <c r="E4" s="200"/>
      <c r="F4" s="200"/>
      <c r="G4" s="200"/>
      <c r="H4" s="200"/>
      <c r="I4" s="200"/>
      <c r="J4" s="200"/>
      <c r="K4" s="202" t="s">
        <v>307</v>
      </c>
      <c r="L4" s="202"/>
      <c r="M4" s="202"/>
      <c r="N4" s="202"/>
    </row>
    <row r="5" spans="3:14" x14ac:dyDescent="0.25">
      <c r="C5" s="196"/>
      <c r="D5" s="197"/>
      <c r="E5" s="197"/>
      <c r="F5" s="197"/>
      <c r="G5" s="197"/>
      <c r="H5" s="197"/>
      <c r="I5" s="197"/>
      <c r="J5" s="197"/>
      <c r="K5" s="197"/>
      <c r="L5" s="197"/>
      <c r="M5" s="197"/>
      <c r="N5" s="198"/>
    </row>
    <row r="6" spans="3:14" ht="20.25" customHeight="1" x14ac:dyDescent="0.25">
      <c r="C6" s="203" t="s">
        <v>308</v>
      </c>
      <c r="D6" s="204"/>
      <c r="E6" s="204"/>
      <c r="F6" s="204"/>
      <c r="G6" s="204"/>
      <c r="H6" s="204"/>
      <c r="I6" s="204"/>
      <c r="J6" s="204"/>
      <c r="K6" s="204"/>
      <c r="L6" s="204"/>
      <c r="M6" s="204"/>
      <c r="N6" s="205"/>
    </row>
    <row r="7" spans="3:14" ht="30.75" customHeight="1" x14ac:dyDescent="0.25">
      <c r="C7" s="206"/>
      <c r="D7" s="145" t="s">
        <v>309</v>
      </c>
      <c r="E7" s="209" t="s">
        <v>310</v>
      </c>
      <c r="F7" s="209"/>
      <c r="G7" s="209" t="s">
        <v>311</v>
      </c>
      <c r="H7" s="209"/>
      <c r="I7" s="209"/>
      <c r="J7" s="209"/>
      <c r="K7" s="209"/>
      <c r="L7" s="209"/>
      <c r="M7" s="209"/>
      <c r="N7" s="210"/>
    </row>
    <row r="8" spans="3:14" ht="51.75" customHeight="1" x14ac:dyDescent="0.25">
      <c r="C8" s="207"/>
      <c r="D8" s="146">
        <v>1</v>
      </c>
      <c r="E8" s="213" t="s">
        <v>312</v>
      </c>
      <c r="F8" s="213"/>
      <c r="G8" s="214" t="s">
        <v>313</v>
      </c>
      <c r="H8" s="214"/>
      <c r="I8" s="214"/>
      <c r="J8" s="214"/>
      <c r="K8" s="214"/>
      <c r="L8" s="214"/>
      <c r="M8" s="214"/>
      <c r="N8" s="211"/>
    </row>
    <row r="9" spans="3:14" ht="51.75" customHeight="1" x14ac:dyDescent="0.25">
      <c r="C9" s="207"/>
      <c r="D9" s="146">
        <v>2</v>
      </c>
      <c r="E9" s="213" t="s">
        <v>314</v>
      </c>
      <c r="F9" s="213"/>
      <c r="G9" s="215" t="s">
        <v>315</v>
      </c>
      <c r="H9" s="215"/>
      <c r="I9" s="215"/>
      <c r="J9" s="215"/>
      <c r="K9" s="215"/>
      <c r="L9" s="215"/>
      <c r="M9" s="215"/>
      <c r="N9" s="211"/>
    </row>
    <row r="10" spans="3:14" ht="51.75" customHeight="1" x14ac:dyDescent="0.25">
      <c r="C10" s="207"/>
      <c r="D10" s="147">
        <v>3</v>
      </c>
      <c r="E10" s="216" t="s">
        <v>316</v>
      </c>
      <c r="F10" s="216"/>
      <c r="G10" s="217" t="s">
        <v>317</v>
      </c>
      <c r="H10" s="218"/>
      <c r="I10" s="218"/>
      <c r="J10" s="218"/>
      <c r="K10" s="218"/>
      <c r="L10" s="218"/>
      <c r="M10" s="219"/>
      <c r="N10" s="211"/>
    </row>
    <row r="11" spans="3:14" ht="162" customHeight="1" x14ac:dyDescent="0.25">
      <c r="C11" s="208"/>
      <c r="D11" s="147">
        <v>4</v>
      </c>
      <c r="E11" s="216" t="s">
        <v>318</v>
      </c>
      <c r="F11" s="216"/>
      <c r="G11" s="217" t="s">
        <v>319</v>
      </c>
      <c r="H11" s="218"/>
      <c r="I11" s="218"/>
      <c r="J11" s="218"/>
      <c r="K11" s="218"/>
      <c r="L11" s="218"/>
      <c r="M11" s="219"/>
      <c r="N11" s="211"/>
    </row>
    <row r="12" spans="3:14" ht="73.5" customHeight="1" x14ac:dyDescent="0.25">
      <c r="C12" s="148"/>
      <c r="D12" s="147">
        <v>5</v>
      </c>
      <c r="E12" s="216" t="s">
        <v>320</v>
      </c>
      <c r="F12" s="216"/>
      <c r="G12" s="217" t="s">
        <v>321</v>
      </c>
      <c r="H12" s="218"/>
      <c r="I12" s="218"/>
      <c r="J12" s="218"/>
      <c r="K12" s="218"/>
      <c r="L12" s="218"/>
      <c r="M12" s="219"/>
      <c r="N12" s="212"/>
    </row>
    <row r="13" spans="3:14" ht="36.75" customHeight="1" x14ac:dyDescent="0.25">
      <c r="C13" s="203" t="s">
        <v>322</v>
      </c>
      <c r="D13" s="204"/>
      <c r="E13" s="204"/>
      <c r="F13" s="204"/>
      <c r="G13" s="204"/>
      <c r="H13" s="204"/>
      <c r="I13" s="204"/>
      <c r="J13" s="204"/>
      <c r="K13" s="204"/>
      <c r="L13" s="204"/>
      <c r="M13" s="204"/>
      <c r="N13" s="205"/>
    </row>
    <row r="14" spans="3:14" x14ac:dyDescent="0.25">
      <c r="C14" s="220" t="s">
        <v>323</v>
      </c>
      <c r="D14" s="221"/>
      <c r="E14" s="222"/>
      <c r="F14" s="220" t="s">
        <v>324</v>
      </c>
      <c r="G14" s="221"/>
      <c r="H14" s="221"/>
      <c r="I14" s="221"/>
      <c r="J14" s="221"/>
      <c r="K14" s="222"/>
      <c r="L14" s="220" t="s">
        <v>325</v>
      </c>
      <c r="M14" s="221"/>
      <c r="N14" s="222"/>
    </row>
    <row r="15" spans="3:14" ht="254.25" customHeight="1" x14ac:dyDescent="0.25">
      <c r="C15" s="223" t="s">
        <v>326</v>
      </c>
      <c r="D15" s="223"/>
      <c r="E15" s="223"/>
      <c r="F15" s="223" t="s">
        <v>327</v>
      </c>
      <c r="G15" s="223"/>
      <c r="H15" s="223"/>
      <c r="I15" s="223" t="s">
        <v>328</v>
      </c>
      <c r="J15" s="223"/>
      <c r="K15" s="223"/>
      <c r="L15" s="223" t="s">
        <v>329</v>
      </c>
      <c r="M15" s="223"/>
      <c r="N15" s="223"/>
    </row>
  </sheetData>
  <mergeCells count="29">
    <mergeCell ref="C14:E14"/>
    <mergeCell ref="F14:K14"/>
    <mergeCell ref="L14:N14"/>
    <mergeCell ref="C15:E15"/>
    <mergeCell ref="F15:H15"/>
    <mergeCell ref="I15:K15"/>
    <mergeCell ref="L15:N15"/>
    <mergeCell ref="C13:N13"/>
    <mergeCell ref="C6:N6"/>
    <mergeCell ref="C7:C11"/>
    <mergeCell ref="E7:F7"/>
    <mergeCell ref="G7:M7"/>
    <mergeCell ref="N7:N12"/>
    <mergeCell ref="E8:F8"/>
    <mergeCell ref="G8:M8"/>
    <mergeCell ref="E9:F9"/>
    <mergeCell ref="G9:M9"/>
    <mergeCell ref="E10:F10"/>
    <mergeCell ref="G10:M10"/>
    <mergeCell ref="E11:F11"/>
    <mergeCell ref="G11:M11"/>
    <mergeCell ref="E12:F12"/>
    <mergeCell ref="G12:M12"/>
    <mergeCell ref="C5:N5"/>
    <mergeCell ref="C2:D4"/>
    <mergeCell ref="E2:J4"/>
    <mergeCell ref="K2:N2"/>
    <mergeCell ref="K3:N3"/>
    <mergeCell ref="K4:N4"/>
  </mergeCells>
  <printOptions horizontalCentered="1" verticalCentered="1"/>
  <pageMargins left="0.70866141732283472" right="0.70866141732283472" top="0.4" bottom="0.45" header="0.31496062992125984" footer="0.31496062992125984"/>
  <pageSetup paperSize="5" scale="6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tabColor rgb="FFC00000"/>
  </sheetPr>
  <dimension ref="A1:R33"/>
  <sheetViews>
    <sheetView showGridLines="0" zoomScaleNormal="100" workbookViewId="0">
      <selection activeCell="I25" sqref="I25"/>
    </sheetView>
  </sheetViews>
  <sheetFormatPr baseColWidth="10" defaultRowHeight="15" x14ac:dyDescent="0.25"/>
  <cols>
    <col min="1" max="1" width="11.85546875" customWidth="1"/>
    <col min="2" max="2" width="63.140625" customWidth="1"/>
    <col min="3" max="4" width="10.5703125" customWidth="1"/>
    <col min="5" max="18" width="9.5703125" customWidth="1"/>
  </cols>
  <sheetData>
    <row r="1" spans="1:18" ht="15.75" thickBot="1" x14ac:dyDescent="0.3"/>
    <row r="2" spans="1:18" ht="15.75" thickBot="1" x14ac:dyDescent="0.3">
      <c r="A2" s="546" t="s">
        <v>249</v>
      </c>
      <c r="B2" s="547"/>
      <c r="C2" s="547"/>
      <c r="D2" s="547"/>
      <c r="E2" s="548"/>
    </row>
    <row r="3" spans="1:18" ht="15.75" thickBot="1" x14ac:dyDescent="0.3">
      <c r="A3" s="122" t="s">
        <v>250</v>
      </c>
      <c r="B3" s="123" t="s">
        <v>251</v>
      </c>
      <c r="C3" s="123" t="s">
        <v>359</v>
      </c>
      <c r="D3" s="123" t="s">
        <v>360</v>
      </c>
      <c r="E3" s="123" t="s">
        <v>361</v>
      </c>
      <c r="F3" s="123" t="s">
        <v>362</v>
      </c>
      <c r="G3" s="123" t="s">
        <v>363</v>
      </c>
      <c r="H3" s="123" t="s">
        <v>364</v>
      </c>
      <c r="I3" s="123" t="s">
        <v>365</v>
      </c>
      <c r="J3" s="123" t="s">
        <v>366</v>
      </c>
      <c r="K3" s="123" t="s">
        <v>367</v>
      </c>
      <c r="L3" s="123" t="s">
        <v>368</v>
      </c>
      <c r="M3" s="123" t="s">
        <v>369</v>
      </c>
      <c r="N3" s="123" t="s">
        <v>370</v>
      </c>
      <c r="O3" s="123" t="s">
        <v>371</v>
      </c>
      <c r="P3" s="123" t="s">
        <v>372</v>
      </c>
      <c r="Q3" s="123" t="s">
        <v>373</v>
      </c>
      <c r="R3" s="123" t="s">
        <v>374</v>
      </c>
    </row>
    <row r="4" spans="1:18" ht="15.75" thickBot="1" x14ac:dyDescent="0.3">
      <c r="A4" s="124">
        <v>1</v>
      </c>
      <c r="B4" s="125" t="s">
        <v>254</v>
      </c>
      <c r="C4" s="126"/>
      <c r="D4" s="126"/>
      <c r="E4" s="126"/>
      <c r="F4" s="126"/>
      <c r="G4" s="126"/>
      <c r="H4" s="126"/>
      <c r="I4" s="126"/>
      <c r="J4" s="126"/>
      <c r="K4" s="126"/>
      <c r="L4" s="126"/>
      <c r="M4" s="126"/>
      <c r="N4" s="126"/>
      <c r="O4" s="126"/>
      <c r="P4" s="126"/>
      <c r="Q4" s="126"/>
      <c r="R4" s="126"/>
    </row>
    <row r="5" spans="1:18" ht="15.75" thickBot="1" x14ac:dyDescent="0.3">
      <c r="A5" s="124">
        <v>2</v>
      </c>
      <c r="B5" s="125" t="s">
        <v>255</v>
      </c>
      <c r="C5" s="126"/>
      <c r="D5" s="126"/>
      <c r="E5" s="126"/>
      <c r="F5" s="126"/>
      <c r="G5" s="126"/>
      <c r="H5" s="126"/>
      <c r="I5" s="126"/>
      <c r="J5" s="126"/>
      <c r="K5" s="126"/>
      <c r="L5" s="126"/>
      <c r="M5" s="126"/>
      <c r="N5" s="126"/>
      <c r="O5" s="126"/>
      <c r="P5" s="126"/>
      <c r="Q5" s="126"/>
      <c r="R5" s="126"/>
    </row>
    <row r="6" spans="1:18" ht="15.75" thickBot="1" x14ac:dyDescent="0.3">
      <c r="A6" s="124">
        <v>3</v>
      </c>
      <c r="B6" s="125" t="s">
        <v>256</v>
      </c>
      <c r="C6" s="126"/>
      <c r="D6" s="126"/>
      <c r="E6" s="126"/>
      <c r="F6" s="126"/>
      <c r="G6" s="126"/>
      <c r="H6" s="126"/>
      <c r="I6" s="126"/>
      <c r="J6" s="126"/>
      <c r="K6" s="126"/>
      <c r="L6" s="126"/>
      <c r="M6" s="126"/>
      <c r="N6" s="126"/>
      <c r="O6" s="126"/>
      <c r="P6" s="126"/>
      <c r="Q6" s="126"/>
      <c r="R6" s="126"/>
    </row>
    <row r="7" spans="1:18" ht="15.75" thickBot="1" x14ac:dyDescent="0.3">
      <c r="A7" s="124">
        <v>4</v>
      </c>
      <c r="B7" s="125" t="s">
        <v>257</v>
      </c>
      <c r="C7" s="126"/>
      <c r="D7" s="126"/>
      <c r="E7" s="126"/>
      <c r="F7" s="126"/>
      <c r="G7" s="126"/>
      <c r="H7" s="126"/>
      <c r="I7" s="126"/>
      <c r="J7" s="126"/>
      <c r="K7" s="126"/>
      <c r="L7" s="126"/>
      <c r="M7" s="126"/>
      <c r="N7" s="126"/>
      <c r="O7" s="126"/>
      <c r="P7" s="126"/>
      <c r="Q7" s="126"/>
      <c r="R7" s="126"/>
    </row>
    <row r="8" spans="1:18" ht="15.75" thickBot="1" x14ac:dyDescent="0.3">
      <c r="A8" s="124">
        <v>5</v>
      </c>
      <c r="B8" s="125" t="s">
        <v>258</v>
      </c>
      <c r="C8" s="126"/>
      <c r="D8" s="126"/>
      <c r="E8" s="126"/>
      <c r="F8" s="126"/>
      <c r="G8" s="126"/>
      <c r="H8" s="126"/>
      <c r="I8" s="126"/>
      <c r="J8" s="126"/>
      <c r="K8" s="126"/>
      <c r="L8" s="126"/>
      <c r="M8" s="126"/>
      <c r="N8" s="126"/>
      <c r="O8" s="126"/>
      <c r="P8" s="126"/>
      <c r="Q8" s="126"/>
      <c r="R8" s="126"/>
    </row>
    <row r="9" spans="1:18" ht="15.75" thickBot="1" x14ac:dyDescent="0.3">
      <c r="A9" s="124">
        <v>6</v>
      </c>
      <c r="B9" s="125" t="s">
        <v>259</v>
      </c>
      <c r="C9" s="126"/>
      <c r="D9" s="126"/>
      <c r="E9" s="126"/>
      <c r="F9" s="126"/>
      <c r="G9" s="126"/>
      <c r="H9" s="126"/>
      <c r="I9" s="126"/>
      <c r="J9" s="126"/>
      <c r="K9" s="126"/>
      <c r="L9" s="126"/>
      <c r="M9" s="126"/>
      <c r="N9" s="126"/>
      <c r="O9" s="126"/>
      <c r="P9" s="126"/>
      <c r="Q9" s="126"/>
      <c r="R9" s="126"/>
    </row>
    <row r="10" spans="1:18" ht="22.5" customHeight="1" thickBot="1" x14ac:dyDescent="0.3">
      <c r="A10" s="124">
        <v>7</v>
      </c>
      <c r="B10" s="125" t="s">
        <v>260</v>
      </c>
      <c r="C10" s="126"/>
      <c r="D10" s="126"/>
      <c r="E10" s="126"/>
      <c r="F10" s="126"/>
      <c r="G10" s="126"/>
      <c r="H10" s="126"/>
      <c r="I10" s="126"/>
      <c r="J10" s="126"/>
      <c r="K10" s="126"/>
      <c r="L10" s="126"/>
      <c r="M10" s="126"/>
      <c r="N10" s="126"/>
      <c r="O10" s="126"/>
      <c r="P10" s="126"/>
      <c r="Q10" s="126"/>
      <c r="R10" s="126"/>
    </row>
    <row r="11" spans="1:18" ht="24.75" customHeight="1" thickBot="1" x14ac:dyDescent="0.3">
      <c r="A11" s="124">
        <v>8</v>
      </c>
      <c r="B11" s="127" t="s">
        <v>261</v>
      </c>
      <c r="C11" s="126"/>
      <c r="D11" s="126"/>
      <c r="E11" s="126"/>
      <c r="F11" s="126"/>
      <c r="G11" s="126"/>
      <c r="H11" s="126"/>
      <c r="I11" s="126"/>
      <c r="J11" s="126"/>
      <c r="K11" s="126"/>
      <c r="L11" s="126"/>
      <c r="M11" s="126"/>
      <c r="N11" s="126"/>
      <c r="O11" s="126"/>
      <c r="P11" s="126"/>
      <c r="Q11" s="126"/>
      <c r="R11" s="126"/>
    </row>
    <row r="12" spans="1:18" ht="15.75" thickBot="1" x14ac:dyDescent="0.3">
      <c r="A12" s="124">
        <v>9</v>
      </c>
      <c r="B12" s="125" t="s">
        <v>262</v>
      </c>
      <c r="C12" s="126"/>
      <c r="D12" s="126"/>
      <c r="E12" s="126"/>
      <c r="F12" s="126"/>
      <c r="G12" s="126"/>
      <c r="H12" s="126"/>
      <c r="I12" s="126"/>
      <c r="J12" s="126"/>
      <c r="K12" s="126"/>
      <c r="L12" s="126"/>
      <c r="M12" s="126"/>
      <c r="N12" s="126"/>
      <c r="O12" s="126"/>
      <c r="P12" s="126"/>
      <c r="Q12" s="126"/>
      <c r="R12" s="126"/>
    </row>
    <row r="13" spans="1:18" ht="15.75" thickBot="1" x14ac:dyDescent="0.3">
      <c r="A13" s="124">
        <v>10</v>
      </c>
      <c r="B13" s="125" t="s">
        <v>263</v>
      </c>
      <c r="C13" s="126"/>
      <c r="D13" s="126"/>
      <c r="E13" s="126"/>
      <c r="F13" s="126"/>
      <c r="G13" s="126"/>
      <c r="H13" s="126"/>
      <c r="I13" s="126"/>
      <c r="J13" s="126"/>
      <c r="K13" s="126"/>
      <c r="L13" s="126"/>
      <c r="M13" s="126"/>
      <c r="N13" s="126"/>
      <c r="O13" s="126"/>
      <c r="P13" s="126"/>
      <c r="Q13" s="126"/>
      <c r="R13" s="126"/>
    </row>
    <row r="14" spans="1:18" ht="15.75" thickBot="1" x14ac:dyDescent="0.3">
      <c r="A14" s="124">
        <v>11</v>
      </c>
      <c r="B14" s="125" t="s">
        <v>264</v>
      </c>
      <c r="C14" s="126"/>
      <c r="D14" s="126"/>
      <c r="E14" s="126"/>
      <c r="F14" s="126"/>
      <c r="G14" s="126"/>
      <c r="H14" s="126"/>
      <c r="I14" s="126"/>
      <c r="J14" s="126"/>
      <c r="K14" s="126"/>
      <c r="L14" s="126"/>
      <c r="M14" s="126"/>
      <c r="N14" s="126"/>
      <c r="O14" s="126"/>
      <c r="P14" s="126"/>
      <c r="Q14" s="126"/>
      <c r="R14" s="126"/>
    </row>
    <row r="15" spans="1:18" ht="15.75" thickBot="1" x14ac:dyDescent="0.3">
      <c r="A15" s="124">
        <v>12</v>
      </c>
      <c r="B15" s="125" t="s">
        <v>265</v>
      </c>
      <c r="C15" s="126"/>
      <c r="D15" s="126"/>
      <c r="E15" s="126"/>
      <c r="F15" s="126"/>
      <c r="G15" s="126"/>
      <c r="H15" s="126"/>
      <c r="I15" s="126"/>
      <c r="J15" s="126"/>
      <c r="K15" s="126"/>
      <c r="L15" s="126"/>
      <c r="M15" s="126"/>
      <c r="N15" s="126"/>
      <c r="O15" s="126"/>
      <c r="P15" s="126"/>
      <c r="Q15" s="126"/>
      <c r="R15" s="126"/>
    </row>
    <row r="16" spans="1:18" ht="15.75" thickBot="1" x14ac:dyDescent="0.3">
      <c r="A16" s="124">
        <v>13</v>
      </c>
      <c r="B16" s="125" t="s">
        <v>266</v>
      </c>
      <c r="C16" s="126"/>
      <c r="D16" s="126"/>
      <c r="E16" s="126"/>
      <c r="F16" s="126"/>
      <c r="G16" s="126"/>
      <c r="H16" s="126"/>
      <c r="I16" s="126"/>
      <c r="J16" s="126"/>
      <c r="K16" s="126"/>
      <c r="L16" s="126"/>
      <c r="M16" s="126"/>
      <c r="N16" s="126"/>
      <c r="O16" s="126"/>
      <c r="P16" s="126"/>
      <c r="Q16" s="126"/>
      <c r="R16" s="126"/>
    </row>
    <row r="17" spans="1:18" ht="15.75" thickBot="1" x14ac:dyDescent="0.3">
      <c r="A17" s="124">
        <v>14</v>
      </c>
      <c r="B17" s="125" t="s">
        <v>267</v>
      </c>
      <c r="C17" s="126"/>
      <c r="D17" s="126"/>
      <c r="E17" s="126"/>
      <c r="F17" s="126"/>
      <c r="G17" s="126"/>
      <c r="H17" s="126"/>
      <c r="I17" s="126"/>
      <c r="J17" s="126"/>
      <c r="K17" s="126"/>
      <c r="L17" s="126"/>
      <c r="M17" s="126"/>
      <c r="N17" s="126"/>
      <c r="O17" s="126"/>
      <c r="P17" s="126"/>
      <c r="Q17" s="126"/>
      <c r="R17" s="126"/>
    </row>
    <row r="18" spans="1:18" ht="15.75" thickBot="1" x14ac:dyDescent="0.3">
      <c r="A18" s="124">
        <v>15</v>
      </c>
      <c r="B18" s="125" t="s">
        <v>268</v>
      </c>
      <c r="C18" s="126"/>
      <c r="D18" s="126"/>
      <c r="E18" s="126"/>
      <c r="F18" s="126"/>
      <c r="G18" s="126"/>
      <c r="H18" s="126"/>
      <c r="I18" s="126"/>
      <c r="J18" s="126"/>
      <c r="K18" s="126"/>
      <c r="L18" s="126"/>
      <c r="M18" s="126"/>
      <c r="N18" s="126"/>
      <c r="O18" s="126"/>
      <c r="P18" s="126"/>
      <c r="Q18" s="126"/>
      <c r="R18" s="126"/>
    </row>
    <row r="19" spans="1:18" ht="15.75" thickBot="1" x14ac:dyDescent="0.3">
      <c r="A19" s="124">
        <v>16</v>
      </c>
      <c r="B19" s="125" t="s">
        <v>269</v>
      </c>
      <c r="C19" s="126"/>
      <c r="D19" s="126"/>
      <c r="E19" s="126"/>
      <c r="F19" s="126"/>
      <c r="G19" s="126"/>
      <c r="H19" s="126"/>
      <c r="I19" s="126"/>
      <c r="J19" s="126"/>
      <c r="K19" s="126"/>
      <c r="L19" s="126"/>
      <c r="M19" s="126"/>
      <c r="N19" s="126"/>
      <c r="O19" s="126"/>
      <c r="P19" s="126"/>
      <c r="Q19" s="126"/>
      <c r="R19" s="126"/>
    </row>
    <row r="20" spans="1:18" ht="15.75" thickBot="1" x14ac:dyDescent="0.3">
      <c r="A20" s="124">
        <v>17</v>
      </c>
      <c r="B20" s="125" t="s">
        <v>270</v>
      </c>
      <c r="C20" s="126"/>
      <c r="D20" s="126"/>
      <c r="E20" s="126"/>
      <c r="F20" s="126"/>
      <c r="G20" s="126"/>
      <c r="H20" s="126"/>
      <c r="I20" s="126"/>
      <c r="J20" s="126"/>
      <c r="K20" s="126"/>
      <c r="L20" s="126"/>
      <c r="M20" s="126"/>
      <c r="N20" s="126"/>
      <c r="O20" s="126"/>
      <c r="P20" s="126"/>
      <c r="Q20" s="126"/>
      <c r="R20" s="126"/>
    </row>
    <row r="21" spans="1:18" ht="15.75" thickBot="1" x14ac:dyDescent="0.3">
      <c r="A21" s="124">
        <v>18</v>
      </c>
      <c r="B21" s="125" t="s">
        <v>271</v>
      </c>
      <c r="C21" s="126"/>
      <c r="D21" s="126"/>
      <c r="E21" s="126"/>
      <c r="F21" s="126"/>
      <c r="G21" s="126"/>
      <c r="H21" s="126"/>
      <c r="I21" s="126"/>
      <c r="J21" s="126"/>
      <c r="K21" s="126"/>
      <c r="L21" s="126"/>
      <c r="M21" s="126"/>
      <c r="N21" s="126"/>
      <c r="O21" s="126"/>
      <c r="P21" s="126"/>
      <c r="Q21" s="126"/>
      <c r="R21" s="126"/>
    </row>
    <row r="22" spans="1:18" ht="15.75" thickBot="1" x14ac:dyDescent="0.3">
      <c r="A22" s="124">
        <v>19</v>
      </c>
      <c r="B22" s="125" t="s">
        <v>272</v>
      </c>
      <c r="C22" s="126"/>
      <c r="D22" s="126"/>
      <c r="E22" s="126"/>
      <c r="F22" s="126"/>
      <c r="G22" s="126"/>
      <c r="H22" s="126"/>
      <c r="I22" s="126"/>
      <c r="J22" s="126"/>
      <c r="K22" s="126"/>
      <c r="L22" s="126"/>
      <c r="M22" s="126"/>
      <c r="N22" s="126"/>
      <c r="O22" s="126"/>
      <c r="P22" s="126"/>
      <c r="Q22" s="126"/>
      <c r="R22" s="126"/>
    </row>
    <row r="23" spans="1:18" ht="15.75" thickBot="1" x14ac:dyDescent="0.3">
      <c r="A23" s="128" t="s">
        <v>273</v>
      </c>
      <c r="B23" s="129"/>
      <c r="C23" s="126">
        <f>IF(AND(COUNTA(C4:C22)&gt;=0,COUNTA(C4:C22)&lt;19),0+COUNTA(C4:C22),19)</f>
        <v>0</v>
      </c>
      <c r="D23" s="126">
        <f t="shared" ref="D23:L23" si="0">IF(AND(COUNTA(D4:D22)&gt;=0,COUNTA(D4:D22)&lt;19),0+COUNTA(D4:D22),19)</f>
        <v>0</v>
      </c>
      <c r="E23" s="126">
        <f t="shared" si="0"/>
        <v>0</v>
      </c>
      <c r="F23" s="126">
        <f t="shared" si="0"/>
        <v>0</v>
      </c>
      <c r="G23" s="126">
        <f t="shared" si="0"/>
        <v>0</v>
      </c>
      <c r="H23" s="126">
        <f t="shared" si="0"/>
        <v>0</v>
      </c>
      <c r="I23" s="126">
        <f t="shared" si="0"/>
        <v>0</v>
      </c>
      <c r="J23" s="126">
        <f t="shared" si="0"/>
        <v>0</v>
      </c>
      <c r="K23" s="126">
        <f t="shared" si="0"/>
        <v>0</v>
      </c>
      <c r="L23" s="126">
        <f t="shared" si="0"/>
        <v>0</v>
      </c>
      <c r="M23" s="126">
        <f t="shared" ref="M23" si="1">IF(AND(COUNTA(M4:M22)&gt;=0,COUNTA(M4:M22)&lt;19),0+COUNTA(M4:M22),19)</f>
        <v>0</v>
      </c>
      <c r="N23" s="126">
        <f t="shared" ref="N23" si="2">IF(AND(COUNTA(N4:N22)&gt;=0,COUNTA(N4:N22)&lt;19),0+COUNTA(N4:N22),19)</f>
        <v>0</v>
      </c>
      <c r="O23" s="126">
        <f t="shared" ref="O23" si="3">IF(AND(COUNTA(O4:O22)&gt;=0,COUNTA(O4:O22)&lt;19),0+COUNTA(O4:O22),19)</f>
        <v>0</v>
      </c>
      <c r="P23" s="126">
        <f t="shared" ref="P23" si="4">IF(AND(COUNTA(P4:P22)&gt;=0,COUNTA(P4:P22)&lt;19),0+COUNTA(P4:P22),19)</f>
        <v>0</v>
      </c>
      <c r="Q23" s="126">
        <f t="shared" ref="Q23" si="5">IF(AND(COUNTA(Q4:Q22)&gt;=0,COUNTA(Q4:Q22)&lt;19),0+COUNTA(Q4:Q22),19)</f>
        <v>0</v>
      </c>
      <c r="R23" s="126">
        <f t="shared" ref="R23" si="6">IF(AND(COUNTA(R4:R22)&gt;=0,COUNTA(R4:R22)&lt;19),0+COUNTA(R4:R22),19)</f>
        <v>0</v>
      </c>
    </row>
    <row r="24" spans="1:18" ht="15.75" thickBot="1" x14ac:dyDescent="0.3"/>
    <row r="25" spans="1:18" ht="15.75" thickBot="1" x14ac:dyDescent="0.3">
      <c r="A25" s="549" t="s">
        <v>274</v>
      </c>
      <c r="B25" s="550"/>
      <c r="C25" s="551"/>
      <c r="D25" s="188"/>
    </row>
    <row r="26" spans="1:18" ht="37.5" customHeight="1" thickBot="1" x14ac:dyDescent="0.3">
      <c r="A26" s="130" t="s">
        <v>275</v>
      </c>
      <c r="B26" s="131" t="s">
        <v>65</v>
      </c>
      <c r="C26" s="131" t="s">
        <v>276</v>
      </c>
      <c r="D26" s="189"/>
    </row>
    <row r="27" spans="1:18" ht="15.75" thickBot="1" x14ac:dyDescent="0.3">
      <c r="A27" s="132" t="s">
        <v>81</v>
      </c>
      <c r="B27" s="133" t="s">
        <v>277</v>
      </c>
      <c r="C27" s="134" t="s">
        <v>278</v>
      </c>
      <c r="D27" s="190"/>
    </row>
    <row r="28" spans="1:18" ht="15.75" thickBot="1" x14ac:dyDescent="0.3">
      <c r="A28" s="132" t="s">
        <v>279</v>
      </c>
      <c r="B28" s="133" t="s">
        <v>280</v>
      </c>
      <c r="C28" s="135" t="s">
        <v>281</v>
      </c>
      <c r="D28" s="191"/>
    </row>
    <row r="29" spans="1:18" ht="15.75" thickBot="1" x14ac:dyDescent="0.3">
      <c r="A29" s="132" t="s">
        <v>85</v>
      </c>
      <c r="B29" s="133" t="s">
        <v>282</v>
      </c>
      <c r="C29" s="136" t="s">
        <v>283</v>
      </c>
      <c r="D29" s="192"/>
    </row>
    <row r="32" spans="1:18" x14ac:dyDescent="0.25">
      <c r="A32" s="187" t="s">
        <v>252</v>
      </c>
    </row>
    <row r="33" spans="1:1" x14ac:dyDescent="0.25">
      <c r="A33" s="187" t="s">
        <v>253</v>
      </c>
    </row>
  </sheetData>
  <mergeCells count="2">
    <mergeCell ref="A2:E2"/>
    <mergeCell ref="A25:C25"/>
  </mergeCells>
  <conditionalFormatting sqref="C23:R23">
    <cfRule type="cellIs" dxfId="2" priority="4" operator="between">
      <formula>12</formula>
      <formula>19</formula>
    </cfRule>
    <cfRule type="cellIs" dxfId="1" priority="5" operator="between">
      <formula>6</formula>
      <formula>11</formula>
    </cfRule>
    <cfRule type="cellIs" dxfId="0" priority="6" operator="between">
      <formula>1</formula>
      <formula>5</formula>
    </cfRule>
  </conditionalFormatting>
  <dataValidations disablePrompts="1" count="1">
    <dataValidation type="list" allowBlank="1" showInputMessage="1" showErrorMessage="1" sqref="C4:R22" xr:uid="{00000000-0002-0000-0900-000000000000}">
      <formula1>$A$32:$A$33</formula1>
    </dataValidation>
  </dataValidations>
  <pageMargins left="0.7" right="0.7" top="0.75" bottom="0.75" header="0.3" footer="0.3"/>
  <pageSetup scale="95"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dimension ref="A1"/>
  <sheetViews>
    <sheetView showGridLines="0" workbookViewId="0">
      <selection activeCell="F6" sqref="F6"/>
    </sheetView>
  </sheetViews>
  <sheetFormatPr baseColWidth="10" defaultRowHeight="15" x14ac:dyDescent="0.2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dimension ref="A2:E43"/>
  <sheetViews>
    <sheetView topLeftCell="A19" workbookViewId="0">
      <selection activeCell="B39" sqref="B39"/>
    </sheetView>
  </sheetViews>
  <sheetFormatPr baseColWidth="10" defaultRowHeight="15" x14ac:dyDescent="0.25"/>
  <cols>
    <col min="2" max="2" width="104.42578125" customWidth="1"/>
    <col min="3" max="3" width="22.140625" customWidth="1"/>
  </cols>
  <sheetData>
    <row r="2" spans="2:5" x14ac:dyDescent="0.25">
      <c r="B2" t="s">
        <v>31</v>
      </c>
      <c r="E2" t="s">
        <v>132</v>
      </c>
    </row>
    <row r="3" spans="2:5" x14ac:dyDescent="0.25">
      <c r="B3" t="s">
        <v>32</v>
      </c>
      <c r="E3" t="s">
        <v>131</v>
      </c>
    </row>
    <row r="4" spans="2:5" x14ac:dyDescent="0.25">
      <c r="B4" t="s">
        <v>136</v>
      </c>
      <c r="E4" t="s">
        <v>133</v>
      </c>
    </row>
    <row r="5" spans="2:5" x14ac:dyDescent="0.25">
      <c r="B5" t="s">
        <v>135</v>
      </c>
    </row>
    <row r="8" spans="2:5" x14ac:dyDescent="0.25">
      <c r="B8" t="s">
        <v>86</v>
      </c>
    </row>
    <row r="9" spans="2:5" x14ac:dyDescent="0.25">
      <c r="B9" t="s">
        <v>40</v>
      </c>
    </row>
    <row r="10" spans="2:5" x14ac:dyDescent="0.25">
      <c r="B10" t="s">
        <v>41</v>
      </c>
    </row>
    <row r="12" spans="2:5" x14ac:dyDescent="0.25">
      <c r="B12" t="s">
        <v>358</v>
      </c>
    </row>
    <row r="13" spans="2:5" x14ac:dyDescent="0.25">
      <c r="B13" t="s">
        <v>129</v>
      </c>
    </row>
    <row r="14" spans="2:5" x14ac:dyDescent="0.25">
      <c r="B14" t="s">
        <v>123</v>
      </c>
    </row>
    <row r="15" spans="2:5" x14ac:dyDescent="0.25">
      <c r="B15" t="s">
        <v>126</v>
      </c>
    </row>
    <row r="16" spans="2:5" x14ac:dyDescent="0.25">
      <c r="B16" t="s">
        <v>124</v>
      </c>
    </row>
    <row r="17" spans="1:5" x14ac:dyDescent="0.25">
      <c r="B17" t="s">
        <v>125</v>
      </c>
    </row>
    <row r="18" spans="1:5" x14ac:dyDescent="0.25">
      <c r="B18" t="s">
        <v>127</v>
      </c>
    </row>
    <row r="19" spans="1:5" x14ac:dyDescent="0.25">
      <c r="B19" t="s">
        <v>128</v>
      </c>
    </row>
    <row r="20" spans="1:5" x14ac:dyDescent="0.25">
      <c r="B20" t="s">
        <v>357</v>
      </c>
    </row>
    <row r="22" spans="1:5" ht="26.25" thickBot="1" x14ac:dyDescent="0.3">
      <c r="B22" s="121" t="s">
        <v>227</v>
      </c>
      <c r="C22" s="121" t="s">
        <v>284</v>
      </c>
      <c r="D22" s="143" t="s">
        <v>220</v>
      </c>
      <c r="E22" s="121" t="s">
        <v>218</v>
      </c>
    </row>
    <row r="23" spans="1:5" ht="26.25" thickBot="1" x14ac:dyDescent="0.3">
      <c r="A23" s="121" t="s">
        <v>218</v>
      </c>
      <c r="B23" s="121" t="s">
        <v>228</v>
      </c>
      <c r="C23" s="121" t="s">
        <v>285</v>
      </c>
      <c r="D23" s="143" t="s">
        <v>305</v>
      </c>
      <c r="E23" s="121" t="s">
        <v>230</v>
      </c>
    </row>
    <row r="24" spans="1:5" ht="26.25" thickBot="1" x14ac:dyDescent="0.3">
      <c r="A24" s="121" t="s">
        <v>218</v>
      </c>
      <c r="B24" s="121" t="s">
        <v>219</v>
      </c>
      <c r="C24" s="121" t="s">
        <v>286</v>
      </c>
      <c r="E24" s="121" t="s">
        <v>232</v>
      </c>
    </row>
    <row r="25" spans="1:5" ht="26.25" thickBot="1" x14ac:dyDescent="0.3">
      <c r="A25" s="121" t="s">
        <v>218</v>
      </c>
      <c r="B25" s="121" t="s">
        <v>229</v>
      </c>
      <c r="C25" s="121" t="s">
        <v>287</v>
      </c>
      <c r="E25" s="121" t="s">
        <v>234</v>
      </c>
    </row>
    <row r="26" spans="1:5" ht="26.25" thickBot="1" x14ac:dyDescent="0.3">
      <c r="A26" s="121" t="s">
        <v>218</v>
      </c>
      <c r="B26" s="121" t="s">
        <v>221</v>
      </c>
      <c r="C26" s="121" t="s">
        <v>224</v>
      </c>
    </row>
    <row r="27" spans="1:5" ht="15.75" thickBot="1" x14ac:dyDescent="0.3">
      <c r="A27" s="121" t="s">
        <v>230</v>
      </c>
      <c r="B27" s="121" t="s">
        <v>231</v>
      </c>
      <c r="C27" s="121" t="s">
        <v>288</v>
      </c>
    </row>
    <row r="28" spans="1:5" ht="15.75" thickBot="1" x14ac:dyDescent="0.3">
      <c r="A28" s="121" t="s">
        <v>232</v>
      </c>
      <c r="B28" s="121" t="s">
        <v>233</v>
      </c>
      <c r="C28" s="121" t="s">
        <v>289</v>
      </c>
    </row>
    <row r="29" spans="1:5" ht="15.75" thickBot="1" x14ac:dyDescent="0.3">
      <c r="A29" s="121" t="s">
        <v>234</v>
      </c>
      <c r="B29" s="121" t="s">
        <v>235</v>
      </c>
      <c r="C29" s="121" t="s">
        <v>290</v>
      </c>
    </row>
    <row r="30" spans="1:5" ht="15.75" thickBot="1" x14ac:dyDescent="0.3">
      <c r="A30" s="121" t="s">
        <v>232</v>
      </c>
      <c r="B30" s="121" t="s">
        <v>236</v>
      </c>
      <c r="C30" s="121" t="s">
        <v>291</v>
      </c>
    </row>
    <row r="31" spans="1:5" ht="15.75" thickBot="1" x14ac:dyDescent="0.3">
      <c r="A31" s="121" t="s">
        <v>232</v>
      </c>
      <c r="B31" s="121" t="s">
        <v>237</v>
      </c>
      <c r="C31" s="121" t="s">
        <v>292</v>
      </c>
    </row>
    <row r="32" spans="1:5" ht="15.75" thickBot="1" x14ac:dyDescent="0.3">
      <c r="A32" s="121" t="s">
        <v>232</v>
      </c>
      <c r="B32" s="121" t="s">
        <v>238</v>
      </c>
      <c r="C32" s="121" t="s">
        <v>293</v>
      </c>
    </row>
    <row r="33" spans="1:3" ht="15.75" thickBot="1" x14ac:dyDescent="0.3">
      <c r="A33" s="121" t="s">
        <v>234</v>
      </c>
      <c r="B33" s="121" t="s">
        <v>239</v>
      </c>
      <c r="C33" s="121" t="s">
        <v>294</v>
      </c>
    </row>
    <row r="34" spans="1:3" ht="15.75" thickBot="1" x14ac:dyDescent="0.3">
      <c r="A34" s="121" t="s">
        <v>234</v>
      </c>
      <c r="B34" s="121" t="s">
        <v>240</v>
      </c>
      <c r="C34" s="121" t="s">
        <v>295</v>
      </c>
    </row>
    <row r="35" spans="1:3" ht="15.75" thickBot="1" x14ac:dyDescent="0.3">
      <c r="A35" s="121" t="s">
        <v>234</v>
      </c>
      <c r="B35" s="121" t="s">
        <v>241</v>
      </c>
      <c r="C35" s="121" t="s">
        <v>296</v>
      </c>
    </row>
    <row r="36" spans="1:3" ht="15.75" thickBot="1" x14ac:dyDescent="0.3">
      <c r="A36" s="121" t="s">
        <v>234</v>
      </c>
      <c r="B36" s="121" t="s">
        <v>242</v>
      </c>
      <c r="C36" s="121" t="s">
        <v>297</v>
      </c>
    </row>
    <row r="37" spans="1:3" ht="15.75" thickBot="1" x14ac:dyDescent="0.3">
      <c r="A37" s="121" t="s">
        <v>234</v>
      </c>
      <c r="B37" s="121" t="s">
        <v>243</v>
      </c>
      <c r="C37" s="121" t="s">
        <v>298</v>
      </c>
    </row>
    <row r="38" spans="1:3" ht="15.75" thickBot="1" x14ac:dyDescent="0.3">
      <c r="A38" s="121" t="s">
        <v>234</v>
      </c>
      <c r="B38" s="121" t="s">
        <v>244</v>
      </c>
      <c r="C38" s="121" t="s">
        <v>299</v>
      </c>
    </row>
    <row r="39" spans="1:3" ht="15.75" thickBot="1" x14ac:dyDescent="0.3">
      <c r="A39" s="121" t="s">
        <v>232</v>
      </c>
      <c r="B39" s="121" t="s">
        <v>375</v>
      </c>
      <c r="C39" s="121" t="s">
        <v>300</v>
      </c>
    </row>
    <row r="40" spans="1:3" ht="15.75" thickBot="1" x14ac:dyDescent="0.3">
      <c r="A40" s="121" t="s">
        <v>232</v>
      </c>
      <c r="B40" s="121" t="s">
        <v>245</v>
      </c>
      <c r="C40" s="121" t="s">
        <v>301</v>
      </c>
    </row>
    <row r="41" spans="1:3" ht="15.75" thickBot="1" x14ac:dyDescent="0.3">
      <c r="A41" s="121" t="s">
        <v>232</v>
      </c>
      <c r="B41" s="121" t="s">
        <v>246</v>
      </c>
      <c r="C41" s="121" t="s">
        <v>302</v>
      </c>
    </row>
    <row r="42" spans="1:3" ht="15.75" thickBot="1" x14ac:dyDescent="0.3">
      <c r="A42" s="121" t="s">
        <v>232</v>
      </c>
      <c r="B42" s="121" t="s">
        <v>247</v>
      </c>
      <c r="C42" s="121" t="s">
        <v>303</v>
      </c>
    </row>
    <row r="43" spans="1:3" ht="15.75" thickBot="1" x14ac:dyDescent="0.3">
      <c r="A43" s="121" t="s">
        <v>232</v>
      </c>
      <c r="B43" s="121" t="s">
        <v>248</v>
      </c>
      <c r="C43" s="121" t="s">
        <v>304</v>
      </c>
    </row>
  </sheetData>
  <sortState xmlns:xlrd2="http://schemas.microsoft.com/office/spreadsheetml/2017/richdata2" ref="B2:B5">
    <sortCondition ref="B2:B5"/>
  </sortState>
  <dataValidations count="1">
    <dataValidation type="list" allowBlank="1" showInputMessage="1" showErrorMessage="1" sqref="B25" xr:uid="{00000000-0002-0000-0B00-000000000000}">
      <formula1>$A$22:$A$43</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dimension ref="A3:A21"/>
  <sheetViews>
    <sheetView topLeftCell="A4" workbookViewId="0">
      <selection activeCell="A10" sqref="A10"/>
    </sheetView>
  </sheetViews>
  <sheetFormatPr baseColWidth="10" defaultRowHeight="12.75" x14ac:dyDescent="0.2"/>
  <cols>
    <col min="1" max="1" width="32.85546875" style="1" customWidth="1"/>
    <col min="2" max="16384" width="11.42578125" style="1"/>
  </cols>
  <sheetData>
    <row r="3" spans="1:1" x14ac:dyDescent="0.2">
      <c r="A3" s="2" t="s">
        <v>14</v>
      </c>
    </row>
    <row r="4" spans="1:1" x14ac:dyDescent="0.2">
      <c r="A4" s="2" t="s">
        <v>15</v>
      </c>
    </row>
    <row r="5" spans="1:1" x14ac:dyDescent="0.2">
      <c r="A5" s="2" t="s">
        <v>16</v>
      </c>
    </row>
    <row r="6" spans="1:1" x14ac:dyDescent="0.2">
      <c r="A6" s="2" t="s">
        <v>10</v>
      </c>
    </row>
    <row r="7" spans="1:1" x14ac:dyDescent="0.2">
      <c r="A7" s="2" t="s">
        <v>9</v>
      </c>
    </row>
    <row r="8" spans="1:1" x14ac:dyDescent="0.2">
      <c r="A8" s="2" t="s">
        <v>19</v>
      </c>
    </row>
    <row r="9" spans="1:1" x14ac:dyDescent="0.2">
      <c r="A9" s="2" t="s">
        <v>20</v>
      </c>
    </row>
    <row r="10" spans="1:1" x14ac:dyDescent="0.2">
      <c r="A10" s="2" t="s">
        <v>22</v>
      </c>
    </row>
    <row r="11" spans="1:1" x14ac:dyDescent="0.2">
      <c r="A11" s="2" t="s">
        <v>23</v>
      </c>
    </row>
    <row r="12" spans="1:1" x14ac:dyDescent="0.2">
      <c r="A12" s="2" t="s">
        <v>25</v>
      </c>
    </row>
    <row r="13" spans="1:1" x14ac:dyDescent="0.2">
      <c r="A13" s="2" t="s">
        <v>26</v>
      </c>
    </row>
    <row r="14" spans="1:1" x14ac:dyDescent="0.2">
      <c r="A14" s="2" t="s">
        <v>27</v>
      </c>
    </row>
    <row r="16" spans="1:1" x14ac:dyDescent="0.2">
      <c r="A16" s="2" t="s">
        <v>30</v>
      </c>
    </row>
    <row r="17" spans="1:1" x14ac:dyDescent="0.2">
      <c r="A17" s="2" t="s">
        <v>31</v>
      </c>
    </row>
    <row r="18" spans="1:1" x14ac:dyDescent="0.2">
      <c r="A18" s="2" t="s">
        <v>32</v>
      </c>
    </row>
    <row r="20" spans="1:1" x14ac:dyDescent="0.2">
      <c r="A20" s="2" t="s">
        <v>40</v>
      </c>
    </row>
    <row r="21" spans="1:1" x14ac:dyDescent="0.2">
      <c r="A21" s="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B3:H54"/>
  <sheetViews>
    <sheetView view="pageBreakPreview" topLeftCell="A43" zoomScale="86" zoomScaleNormal="110" zoomScaleSheetLayoutView="86" workbookViewId="0">
      <selection activeCell="G65" sqref="G65"/>
    </sheetView>
  </sheetViews>
  <sheetFormatPr baseColWidth="10" defaultRowHeight="15" x14ac:dyDescent="0.2"/>
  <cols>
    <col min="1" max="1" width="2.85546875" style="149" customWidth="1"/>
    <col min="2" max="6" width="38.140625" style="149" customWidth="1"/>
    <col min="7" max="7" width="8.140625" style="149" customWidth="1"/>
    <col min="8" max="8" width="5.85546875" style="149" customWidth="1"/>
    <col min="9" max="16384" width="11.42578125" style="149"/>
  </cols>
  <sheetData>
    <row r="3" spans="2:8" ht="15.75" thickBot="1" x14ac:dyDescent="0.25"/>
    <row r="4" spans="2:8" ht="20.25" x14ac:dyDescent="0.2">
      <c r="B4" s="228" t="s">
        <v>330</v>
      </c>
      <c r="C4" s="229"/>
      <c r="D4" s="229"/>
      <c r="E4" s="229"/>
      <c r="F4" s="229"/>
      <c r="G4" s="229"/>
      <c r="H4" s="230"/>
    </row>
    <row r="5" spans="2:8" x14ac:dyDescent="0.2">
      <c r="B5" s="150"/>
      <c r="C5" s="151"/>
      <c r="D5" s="151"/>
      <c r="E5" s="151"/>
      <c r="F5" s="151"/>
      <c r="G5" s="151"/>
      <c r="H5" s="152"/>
    </row>
    <row r="6" spans="2:8" ht="63" customHeight="1" x14ac:dyDescent="0.2">
      <c r="B6" s="231" t="s">
        <v>345</v>
      </c>
      <c r="C6" s="232"/>
      <c r="D6" s="232"/>
      <c r="E6" s="232"/>
      <c r="F6" s="232"/>
      <c r="G6" s="232"/>
      <c r="H6" s="233"/>
    </row>
    <row r="7" spans="2:8" ht="97.5" customHeight="1" x14ac:dyDescent="0.2">
      <c r="B7" s="234"/>
      <c r="C7" s="235"/>
      <c r="D7" s="235"/>
      <c r="E7" s="235"/>
      <c r="F7" s="235"/>
      <c r="G7" s="235"/>
      <c r="H7" s="236"/>
    </row>
    <row r="8" spans="2:8" x14ac:dyDescent="0.2">
      <c r="B8" s="237" t="s">
        <v>162</v>
      </c>
      <c r="C8" s="238"/>
      <c r="D8" s="238"/>
      <c r="E8" s="238"/>
      <c r="F8" s="238"/>
      <c r="G8" s="238"/>
      <c r="H8" s="239"/>
    </row>
    <row r="9" spans="2:8" ht="126.75" customHeight="1" x14ac:dyDescent="0.2">
      <c r="B9" s="240" t="s">
        <v>346</v>
      </c>
      <c r="C9" s="241"/>
      <c r="D9" s="241"/>
      <c r="E9" s="241"/>
      <c r="F9" s="241"/>
      <c r="G9" s="241"/>
      <c r="H9" s="242"/>
    </row>
    <row r="10" spans="2:8" x14ac:dyDescent="0.2">
      <c r="B10" s="153"/>
      <c r="C10" s="154"/>
      <c r="D10" s="154"/>
      <c r="E10" s="154"/>
      <c r="F10" s="154"/>
      <c r="G10" s="154"/>
      <c r="H10" s="155"/>
    </row>
    <row r="11" spans="2:8" ht="16.5" customHeight="1" x14ac:dyDescent="0.2">
      <c r="B11" s="243" t="s">
        <v>347</v>
      </c>
      <c r="C11" s="244"/>
      <c r="D11" s="244"/>
      <c r="E11" s="244"/>
      <c r="F11" s="244"/>
      <c r="G11" s="244"/>
      <c r="H11" s="245"/>
    </row>
    <row r="12" spans="2:8" ht="44.25" customHeight="1" x14ac:dyDescent="0.2">
      <c r="B12" s="243"/>
      <c r="C12" s="244"/>
      <c r="D12" s="244"/>
      <c r="E12" s="244"/>
      <c r="F12" s="244"/>
      <c r="G12" s="244"/>
      <c r="H12" s="245"/>
    </row>
    <row r="13" spans="2:8" ht="15.75" thickBot="1" x14ac:dyDescent="0.25">
      <c r="B13" s="156"/>
      <c r="C13" s="157"/>
      <c r="D13" s="158"/>
      <c r="E13" s="158"/>
      <c r="F13" s="158"/>
      <c r="G13" s="159"/>
      <c r="H13" s="160"/>
    </row>
    <row r="14" spans="2:8" ht="15.75" thickTop="1" x14ac:dyDescent="0.2">
      <c r="B14" s="156"/>
      <c r="C14" s="224" t="s">
        <v>163</v>
      </c>
      <c r="D14" s="225"/>
      <c r="E14" s="226" t="s">
        <v>201</v>
      </c>
      <c r="F14" s="227"/>
      <c r="G14" s="157"/>
      <c r="H14" s="160"/>
    </row>
    <row r="15" spans="2:8" ht="36.75" customHeight="1" x14ac:dyDescent="0.2">
      <c r="B15" s="156"/>
      <c r="C15" s="246" t="s">
        <v>194</v>
      </c>
      <c r="D15" s="247"/>
      <c r="E15" s="248" t="s">
        <v>199</v>
      </c>
      <c r="F15" s="249"/>
      <c r="G15" s="157"/>
      <c r="H15" s="160"/>
    </row>
    <row r="16" spans="2:8" ht="17.25" customHeight="1" x14ac:dyDescent="0.2">
      <c r="B16" s="156"/>
      <c r="C16" s="246" t="s">
        <v>195</v>
      </c>
      <c r="D16" s="247"/>
      <c r="E16" s="248" t="s">
        <v>197</v>
      </c>
      <c r="F16" s="249"/>
      <c r="G16" s="157"/>
      <c r="H16" s="160"/>
    </row>
    <row r="17" spans="2:8" ht="19.5" customHeight="1" x14ac:dyDescent="0.2">
      <c r="B17" s="156"/>
      <c r="C17" s="246" t="s">
        <v>196</v>
      </c>
      <c r="D17" s="247"/>
      <c r="E17" s="248" t="s">
        <v>198</v>
      </c>
      <c r="F17" s="249"/>
      <c r="G17" s="157"/>
      <c r="H17" s="160"/>
    </row>
    <row r="18" spans="2:8" ht="19.5" customHeight="1" x14ac:dyDescent="0.2">
      <c r="B18" s="156"/>
      <c r="C18" s="246" t="s">
        <v>331</v>
      </c>
      <c r="D18" s="247"/>
      <c r="E18" s="250" t="s">
        <v>332</v>
      </c>
      <c r="F18" s="251"/>
      <c r="G18" s="157"/>
      <c r="H18" s="160"/>
    </row>
    <row r="19" spans="2:8" ht="98.25" customHeight="1" x14ac:dyDescent="0.2">
      <c r="B19" s="156"/>
      <c r="C19" s="252" t="s">
        <v>165</v>
      </c>
      <c r="D19" s="253"/>
      <c r="E19" s="248" t="s">
        <v>166</v>
      </c>
      <c r="F19" s="249"/>
      <c r="G19" s="157"/>
      <c r="H19" s="160"/>
    </row>
    <row r="20" spans="2:8" ht="51.75" customHeight="1" x14ac:dyDescent="0.2">
      <c r="B20" s="156"/>
      <c r="C20" s="254" t="s">
        <v>194</v>
      </c>
      <c r="D20" s="255"/>
      <c r="E20" s="248" t="s">
        <v>333</v>
      </c>
      <c r="F20" s="249"/>
      <c r="G20" s="157"/>
      <c r="H20" s="160"/>
    </row>
    <row r="21" spans="2:8" ht="58.5" customHeight="1" x14ac:dyDescent="0.2">
      <c r="B21" s="156"/>
      <c r="C21" s="254" t="s">
        <v>212</v>
      </c>
      <c r="D21" s="255"/>
      <c r="E21" s="248" t="s">
        <v>334</v>
      </c>
      <c r="F21" s="249"/>
      <c r="G21" s="157"/>
      <c r="H21" s="160"/>
    </row>
    <row r="22" spans="2:8" ht="34.5" customHeight="1" x14ac:dyDescent="0.2">
      <c r="B22" s="156"/>
      <c r="C22" s="256" t="s">
        <v>2</v>
      </c>
      <c r="D22" s="257"/>
      <c r="E22" s="258" t="s">
        <v>208</v>
      </c>
      <c r="F22" s="259"/>
      <c r="G22" s="157"/>
      <c r="H22" s="160"/>
    </row>
    <row r="23" spans="2:8" ht="48.75" customHeight="1" x14ac:dyDescent="0.2">
      <c r="B23" s="156"/>
      <c r="C23" s="256" t="s">
        <v>3</v>
      </c>
      <c r="D23" s="257"/>
      <c r="E23" s="258" t="s">
        <v>209</v>
      </c>
      <c r="F23" s="259"/>
      <c r="G23" s="157"/>
      <c r="H23" s="160"/>
    </row>
    <row r="24" spans="2:8" ht="42" customHeight="1" x14ac:dyDescent="0.2">
      <c r="B24" s="156"/>
      <c r="C24" s="256" t="s">
        <v>42</v>
      </c>
      <c r="D24" s="257"/>
      <c r="E24" s="258" t="s">
        <v>210</v>
      </c>
      <c r="F24" s="259"/>
      <c r="G24" s="157"/>
      <c r="H24" s="160"/>
    </row>
    <row r="25" spans="2:8" ht="61.5" customHeight="1" x14ac:dyDescent="0.2">
      <c r="B25" s="156"/>
      <c r="C25" s="256" t="s">
        <v>335</v>
      </c>
      <c r="D25" s="257"/>
      <c r="E25" s="258" t="s">
        <v>336</v>
      </c>
      <c r="F25" s="259"/>
      <c r="G25" s="157"/>
      <c r="H25" s="160"/>
    </row>
    <row r="26" spans="2:8" ht="98.25" customHeight="1" x14ac:dyDescent="0.2">
      <c r="B26" s="156"/>
      <c r="C26" s="260" t="s">
        <v>1</v>
      </c>
      <c r="D26" s="261"/>
      <c r="E26" s="258" t="s">
        <v>348</v>
      </c>
      <c r="F26" s="259"/>
      <c r="G26" s="157"/>
      <c r="H26" s="160"/>
    </row>
    <row r="27" spans="2:8" ht="96" customHeight="1" x14ac:dyDescent="0.2">
      <c r="B27" s="156"/>
      <c r="C27" s="256" t="s">
        <v>50</v>
      </c>
      <c r="D27" s="257"/>
      <c r="E27" s="258" t="s">
        <v>169</v>
      </c>
      <c r="F27" s="259"/>
      <c r="G27" s="157"/>
      <c r="H27" s="160"/>
    </row>
    <row r="28" spans="2:8" ht="81" customHeight="1" x14ac:dyDescent="0.2">
      <c r="B28" s="156"/>
      <c r="C28" s="256" t="s">
        <v>168</v>
      </c>
      <c r="D28" s="257"/>
      <c r="E28" s="258" t="s">
        <v>170</v>
      </c>
      <c r="F28" s="259"/>
      <c r="G28" s="157"/>
      <c r="H28" s="160"/>
    </row>
    <row r="29" spans="2:8" ht="75" customHeight="1" x14ac:dyDescent="0.2">
      <c r="B29" s="156"/>
      <c r="C29" s="260" t="s">
        <v>171</v>
      </c>
      <c r="D29" s="261"/>
      <c r="E29" s="258" t="s">
        <v>172</v>
      </c>
      <c r="F29" s="259"/>
      <c r="G29" s="157"/>
      <c r="H29" s="160"/>
    </row>
    <row r="30" spans="2:8" ht="53.25" customHeight="1" x14ac:dyDescent="0.2">
      <c r="B30" s="156"/>
      <c r="C30" s="260" t="s">
        <v>48</v>
      </c>
      <c r="D30" s="261"/>
      <c r="E30" s="258" t="s">
        <v>173</v>
      </c>
      <c r="F30" s="259"/>
      <c r="G30" s="157"/>
      <c r="H30" s="160"/>
    </row>
    <row r="31" spans="2:8" ht="63" customHeight="1" x14ac:dyDescent="0.2">
      <c r="B31" s="156"/>
      <c r="C31" s="260" t="s">
        <v>161</v>
      </c>
      <c r="D31" s="261"/>
      <c r="E31" s="258" t="s">
        <v>349</v>
      </c>
      <c r="F31" s="259"/>
      <c r="G31" s="157"/>
      <c r="H31" s="160"/>
    </row>
    <row r="32" spans="2:8" ht="23.25" customHeight="1" x14ac:dyDescent="0.2">
      <c r="B32" s="156"/>
      <c r="C32" s="260" t="s">
        <v>12</v>
      </c>
      <c r="D32" s="261"/>
      <c r="E32" s="258" t="s">
        <v>175</v>
      </c>
      <c r="F32" s="259"/>
      <c r="G32" s="157"/>
      <c r="H32" s="160"/>
    </row>
    <row r="33" spans="2:8" ht="30.75" customHeight="1" x14ac:dyDescent="0.2">
      <c r="B33" s="156"/>
      <c r="C33" s="260" t="s">
        <v>337</v>
      </c>
      <c r="D33" s="261"/>
      <c r="E33" s="258" t="s">
        <v>176</v>
      </c>
      <c r="F33" s="259"/>
      <c r="G33" s="157"/>
      <c r="H33" s="160"/>
    </row>
    <row r="34" spans="2:8" ht="35.25" customHeight="1" x14ac:dyDescent="0.2">
      <c r="B34" s="156"/>
      <c r="C34" s="260" t="s">
        <v>338</v>
      </c>
      <c r="D34" s="261"/>
      <c r="E34" s="258" t="s">
        <v>177</v>
      </c>
      <c r="F34" s="259"/>
      <c r="G34" s="157"/>
      <c r="H34" s="160"/>
    </row>
    <row r="35" spans="2:8" ht="33" customHeight="1" x14ac:dyDescent="0.2">
      <c r="B35" s="156"/>
      <c r="C35" s="260" t="s">
        <v>338</v>
      </c>
      <c r="D35" s="261"/>
      <c r="E35" s="258" t="s">
        <v>177</v>
      </c>
      <c r="F35" s="259"/>
      <c r="G35" s="157"/>
      <c r="H35" s="160"/>
    </row>
    <row r="36" spans="2:8" ht="30" customHeight="1" x14ac:dyDescent="0.2">
      <c r="B36" s="156"/>
      <c r="C36" s="260" t="s">
        <v>339</v>
      </c>
      <c r="D36" s="261"/>
      <c r="E36" s="258" t="s">
        <v>178</v>
      </c>
      <c r="F36" s="259"/>
      <c r="G36" s="157"/>
      <c r="H36" s="160"/>
    </row>
    <row r="37" spans="2:8" ht="35.25" customHeight="1" x14ac:dyDescent="0.2">
      <c r="B37" s="156"/>
      <c r="C37" s="260" t="s">
        <v>340</v>
      </c>
      <c r="D37" s="261"/>
      <c r="E37" s="258" t="s">
        <v>183</v>
      </c>
      <c r="F37" s="259"/>
      <c r="G37" s="157"/>
      <c r="H37" s="160"/>
    </row>
    <row r="38" spans="2:8" ht="31.5" customHeight="1" x14ac:dyDescent="0.2">
      <c r="B38" s="156"/>
      <c r="C38" s="260" t="s">
        <v>341</v>
      </c>
      <c r="D38" s="261"/>
      <c r="E38" s="258" t="s">
        <v>185</v>
      </c>
      <c r="F38" s="259"/>
      <c r="G38" s="157"/>
      <c r="H38" s="160"/>
    </row>
    <row r="39" spans="2:8" ht="35.25" customHeight="1" x14ac:dyDescent="0.2">
      <c r="B39" s="156"/>
      <c r="C39" s="260" t="s">
        <v>342</v>
      </c>
      <c r="D39" s="261"/>
      <c r="E39" s="258" t="s">
        <v>187</v>
      </c>
      <c r="F39" s="259"/>
      <c r="G39" s="157"/>
      <c r="H39" s="160"/>
    </row>
    <row r="40" spans="2:8" ht="59.25" customHeight="1" x14ac:dyDescent="0.2">
      <c r="B40" s="156"/>
      <c r="C40" s="260" t="s">
        <v>188</v>
      </c>
      <c r="D40" s="261"/>
      <c r="E40" s="258" t="s">
        <v>350</v>
      </c>
      <c r="F40" s="259"/>
      <c r="G40" s="157"/>
      <c r="H40" s="160"/>
    </row>
    <row r="41" spans="2:8" ht="57" customHeight="1" x14ac:dyDescent="0.2">
      <c r="B41" s="156"/>
      <c r="C41" s="260" t="s">
        <v>29</v>
      </c>
      <c r="D41" s="261"/>
      <c r="E41" s="258" t="s">
        <v>190</v>
      </c>
      <c r="F41" s="259"/>
      <c r="G41" s="157"/>
      <c r="H41" s="160"/>
    </row>
    <row r="42" spans="2:8" ht="111" customHeight="1" x14ac:dyDescent="0.2">
      <c r="B42" s="156"/>
      <c r="C42" s="260" t="s">
        <v>343</v>
      </c>
      <c r="D42" s="261"/>
      <c r="E42" s="258" t="s">
        <v>191</v>
      </c>
      <c r="F42" s="259"/>
      <c r="G42" s="157"/>
      <c r="H42" s="160"/>
    </row>
    <row r="43" spans="2:8" ht="69" customHeight="1" x14ac:dyDescent="0.2">
      <c r="B43" s="156"/>
      <c r="C43" s="260" t="s">
        <v>39</v>
      </c>
      <c r="D43" s="261"/>
      <c r="E43" s="258" t="s">
        <v>193</v>
      </c>
      <c r="F43" s="259"/>
      <c r="G43" s="157"/>
      <c r="H43" s="160"/>
    </row>
    <row r="44" spans="2:8" ht="6.75" customHeight="1" thickBot="1" x14ac:dyDescent="0.25">
      <c r="B44" s="156"/>
      <c r="C44" s="262"/>
      <c r="D44" s="263"/>
      <c r="E44" s="264"/>
      <c r="F44" s="265"/>
      <c r="G44" s="157"/>
      <c r="H44" s="160"/>
    </row>
    <row r="45" spans="2:8" ht="15.75" thickTop="1" x14ac:dyDescent="0.2">
      <c r="B45" s="156"/>
      <c r="C45" s="161"/>
      <c r="D45" s="161"/>
      <c r="E45" s="162"/>
      <c r="F45" s="162"/>
      <c r="G45" s="157"/>
      <c r="H45" s="160"/>
    </row>
    <row r="46" spans="2:8" ht="35.25" customHeight="1" x14ac:dyDescent="0.2">
      <c r="B46" s="267" t="s">
        <v>351</v>
      </c>
      <c r="C46" s="268"/>
      <c r="D46" s="268"/>
      <c r="E46" s="268"/>
      <c r="F46" s="268"/>
      <c r="G46" s="268"/>
      <c r="H46" s="269"/>
    </row>
    <row r="47" spans="2:8" ht="32.25" customHeight="1" x14ac:dyDescent="0.2">
      <c r="B47" s="267" t="s">
        <v>352</v>
      </c>
      <c r="C47" s="268"/>
      <c r="D47" s="268"/>
      <c r="E47" s="268"/>
      <c r="F47" s="268"/>
      <c r="G47" s="268"/>
      <c r="H47" s="269"/>
    </row>
    <row r="48" spans="2:8" ht="21" customHeight="1" x14ac:dyDescent="0.2">
      <c r="B48" s="267" t="s">
        <v>353</v>
      </c>
      <c r="C48" s="268"/>
      <c r="D48" s="268"/>
      <c r="E48" s="268"/>
      <c r="F48" s="268"/>
      <c r="G48" s="268"/>
      <c r="H48" s="269"/>
    </row>
    <row r="49" spans="2:8" ht="18" customHeight="1" x14ac:dyDescent="0.2">
      <c r="B49" s="267" t="s">
        <v>354</v>
      </c>
      <c r="C49" s="268"/>
      <c r="D49" s="268"/>
      <c r="E49" s="268"/>
      <c r="F49" s="268"/>
      <c r="G49" s="268"/>
      <c r="H49" s="269"/>
    </row>
    <row r="50" spans="2:8" ht="18" customHeight="1" x14ac:dyDescent="0.2">
      <c r="B50" s="267" t="s">
        <v>355</v>
      </c>
      <c r="C50" s="268"/>
      <c r="D50" s="268"/>
      <c r="E50" s="268"/>
      <c r="F50" s="268"/>
      <c r="G50" s="268"/>
      <c r="H50" s="269"/>
    </row>
    <row r="51" spans="2:8" ht="18" customHeight="1" x14ac:dyDescent="0.2">
      <c r="B51" s="267" t="s">
        <v>356</v>
      </c>
      <c r="C51" s="268"/>
      <c r="D51" s="268"/>
      <c r="E51" s="268"/>
      <c r="F51" s="268"/>
      <c r="G51" s="268"/>
      <c r="H51" s="269"/>
    </row>
    <row r="52" spans="2:8" ht="15.75" thickBot="1" x14ac:dyDescent="0.25">
      <c r="B52" s="163"/>
      <c r="C52" s="164"/>
      <c r="D52" s="164"/>
      <c r="E52" s="164"/>
      <c r="F52" s="164"/>
      <c r="G52" s="164"/>
      <c r="H52" s="165"/>
    </row>
    <row r="54" spans="2:8" ht="48.75" customHeight="1" x14ac:dyDescent="0.2">
      <c r="B54" s="266" t="s">
        <v>344</v>
      </c>
      <c r="C54" s="266"/>
      <c r="D54" s="266"/>
      <c r="E54" s="266"/>
      <c r="F54" s="266"/>
      <c r="G54" s="266"/>
      <c r="H54" s="266"/>
    </row>
  </sheetData>
  <mergeCells count="74">
    <mergeCell ref="B54:H54"/>
    <mergeCell ref="B46:H46"/>
    <mergeCell ref="B47:H47"/>
    <mergeCell ref="B48:H48"/>
    <mergeCell ref="B49:H49"/>
    <mergeCell ref="B50:H50"/>
    <mergeCell ref="B51:H51"/>
    <mergeCell ref="C42:D42"/>
    <mergeCell ref="E42:F42"/>
    <mergeCell ref="C43:D43"/>
    <mergeCell ref="E43:F43"/>
    <mergeCell ref="C44:D44"/>
    <mergeCell ref="E44:F44"/>
    <mergeCell ref="C39:D39"/>
    <mergeCell ref="E39:F39"/>
    <mergeCell ref="C40:D40"/>
    <mergeCell ref="E40:F40"/>
    <mergeCell ref="C41:D41"/>
    <mergeCell ref="E41:F41"/>
    <mergeCell ref="C36:D36"/>
    <mergeCell ref="E36:F36"/>
    <mergeCell ref="C37:D37"/>
    <mergeCell ref="E37:F37"/>
    <mergeCell ref="C38:D38"/>
    <mergeCell ref="E38:F38"/>
    <mergeCell ref="C33:D33"/>
    <mergeCell ref="E33:F33"/>
    <mergeCell ref="C34:D34"/>
    <mergeCell ref="E34:F34"/>
    <mergeCell ref="C35:D35"/>
    <mergeCell ref="E35:F35"/>
    <mergeCell ref="C30:D30"/>
    <mergeCell ref="E30:F30"/>
    <mergeCell ref="C31:D31"/>
    <mergeCell ref="E31:F31"/>
    <mergeCell ref="C32:D32"/>
    <mergeCell ref="E32:F32"/>
    <mergeCell ref="C27:D27"/>
    <mergeCell ref="E27:F27"/>
    <mergeCell ref="C28:D28"/>
    <mergeCell ref="E28:F28"/>
    <mergeCell ref="C29:D29"/>
    <mergeCell ref="E29:F29"/>
    <mergeCell ref="C24:D24"/>
    <mergeCell ref="E24:F24"/>
    <mergeCell ref="C25:D25"/>
    <mergeCell ref="E25:F25"/>
    <mergeCell ref="C26:D26"/>
    <mergeCell ref="E26:F26"/>
    <mergeCell ref="C21:D21"/>
    <mergeCell ref="E21:F21"/>
    <mergeCell ref="C22:D22"/>
    <mergeCell ref="E22:F22"/>
    <mergeCell ref="C23:D23"/>
    <mergeCell ref="E23:F23"/>
    <mergeCell ref="C18:D18"/>
    <mergeCell ref="E18:F18"/>
    <mergeCell ref="C19:D19"/>
    <mergeCell ref="E19:F19"/>
    <mergeCell ref="C20:D20"/>
    <mergeCell ref="E20:F20"/>
    <mergeCell ref="C15:D15"/>
    <mergeCell ref="E15:F15"/>
    <mergeCell ref="C16:D16"/>
    <mergeCell ref="E16:F16"/>
    <mergeCell ref="C17:D17"/>
    <mergeCell ref="E17:F17"/>
    <mergeCell ref="C14:D14"/>
    <mergeCell ref="E14:F14"/>
    <mergeCell ref="B4:H4"/>
    <mergeCell ref="B6:H7"/>
    <mergeCell ref="B8:H8"/>
    <mergeCell ref="B9:H9"/>
    <mergeCell ref="B11:H12"/>
  </mergeCells>
  <pageMargins left="0.70866141732283472" right="0.53" top="0.39370078740157483" bottom="0.31496062992125984" header="0.31496062992125984" footer="0.31496062992125984"/>
  <pageSetup paperSize="5" scale="4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B1:H45"/>
  <sheetViews>
    <sheetView zoomScale="110" zoomScaleNormal="110" workbookViewId="0">
      <selection activeCell="C13" sqref="C13:D13"/>
    </sheetView>
  </sheetViews>
  <sheetFormatPr baseColWidth="10" defaultRowHeight="15" x14ac:dyDescent="0.25"/>
  <cols>
    <col min="1" max="1" width="2.85546875" style="69" customWidth="1"/>
    <col min="2" max="3" width="24.7109375" style="69" customWidth="1"/>
    <col min="4" max="4" width="16" style="69" customWidth="1"/>
    <col min="5" max="5" width="24.7109375" style="69" customWidth="1"/>
    <col min="6" max="6" width="27.7109375" style="69" customWidth="1"/>
    <col min="7" max="8" width="24.7109375" style="69" customWidth="1"/>
    <col min="9" max="16384" width="11.42578125" style="69"/>
  </cols>
  <sheetData>
    <row r="1" spans="2:8" ht="15.75" thickBot="1" x14ac:dyDescent="0.3"/>
    <row r="2" spans="2:8" ht="18" x14ac:dyDescent="0.25">
      <c r="B2" s="287" t="s">
        <v>164</v>
      </c>
      <c r="C2" s="288"/>
      <c r="D2" s="288"/>
      <c r="E2" s="288"/>
      <c r="F2" s="288"/>
      <c r="G2" s="288"/>
      <c r="H2" s="289"/>
    </row>
    <row r="3" spans="2:8" x14ac:dyDescent="0.25">
      <c r="B3" s="70"/>
      <c r="C3" s="71"/>
      <c r="D3" s="71"/>
      <c r="E3" s="71"/>
      <c r="F3" s="71"/>
      <c r="G3" s="71"/>
      <c r="H3" s="72"/>
    </row>
    <row r="4" spans="2:8" ht="63" customHeight="1" x14ac:dyDescent="0.25">
      <c r="B4" s="290" t="s">
        <v>207</v>
      </c>
      <c r="C4" s="291"/>
      <c r="D4" s="291"/>
      <c r="E4" s="291"/>
      <c r="F4" s="291"/>
      <c r="G4" s="291"/>
      <c r="H4" s="292"/>
    </row>
    <row r="5" spans="2:8" ht="63" customHeight="1" x14ac:dyDescent="0.25">
      <c r="B5" s="293"/>
      <c r="C5" s="294"/>
      <c r="D5" s="294"/>
      <c r="E5" s="294"/>
      <c r="F5" s="294"/>
      <c r="G5" s="294"/>
      <c r="H5" s="295"/>
    </row>
    <row r="6" spans="2:8" ht="16.5" x14ac:dyDescent="0.25">
      <c r="B6" s="296" t="s">
        <v>162</v>
      </c>
      <c r="C6" s="297"/>
      <c r="D6" s="297"/>
      <c r="E6" s="297"/>
      <c r="F6" s="297"/>
      <c r="G6" s="297"/>
      <c r="H6" s="298"/>
    </row>
    <row r="7" spans="2:8" ht="95.25" customHeight="1" x14ac:dyDescent="0.25">
      <c r="B7" s="306" t="s">
        <v>167</v>
      </c>
      <c r="C7" s="307"/>
      <c r="D7" s="307"/>
      <c r="E7" s="307"/>
      <c r="F7" s="307"/>
      <c r="G7" s="307"/>
      <c r="H7" s="308"/>
    </row>
    <row r="8" spans="2:8" ht="16.5" x14ac:dyDescent="0.25">
      <c r="B8" s="106"/>
      <c r="C8" s="107"/>
      <c r="D8" s="107"/>
      <c r="E8" s="107"/>
      <c r="F8" s="107"/>
      <c r="G8" s="107"/>
      <c r="H8" s="108"/>
    </row>
    <row r="9" spans="2:8" ht="16.5" customHeight="1" x14ac:dyDescent="0.25">
      <c r="B9" s="299" t="s">
        <v>200</v>
      </c>
      <c r="C9" s="300"/>
      <c r="D9" s="300"/>
      <c r="E9" s="300"/>
      <c r="F9" s="300"/>
      <c r="G9" s="300"/>
      <c r="H9" s="301"/>
    </row>
    <row r="10" spans="2:8" ht="44.25" customHeight="1" x14ac:dyDescent="0.25">
      <c r="B10" s="299"/>
      <c r="C10" s="300"/>
      <c r="D10" s="300"/>
      <c r="E10" s="300"/>
      <c r="F10" s="300"/>
      <c r="G10" s="300"/>
      <c r="H10" s="301"/>
    </row>
    <row r="11" spans="2:8" ht="15.75" thickBot="1" x14ac:dyDescent="0.3">
      <c r="B11" s="95"/>
      <c r="C11" s="98"/>
      <c r="D11" s="103"/>
      <c r="E11" s="104"/>
      <c r="F11" s="104"/>
      <c r="G11" s="105"/>
      <c r="H11" s="99"/>
    </row>
    <row r="12" spans="2:8" ht="15.75" thickTop="1" x14ac:dyDescent="0.25">
      <c r="B12" s="95"/>
      <c r="C12" s="302" t="s">
        <v>163</v>
      </c>
      <c r="D12" s="303"/>
      <c r="E12" s="304" t="s">
        <v>201</v>
      </c>
      <c r="F12" s="305"/>
      <c r="G12" s="98"/>
      <c r="H12" s="99"/>
    </row>
    <row r="13" spans="2:8" ht="35.25" customHeight="1" x14ac:dyDescent="0.25">
      <c r="B13" s="95"/>
      <c r="C13" s="274" t="s">
        <v>194</v>
      </c>
      <c r="D13" s="275"/>
      <c r="E13" s="276" t="s">
        <v>199</v>
      </c>
      <c r="F13" s="277"/>
      <c r="G13" s="98"/>
      <c r="H13" s="99"/>
    </row>
    <row r="14" spans="2:8" ht="17.25" customHeight="1" x14ac:dyDescent="0.25">
      <c r="B14" s="95"/>
      <c r="C14" s="274" t="s">
        <v>195</v>
      </c>
      <c r="D14" s="275"/>
      <c r="E14" s="276" t="s">
        <v>197</v>
      </c>
      <c r="F14" s="277"/>
      <c r="G14" s="98"/>
      <c r="H14" s="99"/>
    </row>
    <row r="15" spans="2:8" ht="19.5" customHeight="1" x14ac:dyDescent="0.25">
      <c r="B15" s="95"/>
      <c r="C15" s="274" t="s">
        <v>196</v>
      </c>
      <c r="D15" s="275"/>
      <c r="E15" s="276" t="s">
        <v>198</v>
      </c>
      <c r="F15" s="277"/>
      <c r="G15" s="98"/>
      <c r="H15" s="99"/>
    </row>
    <row r="16" spans="2:8" ht="69.75" customHeight="1" x14ac:dyDescent="0.25">
      <c r="B16" s="95"/>
      <c r="C16" s="274" t="s">
        <v>165</v>
      </c>
      <c r="D16" s="275"/>
      <c r="E16" s="276" t="s">
        <v>166</v>
      </c>
      <c r="F16" s="277"/>
      <c r="G16" s="98"/>
      <c r="H16" s="99"/>
    </row>
    <row r="17" spans="2:8" ht="34.5" customHeight="1" x14ac:dyDescent="0.25">
      <c r="B17" s="95"/>
      <c r="C17" s="278" t="s">
        <v>2</v>
      </c>
      <c r="D17" s="279"/>
      <c r="E17" s="270" t="s">
        <v>208</v>
      </c>
      <c r="F17" s="271"/>
      <c r="G17" s="98"/>
      <c r="H17" s="99"/>
    </row>
    <row r="18" spans="2:8" ht="27.75" customHeight="1" x14ac:dyDescent="0.25">
      <c r="B18" s="95"/>
      <c r="C18" s="278" t="s">
        <v>3</v>
      </c>
      <c r="D18" s="279"/>
      <c r="E18" s="270" t="s">
        <v>209</v>
      </c>
      <c r="F18" s="271"/>
      <c r="G18" s="98"/>
      <c r="H18" s="99"/>
    </row>
    <row r="19" spans="2:8" ht="28.5" customHeight="1" x14ac:dyDescent="0.25">
      <c r="B19" s="95"/>
      <c r="C19" s="278" t="s">
        <v>42</v>
      </c>
      <c r="D19" s="279"/>
      <c r="E19" s="270" t="s">
        <v>210</v>
      </c>
      <c r="F19" s="271"/>
      <c r="G19" s="98"/>
      <c r="H19" s="99"/>
    </row>
    <row r="20" spans="2:8" ht="72.75" customHeight="1" x14ac:dyDescent="0.25">
      <c r="B20" s="95"/>
      <c r="C20" s="278" t="s">
        <v>1</v>
      </c>
      <c r="D20" s="279"/>
      <c r="E20" s="270" t="s">
        <v>211</v>
      </c>
      <c r="F20" s="271"/>
      <c r="G20" s="98"/>
      <c r="H20" s="99"/>
    </row>
    <row r="21" spans="2:8" ht="64.5" customHeight="1" x14ac:dyDescent="0.25">
      <c r="B21" s="95"/>
      <c r="C21" s="278" t="s">
        <v>50</v>
      </c>
      <c r="D21" s="279"/>
      <c r="E21" s="270" t="s">
        <v>169</v>
      </c>
      <c r="F21" s="271"/>
      <c r="G21" s="98"/>
      <c r="H21" s="99"/>
    </row>
    <row r="22" spans="2:8" ht="71.25" customHeight="1" x14ac:dyDescent="0.25">
      <c r="B22" s="95"/>
      <c r="C22" s="278" t="s">
        <v>168</v>
      </c>
      <c r="D22" s="279"/>
      <c r="E22" s="270" t="s">
        <v>170</v>
      </c>
      <c r="F22" s="271"/>
      <c r="G22" s="98"/>
      <c r="H22" s="99"/>
    </row>
    <row r="23" spans="2:8" ht="55.5" customHeight="1" x14ac:dyDescent="0.25">
      <c r="B23" s="95"/>
      <c r="C23" s="272" t="s">
        <v>171</v>
      </c>
      <c r="D23" s="273"/>
      <c r="E23" s="270" t="s">
        <v>172</v>
      </c>
      <c r="F23" s="271"/>
      <c r="G23" s="98"/>
      <c r="H23" s="99"/>
    </row>
    <row r="24" spans="2:8" ht="42" customHeight="1" x14ac:dyDescent="0.25">
      <c r="B24" s="95"/>
      <c r="C24" s="272" t="s">
        <v>48</v>
      </c>
      <c r="D24" s="273"/>
      <c r="E24" s="270" t="s">
        <v>173</v>
      </c>
      <c r="F24" s="271"/>
      <c r="G24" s="98"/>
      <c r="H24" s="99"/>
    </row>
    <row r="25" spans="2:8" ht="59.25" customHeight="1" x14ac:dyDescent="0.25">
      <c r="B25" s="95"/>
      <c r="C25" s="272" t="s">
        <v>161</v>
      </c>
      <c r="D25" s="273"/>
      <c r="E25" s="270" t="s">
        <v>174</v>
      </c>
      <c r="F25" s="271"/>
      <c r="G25" s="98"/>
      <c r="H25" s="99"/>
    </row>
    <row r="26" spans="2:8" ht="23.25" customHeight="1" x14ac:dyDescent="0.25">
      <c r="B26" s="95"/>
      <c r="C26" s="272" t="s">
        <v>12</v>
      </c>
      <c r="D26" s="273"/>
      <c r="E26" s="270" t="s">
        <v>175</v>
      </c>
      <c r="F26" s="271"/>
      <c r="G26" s="98"/>
      <c r="H26" s="99"/>
    </row>
    <row r="27" spans="2:8" ht="30.75" customHeight="1" x14ac:dyDescent="0.25">
      <c r="B27" s="95"/>
      <c r="C27" s="272" t="s">
        <v>179</v>
      </c>
      <c r="D27" s="273"/>
      <c r="E27" s="270" t="s">
        <v>176</v>
      </c>
      <c r="F27" s="271"/>
      <c r="G27" s="98"/>
      <c r="H27" s="99"/>
    </row>
    <row r="28" spans="2:8" ht="35.25" customHeight="1" x14ac:dyDescent="0.25">
      <c r="B28" s="95"/>
      <c r="C28" s="272" t="s">
        <v>180</v>
      </c>
      <c r="D28" s="273"/>
      <c r="E28" s="270" t="s">
        <v>177</v>
      </c>
      <c r="F28" s="271"/>
      <c r="G28" s="98"/>
      <c r="H28" s="99"/>
    </row>
    <row r="29" spans="2:8" ht="33" customHeight="1" x14ac:dyDescent="0.25">
      <c r="B29" s="95"/>
      <c r="C29" s="272" t="s">
        <v>180</v>
      </c>
      <c r="D29" s="273"/>
      <c r="E29" s="270" t="s">
        <v>177</v>
      </c>
      <c r="F29" s="271"/>
      <c r="G29" s="98"/>
      <c r="H29" s="99"/>
    </row>
    <row r="30" spans="2:8" ht="30" customHeight="1" x14ac:dyDescent="0.25">
      <c r="B30" s="95"/>
      <c r="C30" s="272" t="s">
        <v>181</v>
      </c>
      <c r="D30" s="273"/>
      <c r="E30" s="270" t="s">
        <v>178</v>
      </c>
      <c r="F30" s="271"/>
      <c r="G30" s="98"/>
      <c r="H30" s="99"/>
    </row>
    <row r="31" spans="2:8" ht="35.25" customHeight="1" x14ac:dyDescent="0.25">
      <c r="B31" s="95"/>
      <c r="C31" s="272" t="s">
        <v>182</v>
      </c>
      <c r="D31" s="273"/>
      <c r="E31" s="270" t="s">
        <v>183</v>
      </c>
      <c r="F31" s="271"/>
      <c r="G31" s="98"/>
      <c r="H31" s="99"/>
    </row>
    <row r="32" spans="2:8" ht="31.5" customHeight="1" x14ac:dyDescent="0.25">
      <c r="B32" s="95"/>
      <c r="C32" s="272" t="s">
        <v>184</v>
      </c>
      <c r="D32" s="273"/>
      <c r="E32" s="270" t="s">
        <v>185</v>
      </c>
      <c r="F32" s="271"/>
      <c r="G32" s="98"/>
      <c r="H32" s="99"/>
    </row>
    <row r="33" spans="2:8" ht="35.25" customHeight="1" x14ac:dyDescent="0.25">
      <c r="B33" s="95"/>
      <c r="C33" s="272" t="s">
        <v>186</v>
      </c>
      <c r="D33" s="273"/>
      <c r="E33" s="270" t="s">
        <v>187</v>
      </c>
      <c r="F33" s="271"/>
      <c r="G33" s="98"/>
      <c r="H33" s="99"/>
    </row>
    <row r="34" spans="2:8" ht="59.25" customHeight="1" x14ac:dyDescent="0.25">
      <c r="B34" s="95"/>
      <c r="C34" s="272" t="s">
        <v>188</v>
      </c>
      <c r="D34" s="273"/>
      <c r="E34" s="270" t="s">
        <v>189</v>
      </c>
      <c r="F34" s="271"/>
      <c r="G34" s="98"/>
      <c r="H34" s="99"/>
    </row>
    <row r="35" spans="2:8" ht="29.25" customHeight="1" x14ac:dyDescent="0.25">
      <c r="B35" s="95"/>
      <c r="C35" s="272" t="s">
        <v>29</v>
      </c>
      <c r="D35" s="273"/>
      <c r="E35" s="270" t="s">
        <v>190</v>
      </c>
      <c r="F35" s="271"/>
      <c r="G35" s="98"/>
      <c r="H35" s="99"/>
    </row>
    <row r="36" spans="2:8" ht="82.5" customHeight="1" x14ac:dyDescent="0.25">
      <c r="B36" s="95"/>
      <c r="C36" s="272" t="s">
        <v>192</v>
      </c>
      <c r="D36" s="273"/>
      <c r="E36" s="270" t="s">
        <v>191</v>
      </c>
      <c r="F36" s="271"/>
      <c r="G36" s="98"/>
      <c r="H36" s="99"/>
    </row>
    <row r="37" spans="2:8" ht="46.5" customHeight="1" x14ac:dyDescent="0.25">
      <c r="B37" s="95"/>
      <c r="C37" s="272" t="s">
        <v>39</v>
      </c>
      <c r="D37" s="273"/>
      <c r="E37" s="270" t="s">
        <v>193</v>
      </c>
      <c r="F37" s="271"/>
      <c r="G37" s="98"/>
      <c r="H37" s="99"/>
    </row>
    <row r="38" spans="2:8" ht="6.75" customHeight="1" thickBot="1" x14ac:dyDescent="0.3">
      <c r="B38" s="95"/>
      <c r="C38" s="283"/>
      <c r="D38" s="284"/>
      <c r="E38" s="285"/>
      <c r="F38" s="286"/>
      <c r="G38" s="98"/>
      <c r="H38" s="99"/>
    </row>
    <row r="39" spans="2:8" ht="15.75" thickTop="1" x14ac:dyDescent="0.25">
      <c r="B39" s="95"/>
      <c r="C39" s="96"/>
      <c r="D39" s="96"/>
      <c r="E39" s="97"/>
      <c r="F39" s="97"/>
      <c r="G39" s="98"/>
      <c r="H39" s="99"/>
    </row>
    <row r="40" spans="2:8" ht="21" customHeight="1" x14ac:dyDescent="0.25">
      <c r="B40" s="280" t="s">
        <v>202</v>
      </c>
      <c r="C40" s="281"/>
      <c r="D40" s="281"/>
      <c r="E40" s="281"/>
      <c r="F40" s="281"/>
      <c r="G40" s="281"/>
      <c r="H40" s="282"/>
    </row>
    <row r="41" spans="2:8" ht="20.25" customHeight="1" x14ac:dyDescent="0.25">
      <c r="B41" s="280" t="s">
        <v>203</v>
      </c>
      <c r="C41" s="281"/>
      <c r="D41" s="281"/>
      <c r="E41" s="281"/>
      <c r="F41" s="281"/>
      <c r="G41" s="281"/>
      <c r="H41" s="282"/>
    </row>
    <row r="42" spans="2:8" ht="20.25" customHeight="1" x14ac:dyDescent="0.25">
      <c r="B42" s="280" t="s">
        <v>204</v>
      </c>
      <c r="C42" s="281"/>
      <c r="D42" s="281"/>
      <c r="E42" s="281"/>
      <c r="F42" s="281"/>
      <c r="G42" s="281"/>
      <c r="H42" s="282"/>
    </row>
    <row r="43" spans="2:8" ht="20.25" customHeight="1" x14ac:dyDescent="0.25">
      <c r="B43" s="280" t="s">
        <v>205</v>
      </c>
      <c r="C43" s="281"/>
      <c r="D43" s="281"/>
      <c r="E43" s="281"/>
      <c r="F43" s="281"/>
      <c r="G43" s="281"/>
      <c r="H43" s="282"/>
    </row>
    <row r="44" spans="2:8" x14ac:dyDescent="0.25">
      <c r="B44" s="280" t="s">
        <v>206</v>
      </c>
      <c r="C44" s="281"/>
      <c r="D44" s="281"/>
      <c r="E44" s="281"/>
      <c r="F44" s="281"/>
      <c r="G44" s="281"/>
      <c r="H44" s="282"/>
    </row>
    <row r="45" spans="2:8" ht="15.75" thickBot="1" x14ac:dyDescent="0.3">
      <c r="B45" s="100"/>
      <c r="C45" s="101"/>
      <c r="D45" s="101"/>
      <c r="E45" s="101"/>
      <c r="F45" s="101"/>
      <c r="G45" s="101"/>
      <c r="H45" s="102"/>
    </row>
  </sheetData>
  <mergeCells count="64">
    <mergeCell ref="B2:H2"/>
    <mergeCell ref="B4:H5"/>
    <mergeCell ref="B6:H6"/>
    <mergeCell ref="B9:H10"/>
    <mergeCell ref="C12:D12"/>
    <mergeCell ref="E12:F12"/>
    <mergeCell ref="B7:H7"/>
    <mergeCell ref="C13:D13"/>
    <mergeCell ref="E13:F13"/>
    <mergeCell ref="C17:D17"/>
    <mergeCell ref="E17:F17"/>
    <mergeCell ref="C21:D21"/>
    <mergeCell ref="C18:D18"/>
    <mergeCell ref="C19:D19"/>
    <mergeCell ref="C20:D20"/>
    <mergeCell ref="E18:F18"/>
    <mergeCell ref="E19:F19"/>
    <mergeCell ref="E20:F20"/>
    <mergeCell ref="E21:F21"/>
    <mergeCell ref="B42:H42"/>
    <mergeCell ref="B43:H43"/>
    <mergeCell ref="B44:H44"/>
    <mergeCell ref="E23:F23"/>
    <mergeCell ref="C23:D23"/>
    <mergeCell ref="C24:D24"/>
    <mergeCell ref="E24:F24"/>
    <mergeCell ref="C26:D26"/>
    <mergeCell ref="E26:F26"/>
    <mergeCell ref="E34:F34"/>
    <mergeCell ref="C32:D32"/>
    <mergeCell ref="C31:D31"/>
    <mergeCell ref="E31:F31"/>
    <mergeCell ref="E32:F32"/>
    <mergeCell ref="C27:D27"/>
    <mergeCell ref="E27:F27"/>
    <mergeCell ref="C33:D33"/>
    <mergeCell ref="B40:H40"/>
    <mergeCell ref="C29:D29"/>
    <mergeCell ref="E29:F29"/>
    <mergeCell ref="C30:D30"/>
    <mergeCell ref="E30:F30"/>
    <mergeCell ref="E33:F33"/>
    <mergeCell ref="C34:D34"/>
    <mergeCell ref="C35:D35"/>
    <mergeCell ref="E35:F35"/>
    <mergeCell ref="C36:D36"/>
    <mergeCell ref="E36:F36"/>
    <mergeCell ref="B41:H41"/>
    <mergeCell ref="C38:D38"/>
    <mergeCell ref="E38:F38"/>
    <mergeCell ref="C37:D37"/>
    <mergeCell ref="E37:F37"/>
    <mergeCell ref="E28:F28"/>
    <mergeCell ref="C28:D28"/>
    <mergeCell ref="C16:D16"/>
    <mergeCell ref="E16:F16"/>
    <mergeCell ref="C14:D14"/>
    <mergeCell ref="E14:F14"/>
    <mergeCell ref="C15:D15"/>
    <mergeCell ref="E15:F15"/>
    <mergeCell ref="E22:F22"/>
    <mergeCell ref="C22:D22"/>
    <mergeCell ref="C25:D25"/>
    <mergeCell ref="E25:F25"/>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tabColor rgb="FF002060"/>
  </sheetPr>
  <dimension ref="A1:BU74"/>
  <sheetViews>
    <sheetView showGridLines="0" tabSelected="1" zoomScale="70" zoomScaleNormal="70" zoomScaleSheetLayoutView="20" workbookViewId="0">
      <selection activeCell="AF10" sqref="AF10:AF11"/>
    </sheetView>
  </sheetViews>
  <sheetFormatPr baseColWidth="10" defaultRowHeight="14.25" x14ac:dyDescent="0.2"/>
  <cols>
    <col min="1" max="1" width="5.5703125" style="117" customWidth="1"/>
    <col min="2" max="2" width="5.85546875" style="117" customWidth="1"/>
    <col min="3" max="3" width="11" style="139" customWidth="1"/>
    <col min="4" max="4" width="16" style="117" customWidth="1"/>
    <col min="5" max="5" width="18.85546875" style="117" customWidth="1"/>
    <col min="6" max="6" width="23.140625" style="117" customWidth="1"/>
    <col min="7" max="7" width="37.85546875" style="117" customWidth="1"/>
    <col min="8" max="8" width="47.85546875" style="117" customWidth="1"/>
    <col min="9" max="10" width="32.42578125" style="109" customWidth="1"/>
    <col min="11" max="11" width="19" style="118" customWidth="1"/>
    <col min="12" max="12" width="17.85546875" style="109" customWidth="1"/>
    <col min="13" max="13" width="16.5703125" style="109" customWidth="1"/>
    <col min="14" max="14" width="11" style="109" customWidth="1"/>
    <col min="15" max="15" width="27.28515625" style="109" bestFit="1" customWidth="1"/>
    <col min="16" max="16" width="30.5703125" style="109" hidden="1" customWidth="1"/>
    <col min="17" max="17" width="17.5703125" style="109" customWidth="1"/>
    <col min="18" max="18" width="12.7109375" style="109" customWidth="1"/>
    <col min="19" max="19" width="16" style="109" customWidth="1"/>
    <col min="20" max="20" width="5.85546875" style="114" customWidth="1"/>
    <col min="21" max="21" width="59.42578125" style="109" customWidth="1"/>
    <col min="22" max="22" width="16.5703125" style="114" customWidth="1"/>
    <col min="23" max="23" width="6.85546875" style="142" customWidth="1"/>
    <col min="24" max="24" width="5" style="142" customWidth="1"/>
    <col min="25" max="25" width="5.5703125" style="139" customWidth="1"/>
    <col min="26" max="26" width="7.140625" style="142" customWidth="1"/>
    <col min="27" max="27" width="6.7109375" style="142" customWidth="1"/>
    <col min="28" max="28" width="7.5703125" style="142" customWidth="1"/>
    <col min="29" max="29" width="38.28515625" style="109" hidden="1" customWidth="1"/>
    <col min="30" max="30" width="10.5703125" style="117" customWidth="1"/>
    <col min="31" max="31" width="10.42578125" style="117" customWidth="1"/>
    <col min="32" max="32" width="9.28515625" style="117" customWidth="1"/>
    <col min="33" max="33" width="9.140625" style="117" customWidth="1"/>
    <col min="34" max="34" width="8.42578125" style="117" customWidth="1"/>
    <col min="35" max="35" width="7.28515625" style="117" customWidth="1"/>
    <col min="36" max="36" width="46" style="109" customWidth="1"/>
    <col min="37" max="37" width="18.85546875" style="109" customWidth="1"/>
    <col min="38" max="38" width="16.85546875" style="109" customWidth="1"/>
    <col min="39" max="39" width="14.85546875" style="109" customWidth="1"/>
    <col min="40" max="40" width="18.5703125" style="109" customWidth="1"/>
    <col min="41" max="41" width="21" style="109" customWidth="1"/>
    <col min="42" max="42" width="34.28515625" style="109" customWidth="1"/>
    <col min="43" max="16384" width="11.42578125" style="109"/>
  </cols>
  <sheetData>
    <row r="1" spans="1:73" ht="39.75" customHeight="1" x14ac:dyDescent="0.2">
      <c r="A1" s="356"/>
      <c r="B1" s="356"/>
      <c r="C1" s="356"/>
      <c r="D1" s="356"/>
      <c r="E1" s="357" t="s">
        <v>214</v>
      </c>
      <c r="F1" s="357"/>
      <c r="G1" s="357"/>
      <c r="H1" s="357"/>
      <c r="I1" s="357"/>
      <c r="J1" s="357"/>
      <c r="K1" s="357"/>
      <c r="L1" s="357"/>
      <c r="M1" s="357"/>
      <c r="N1" s="357"/>
      <c r="O1" s="357"/>
      <c r="P1" s="357"/>
      <c r="Q1" s="357"/>
      <c r="R1" s="357"/>
      <c r="S1" s="357"/>
      <c r="T1" s="357"/>
      <c r="U1" s="396" t="s">
        <v>215</v>
      </c>
      <c r="V1" s="396"/>
      <c r="W1" s="396"/>
      <c r="X1" s="396"/>
      <c r="Y1" s="396"/>
      <c r="Z1" s="396"/>
      <c r="AA1" s="396"/>
      <c r="AB1" s="396"/>
      <c r="AC1" s="396"/>
      <c r="AD1" s="396"/>
      <c r="AE1" s="396"/>
      <c r="AF1" s="396"/>
      <c r="AG1" s="396"/>
      <c r="AH1" s="396"/>
      <c r="AI1" s="396"/>
      <c r="AJ1" s="396"/>
      <c r="AK1" s="396"/>
      <c r="AL1" s="396"/>
      <c r="AM1" s="396"/>
      <c r="AN1" s="396"/>
      <c r="AO1" s="396"/>
    </row>
    <row r="2" spans="1:73" ht="39.75" customHeight="1" x14ac:dyDescent="0.2">
      <c r="A2" s="356"/>
      <c r="B2" s="356"/>
      <c r="C2" s="356"/>
      <c r="D2" s="356"/>
      <c r="E2" s="357"/>
      <c r="F2" s="357"/>
      <c r="G2" s="357"/>
      <c r="H2" s="357"/>
      <c r="I2" s="357"/>
      <c r="J2" s="357"/>
      <c r="K2" s="357"/>
      <c r="L2" s="357"/>
      <c r="M2" s="357"/>
      <c r="N2" s="357"/>
      <c r="O2" s="357"/>
      <c r="P2" s="357"/>
      <c r="Q2" s="357"/>
      <c r="R2" s="357"/>
      <c r="S2" s="357"/>
      <c r="T2" s="357"/>
      <c r="U2" s="396" t="s">
        <v>216</v>
      </c>
      <c r="V2" s="396"/>
      <c r="W2" s="396"/>
      <c r="X2" s="396"/>
      <c r="Y2" s="396"/>
      <c r="Z2" s="396"/>
      <c r="AA2" s="396"/>
      <c r="AB2" s="396"/>
      <c r="AC2" s="396"/>
      <c r="AD2" s="396"/>
      <c r="AE2" s="396"/>
      <c r="AF2" s="396"/>
      <c r="AG2" s="396"/>
      <c r="AH2" s="396"/>
      <c r="AI2" s="396"/>
      <c r="AJ2" s="396"/>
      <c r="AK2" s="396"/>
      <c r="AL2" s="396"/>
      <c r="AM2" s="396"/>
      <c r="AN2" s="396"/>
      <c r="AO2" s="396"/>
    </row>
    <row r="3" spans="1:73" ht="39.75" customHeight="1" x14ac:dyDescent="0.2">
      <c r="A3" s="356"/>
      <c r="B3" s="356"/>
      <c r="C3" s="356"/>
      <c r="D3" s="356"/>
      <c r="E3" s="357"/>
      <c r="F3" s="357"/>
      <c r="G3" s="357"/>
      <c r="H3" s="357"/>
      <c r="I3" s="357"/>
      <c r="J3" s="357"/>
      <c r="K3" s="357"/>
      <c r="L3" s="357"/>
      <c r="M3" s="357"/>
      <c r="N3" s="357"/>
      <c r="O3" s="357"/>
      <c r="P3" s="357"/>
      <c r="Q3" s="357"/>
      <c r="R3" s="357"/>
      <c r="S3" s="357"/>
      <c r="T3" s="357"/>
      <c r="U3" s="396" t="s">
        <v>217</v>
      </c>
      <c r="V3" s="396"/>
      <c r="W3" s="396"/>
      <c r="X3" s="396"/>
      <c r="Y3" s="396"/>
      <c r="Z3" s="396"/>
      <c r="AA3" s="396"/>
      <c r="AB3" s="396"/>
      <c r="AC3" s="396"/>
      <c r="AD3" s="396"/>
      <c r="AE3" s="396"/>
      <c r="AF3" s="396"/>
      <c r="AG3" s="396"/>
      <c r="AH3" s="396"/>
      <c r="AI3" s="396"/>
      <c r="AJ3" s="396"/>
      <c r="AK3" s="396"/>
      <c r="AL3" s="396"/>
      <c r="AM3" s="396"/>
      <c r="AN3" s="396"/>
      <c r="AO3" s="396"/>
    </row>
    <row r="4" spans="1:73" ht="39.75" customHeight="1" x14ac:dyDescent="0.2">
      <c r="A4" s="363" t="s">
        <v>411</v>
      </c>
      <c r="B4" s="363"/>
      <c r="C4" s="363"/>
      <c r="D4" s="363"/>
      <c r="E4" s="363"/>
      <c r="F4" s="363"/>
      <c r="G4" s="363"/>
      <c r="H4" s="363"/>
      <c r="I4" s="363"/>
      <c r="J4" s="363"/>
      <c r="K4" s="363"/>
      <c r="L4" s="363"/>
      <c r="M4" s="363"/>
      <c r="N4" s="363"/>
      <c r="O4" s="363"/>
      <c r="P4" s="363"/>
      <c r="Q4" s="363"/>
      <c r="R4" s="363"/>
      <c r="S4" s="363"/>
      <c r="T4" s="363"/>
      <c r="U4" s="363"/>
      <c r="V4" s="363"/>
      <c r="W4" s="363"/>
      <c r="X4" s="363"/>
      <c r="Y4" s="363"/>
      <c r="Z4" s="363"/>
      <c r="AA4" s="363"/>
      <c r="AB4" s="363"/>
      <c r="AC4" s="363"/>
      <c r="AD4" s="363"/>
      <c r="AE4" s="363"/>
      <c r="AF4" s="363"/>
      <c r="AG4" s="363"/>
      <c r="AH4" s="363"/>
      <c r="AI4" s="363"/>
      <c r="AJ4" s="363"/>
      <c r="AK4" s="363"/>
      <c r="AL4" s="363"/>
      <c r="AM4" s="363"/>
      <c r="AN4" s="363"/>
      <c r="AO4" s="363"/>
      <c r="AP4" s="110"/>
      <c r="AQ4" s="110"/>
      <c r="AR4" s="110"/>
      <c r="AS4" s="110"/>
      <c r="AT4" s="110"/>
      <c r="AU4" s="110"/>
      <c r="AV4" s="110"/>
      <c r="AW4" s="110"/>
      <c r="AX4" s="110"/>
      <c r="AY4" s="110"/>
      <c r="AZ4" s="110"/>
      <c r="BA4" s="110"/>
      <c r="BB4" s="110"/>
      <c r="BC4" s="110"/>
      <c r="BD4" s="110"/>
      <c r="BE4" s="110"/>
      <c r="BF4" s="110"/>
      <c r="BG4" s="110"/>
      <c r="BH4" s="110"/>
      <c r="BI4" s="110"/>
      <c r="BJ4" s="110"/>
      <c r="BK4" s="110"/>
      <c r="BL4" s="110"/>
      <c r="BM4" s="110"/>
      <c r="BN4" s="110"/>
      <c r="BO4" s="110"/>
      <c r="BP4" s="110"/>
      <c r="BQ4" s="110"/>
      <c r="BR4" s="110"/>
      <c r="BS4" s="110"/>
      <c r="BT4" s="110"/>
      <c r="BU4" s="110"/>
    </row>
    <row r="5" spans="1:73" ht="8.25" customHeight="1" x14ac:dyDescent="0.2">
      <c r="A5" s="111"/>
      <c r="B5" s="111"/>
      <c r="C5" s="137"/>
      <c r="D5" s="112"/>
      <c r="E5" s="111"/>
      <c r="F5" s="111"/>
      <c r="G5" s="111"/>
      <c r="H5" s="111"/>
      <c r="I5" s="110"/>
      <c r="J5" s="110"/>
      <c r="K5" s="113"/>
      <c r="L5" s="110"/>
      <c r="M5" s="110"/>
      <c r="N5" s="110"/>
      <c r="O5" s="110"/>
      <c r="P5" s="110"/>
      <c r="Q5" s="110"/>
      <c r="R5" s="110"/>
      <c r="S5" s="110"/>
      <c r="T5" s="120"/>
      <c r="U5" s="110"/>
      <c r="V5" s="120"/>
      <c r="W5" s="141"/>
      <c r="X5" s="141"/>
      <c r="Y5" s="137"/>
      <c r="Z5" s="141"/>
      <c r="AA5" s="141"/>
      <c r="AB5" s="141"/>
      <c r="AC5" s="110"/>
      <c r="AD5" s="111"/>
      <c r="AE5" s="111"/>
      <c r="AF5" s="111"/>
      <c r="AG5" s="111"/>
      <c r="AH5" s="111"/>
      <c r="AI5" s="111"/>
      <c r="AJ5" s="110"/>
      <c r="AK5" s="110"/>
      <c r="AL5" s="110"/>
      <c r="AM5" s="110"/>
      <c r="AN5" s="110"/>
      <c r="AO5" s="110"/>
      <c r="AP5" s="110"/>
      <c r="AQ5" s="110"/>
      <c r="AR5" s="110"/>
      <c r="AS5" s="110"/>
      <c r="AT5" s="110"/>
      <c r="AU5" s="110"/>
      <c r="AV5" s="110"/>
      <c r="AW5" s="110"/>
      <c r="AX5" s="110"/>
      <c r="AY5" s="110"/>
      <c r="AZ5" s="110"/>
      <c r="BA5" s="110"/>
      <c r="BB5" s="110"/>
      <c r="BC5" s="110"/>
      <c r="BD5" s="110"/>
      <c r="BE5" s="110"/>
      <c r="BF5" s="110"/>
      <c r="BG5" s="110"/>
      <c r="BH5" s="110"/>
      <c r="BI5" s="110"/>
      <c r="BJ5" s="110"/>
      <c r="BK5" s="110"/>
      <c r="BL5" s="110"/>
      <c r="BM5" s="110"/>
      <c r="BN5" s="110"/>
      <c r="BO5" s="110"/>
      <c r="BP5" s="110"/>
      <c r="BQ5" s="110"/>
      <c r="BR5" s="110"/>
      <c r="BS5" s="110"/>
      <c r="BT5" s="110"/>
      <c r="BU5" s="110"/>
    </row>
    <row r="6" spans="1:73" s="169" customFormat="1" ht="37.5" hidden="1" customHeight="1" x14ac:dyDescent="0.2">
      <c r="A6" s="365" t="s">
        <v>43</v>
      </c>
      <c r="B6" s="365"/>
      <c r="C6" s="365"/>
      <c r="D6" s="365"/>
      <c r="E6" s="361"/>
      <c r="F6" s="361"/>
      <c r="G6" s="361"/>
      <c r="H6" s="361"/>
      <c r="I6" s="361"/>
      <c r="J6" s="361"/>
      <c r="K6" s="361"/>
      <c r="L6" s="361"/>
      <c r="M6" s="361"/>
      <c r="N6" s="361"/>
      <c r="O6" s="361"/>
      <c r="P6" s="361"/>
      <c r="Q6" s="361"/>
      <c r="R6" s="361"/>
      <c r="S6" s="361"/>
      <c r="T6" s="362"/>
      <c r="U6" s="362"/>
      <c r="V6" s="362"/>
      <c r="W6" s="166"/>
      <c r="X6" s="166"/>
      <c r="Y6" s="167"/>
      <c r="Z6" s="166"/>
      <c r="AA6" s="166"/>
      <c r="AB6" s="166"/>
      <c r="AC6" s="149"/>
      <c r="AD6" s="168"/>
      <c r="AE6" s="168"/>
      <c r="AF6" s="168"/>
      <c r="AG6" s="168"/>
      <c r="AH6" s="168"/>
      <c r="AI6" s="168"/>
      <c r="AJ6" s="149"/>
      <c r="AK6" s="149"/>
      <c r="AL6" s="149"/>
      <c r="AM6" s="149"/>
      <c r="AN6" s="149"/>
      <c r="AO6" s="149"/>
      <c r="AP6" s="149"/>
      <c r="AQ6" s="149"/>
      <c r="AR6" s="149"/>
      <c r="AS6" s="149"/>
      <c r="AT6" s="149"/>
      <c r="AU6" s="149"/>
      <c r="AV6" s="149"/>
      <c r="AW6" s="149"/>
      <c r="AX6" s="149"/>
      <c r="AY6" s="149"/>
      <c r="AZ6" s="149"/>
      <c r="BA6" s="149"/>
      <c r="BB6" s="149"/>
      <c r="BC6" s="149"/>
      <c r="BD6" s="149"/>
      <c r="BE6" s="149"/>
      <c r="BF6" s="149"/>
      <c r="BG6" s="149"/>
      <c r="BH6" s="149"/>
      <c r="BI6" s="149"/>
      <c r="BJ6" s="149"/>
      <c r="BK6" s="149"/>
      <c r="BL6" s="149"/>
      <c r="BM6" s="149"/>
      <c r="BN6" s="149"/>
      <c r="BO6" s="149"/>
      <c r="BP6" s="149"/>
      <c r="BQ6" s="149"/>
      <c r="BR6" s="149"/>
      <c r="BS6" s="149"/>
      <c r="BT6" s="149"/>
      <c r="BU6" s="149"/>
    </row>
    <row r="7" spans="1:73" s="169" customFormat="1" ht="37.5" hidden="1" customHeight="1" x14ac:dyDescent="0.2">
      <c r="A7" s="365" t="s">
        <v>130</v>
      </c>
      <c r="B7" s="365"/>
      <c r="C7" s="365"/>
      <c r="D7" s="365"/>
      <c r="E7" s="361"/>
      <c r="F7" s="361"/>
      <c r="G7" s="361"/>
      <c r="H7" s="361"/>
      <c r="I7" s="361"/>
      <c r="J7" s="361"/>
      <c r="K7" s="361"/>
      <c r="L7" s="361"/>
      <c r="M7" s="361"/>
      <c r="N7" s="361"/>
      <c r="O7" s="361"/>
      <c r="P7" s="361"/>
      <c r="Q7" s="361"/>
      <c r="R7" s="361"/>
      <c r="S7" s="361"/>
      <c r="T7" s="170"/>
      <c r="U7" s="149"/>
      <c r="V7" s="170"/>
      <c r="W7" s="166"/>
      <c r="X7" s="166"/>
      <c r="Y7" s="167"/>
      <c r="Z7" s="166"/>
      <c r="AA7" s="166"/>
      <c r="AB7" s="166"/>
      <c r="AC7" s="149"/>
      <c r="AD7" s="168"/>
      <c r="AE7" s="168"/>
      <c r="AF7" s="168"/>
      <c r="AG7" s="168"/>
      <c r="AH7" s="168"/>
      <c r="AI7" s="168"/>
      <c r="AJ7" s="149"/>
      <c r="AK7" s="149"/>
      <c r="AL7" s="149"/>
      <c r="AM7" s="149"/>
      <c r="AN7" s="149"/>
      <c r="AO7" s="149"/>
      <c r="AP7" s="149"/>
      <c r="AQ7" s="149"/>
      <c r="AR7" s="149"/>
      <c r="AS7" s="149"/>
      <c r="AT7" s="149"/>
      <c r="AU7" s="149"/>
      <c r="AV7" s="149"/>
      <c r="AW7" s="149"/>
      <c r="AX7" s="149"/>
      <c r="AY7" s="149"/>
      <c r="AZ7" s="149"/>
      <c r="BA7" s="149"/>
      <c r="BB7" s="149"/>
      <c r="BC7" s="149"/>
      <c r="BD7" s="149"/>
      <c r="BE7" s="149"/>
      <c r="BF7" s="149"/>
      <c r="BG7" s="149"/>
      <c r="BH7" s="149"/>
      <c r="BI7" s="149"/>
      <c r="BJ7" s="149"/>
      <c r="BK7" s="149"/>
      <c r="BL7" s="149"/>
      <c r="BM7" s="149"/>
      <c r="BN7" s="149"/>
      <c r="BO7" s="149"/>
      <c r="BP7" s="149"/>
      <c r="BQ7" s="149"/>
      <c r="BR7" s="149"/>
      <c r="BS7" s="149"/>
      <c r="BT7" s="149"/>
      <c r="BU7" s="149"/>
    </row>
    <row r="8" spans="1:73" s="169" customFormat="1" ht="37.5" hidden="1" customHeight="1" x14ac:dyDescent="0.2">
      <c r="A8" s="366" t="s">
        <v>44</v>
      </c>
      <c r="B8" s="366"/>
      <c r="C8" s="366"/>
      <c r="D8" s="366"/>
      <c r="E8" s="367"/>
      <c r="F8" s="367"/>
      <c r="G8" s="367"/>
      <c r="H8" s="367"/>
      <c r="I8" s="367"/>
      <c r="J8" s="367"/>
      <c r="K8" s="367"/>
      <c r="L8" s="367"/>
      <c r="M8" s="367"/>
      <c r="N8" s="367"/>
      <c r="O8" s="367"/>
      <c r="P8" s="367"/>
      <c r="Q8" s="367"/>
      <c r="R8" s="367"/>
      <c r="S8" s="367"/>
      <c r="T8" s="170"/>
      <c r="U8" s="149"/>
      <c r="V8" s="170"/>
      <c r="W8" s="166"/>
      <c r="X8" s="166"/>
      <c r="Y8" s="167"/>
      <c r="Z8" s="166"/>
      <c r="AA8" s="166"/>
      <c r="AB8" s="166"/>
      <c r="AC8" s="149"/>
      <c r="AD8" s="168"/>
      <c r="AE8" s="168"/>
      <c r="AF8" s="168"/>
      <c r="AG8" s="168"/>
      <c r="AH8" s="168"/>
      <c r="AI8" s="168"/>
      <c r="AJ8" s="149"/>
      <c r="AK8" s="149"/>
      <c r="AL8" s="149"/>
      <c r="AM8" s="149"/>
      <c r="AN8" s="149"/>
      <c r="AO8" s="149"/>
      <c r="AP8" s="149"/>
      <c r="AQ8" s="149"/>
      <c r="AR8" s="149"/>
      <c r="AS8" s="149"/>
      <c r="AT8" s="149"/>
      <c r="AU8" s="149"/>
      <c r="AV8" s="149"/>
      <c r="AW8" s="149"/>
      <c r="AX8" s="149"/>
      <c r="AY8" s="149"/>
      <c r="AZ8" s="149"/>
      <c r="BA8" s="149"/>
      <c r="BB8" s="149"/>
      <c r="BC8" s="149"/>
      <c r="BD8" s="149"/>
      <c r="BE8" s="149"/>
      <c r="BF8" s="149"/>
      <c r="BG8" s="149"/>
      <c r="BH8" s="149"/>
      <c r="BI8" s="149"/>
      <c r="BJ8" s="149"/>
      <c r="BK8" s="149"/>
      <c r="BL8" s="149"/>
      <c r="BM8" s="149"/>
      <c r="BN8" s="149"/>
      <c r="BO8" s="149"/>
      <c r="BP8" s="149"/>
      <c r="BQ8" s="149"/>
      <c r="BR8" s="149"/>
      <c r="BS8" s="149"/>
      <c r="BT8" s="149"/>
      <c r="BU8" s="149"/>
    </row>
    <row r="9" spans="1:73" s="144" customFormat="1" ht="24.75" customHeight="1" x14ac:dyDescent="0.25">
      <c r="A9" s="360" t="s">
        <v>138</v>
      </c>
      <c r="B9" s="360"/>
      <c r="C9" s="360"/>
      <c r="D9" s="360"/>
      <c r="E9" s="360"/>
      <c r="F9" s="360"/>
      <c r="G9" s="360"/>
      <c r="H9" s="360"/>
      <c r="I9" s="360"/>
      <c r="J9" s="360"/>
      <c r="K9" s="360"/>
      <c r="L9" s="360"/>
      <c r="M9" s="360" t="s">
        <v>139</v>
      </c>
      <c r="N9" s="360"/>
      <c r="O9" s="360"/>
      <c r="P9" s="360"/>
      <c r="Q9" s="360"/>
      <c r="R9" s="360"/>
      <c r="S9" s="360"/>
      <c r="T9" s="360" t="s">
        <v>140</v>
      </c>
      <c r="U9" s="360"/>
      <c r="V9" s="360"/>
      <c r="W9" s="360"/>
      <c r="X9" s="360"/>
      <c r="Y9" s="360"/>
      <c r="Z9" s="360"/>
      <c r="AA9" s="360"/>
      <c r="AB9" s="360"/>
      <c r="AC9" s="360" t="s">
        <v>141</v>
      </c>
      <c r="AD9" s="360"/>
      <c r="AE9" s="360"/>
      <c r="AF9" s="360"/>
      <c r="AG9" s="360"/>
      <c r="AH9" s="360"/>
      <c r="AI9" s="360"/>
      <c r="AJ9" s="360" t="s">
        <v>34</v>
      </c>
      <c r="AK9" s="360"/>
      <c r="AL9" s="360"/>
      <c r="AM9" s="360"/>
      <c r="AN9" s="360"/>
      <c r="AO9" s="364"/>
      <c r="AP9" s="319" t="s">
        <v>430</v>
      </c>
    </row>
    <row r="10" spans="1:73" s="144" customFormat="1" ht="16.5" customHeight="1" x14ac:dyDescent="0.25">
      <c r="A10" s="371" t="s">
        <v>0</v>
      </c>
      <c r="B10" s="371" t="s">
        <v>194</v>
      </c>
      <c r="C10" s="368" t="s">
        <v>212</v>
      </c>
      <c r="D10" s="360" t="s">
        <v>2</v>
      </c>
      <c r="E10" s="329" t="s">
        <v>3</v>
      </c>
      <c r="F10" s="329" t="s">
        <v>42</v>
      </c>
      <c r="G10" s="358" t="s">
        <v>222</v>
      </c>
      <c r="H10" s="329" t="s">
        <v>213</v>
      </c>
      <c r="I10" s="360" t="s">
        <v>225</v>
      </c>
      <c r="J10" s="360" t="s">
        <v>226</v>
      </c>
      <c r="K10" s="329" t="s">
        <v>50</v>
      </c>
      <c r="L10" s="329" t="s">
        <v>134</v>
      </c>
      <c r="M10" s="329" t="s">
        <v>33</v>
      </c>
      <c r="N10" s="360" t="s">
        <v>5</v>
      </c>
      <c r="O10" s="329" t="s">
        <v>87</v>
      </c>
      <c r="P10" s="329" t="s">
        <v>92</v>
      </c>
      <c r="Q10" s="329" t="s">
        <v>45</v>
      </c>
      <c r="R10" s="360" t="s">
        <v>5</v>
      </c>
      <c r="S10" s="329" t="s">
        <v>48</v>
      </c>
      <c r="T10" s="368" t="s">
        <v>11</v>
      </c>
      <c r="U10" s="329" t="s">
        <v>161</v>
      </c>
      <c r="V10" s="329" t="s">
        <v>12</v>
      </c>
      <c r="W10" s="329" t="s">
        <v>8</v>
      </c>
      <c r="X10" s="329"/>
      <c r="Y10" s="329"/>
      <c r="Z10" s="329"/>
      <c r="AA10" s="329"/>
      <c r="AB10" s="329"/>
      <c r="AC10" s="368" t="s">
        <v>137</v>
      </c>
      <c r="AD10" s="368" t="s">
        <v>46</v>
      </c>
      <c r="AE10" s="368" t="s">
        <v>5</v>
      </c>
      <c r="AF10" s="368" t="s">
        <v>47</v>
      </c>
      <c r="AG10" s="368" t="s">
        <v>5</v>
      </c>
      <c r="AH10" s="368" t="s">
        <v>49</v>
      </c>
      <c r="AI10" s="368" t="s">
        <v>29</v>
      </c>
      <c r="AJ10" s="329" t="s">
        <v>34</v>
      </c>
      <c r="AK10" s="329" t="s">
        <v>35</v>
      </c>
      <c r="AL10" s="329" t="s">
        <v>36</v>
      </c>
      <c r="AM10" s="329" t="s">
        <v>38</v>
      </c>
      <c r="AN10" s="329" t="s">
        <v>37</v>
      </c>
      <c r="AO10" s="369" t="s">
        <v>39</v>
      </c>
      <c r="AP10" s="320"/>
    </row>
    <row r="11" spans="1:73" s="195" customFormat="1" ht="98.25" x14ac:dyDescent="0.25">
      <c r="A11" s="371"/>
      <c r="B11" s="371"/>
      <c r="C11" s="368"/>
      <c r="D11" s="360"/>
      <c r="E11" s="329"/>
      <c r="F11" s="329"/>
      <c r="G11" s="359"/>
      <c r="H11" s="329"/>
      <c r="I11" s="360"/>
      <c r="J11" s="360"/>
      <c r="K11" s="329"/>
      <c r="L11" s="329"/>
      <c r="M11" s="329"/>
      <c r="N11" s="360"/>
      <c r="O11" s="329"/>
      <c r="P11" s="329"/>
      <c r="Q11" s="360"/>
      <c r="R11" s="360"/>
      <c r="S11" s="329"/>
      <c r="T11" s="368"/>
      <c r="U11" s="329"/>
      <c r="V11" s="329"/>
      <c r="W11" s="194" t="s">
        <v>13</v>
      </c>
      <c r="X11" s="194" t="s">
        <v>17</v>
      </c>
      <c r="Y11" s="194" t="s">
        <v>28</v>
      </c>
      <c r="Z11" s="194" t="s">
        <v>18</v>
      </c>
      <c r="AA11" s="194" t="s">
        <v>21</v>
      </c>
      <c r="AB11" s="194" t="s">
        <v>24</v>
      </c>
      <c r="AC11" s="368"/>
      <c r="AD11" s="368"/>
      <c r="AE11" s="368"/>
      <c r="AF11" s="368"/>
      <c r="AG11" s="368"/>
      <c r="AH11" s="368"/>
      <c r="AI11" s="368"/>
      <c r="AJ11" s="329"/>
      <c r="AK11" s="358"/>
      <c r="AL11" s="358"/>
      <c r="AM11" s="358"/>
      <c r="AN11" s="358"/>
      <c r="AO11" s="370"/>
      <c r="AP11" s="320"/>
    </row>
    <row r="12" spans="1:73" s="181" customFormat="1" ht="108" customHeight="1" x14ac:dyDescent="0.25">
      <c r="A12" s="375">
        <v>1</v>
      </c>
      <c r="B12" s="347" t="s">
        <v>232</v>
      </c>
      <c r="C12" s="347" t="s">
        <v>375</v>
      </c>
      <c r="D12" s="355" t="s">
        <v>131</v>
      </c>
      <c r="E12" s="377" t="s">
        <v>380</v>
      </c>
      <c r="F12" s="377" t="s">
        <v>379</v>
      </c>
      <c r="G12" s="352" t="s">
        <v>377</v>
      </c>
      <c r="H12" s="348" t="s">
        <v>378</v>
      </c>
      <c r="I12" s="395" t="s">
        <v>446</v>
      </c>
      <c r="J12" s="381" t="s">
        <v>376</v>
      </c>
      <c r="K12" s="355" t="s">
        <v>123</v>
      </c>
      <c r="L12" s="341">
        <v>2112</v>
      </c>
      <c r="M12" s="342" t="str">
        <f>IF(L12&lt;=0,"",IF(L12&lt;=2,"Muy Baja",IF(L12&lt;=24,"Baja",IF(L12&lt;=500,"Media",IF(L12&lt;=5000,"Alta","Muy Alta")))))</f>
        <v>Alta</v>
      </c>
      <c r="N12" s="343">
        <f>IF(M12="","",IF(M12="Muy Baja",0.2,IF(M12="Baja",0.4,IF(M12="Media",0.6,IF(M12="Alta",0.8,IF(M12="Muy Alta",1,))))))</f>
        <v>0.8</v>
      </c>
      <c r="O12" s="344" t="s">
        <v>150</v>
      </c>
      <c r="P12" s="343" t="str">
        <f>IF(NOT(ISERROR(MATCH(O12,'Tabla Impacto'!$B$221:$B$223,0))),'Tabla Impacto'!$F$223&amp;"Por favor no seleccionar los criterios de impacto(Afectación Económica o presupuestal y Pérdida Reputacional)",O12)</f>
        <v xml:space="preserve">     Mayor a 500 SMLMV </v>
      </c>
      <c r="Q12" s="342" t="str">
        <f>IF(OR(P12='Tabla Impacto'!$C$11,P12='Tabla Impacto'!$D$11),"Leve",IF(OR(P12='Tabla Impacto'!$C$12,P12='Tabla Impacto'!$D$12),"Menor",IF(OR(P12='Tabla Impacto'!$C$13,P12='Tabla Impacto'!$D$13),"Moderado",IF(OR(P12='Tabla Impacto'!$C$14,P12='Tabla Impacto'!$D$14),"Mayor",IF(OR(P12='Tabla Impacto'!$C$15,P12='Tabla Impacto'!$D$15),"Catastrófico","")))))</f>
        <v>Catastrófico</v>
      </c>
      <c r="R12" s="343">
        <f>IF(Q12="","",IF(Q12="Leve",0.2,IF(Q12="Menor",0.4,IF(Q12="Moderado",0.6,IF(Q12="Mayor",0.8,IF(Q12="Catastrófico",1,))))))</f>
        <v>1</v>
      </c>
      <c r="S12" s="346" t="str">
        <f>IF(OR(AND(M12="Muy Baja",Q12="Leve"),AND(M12="Muy Baja",Q12="Menor"),AND(M12="Baja",Q12="Leve")),"Bajo",IF(OR(AND(M12="Muy baja",Q12="Moderado"),AND(M12="Baja",Q12="Menor"),AND(M12="Baja",Q12="Moderado"),AND(M12="Media",Q12="Leve"),AND(M12="Media",Q12="Menor"),AND(M12="Media",Q12="Moderado"),AND(M12="Alta",Q12="Leve"),AND(M12="Alta",Q12="Menor")),"Moderado",IF(OR(AND(M12="Muy Baja",Q12="Mayor"),AND(M12="Baja",Q12="Mayor"),AND(M12="Media",Q12="Mayor"),AND(M12="Alta",Q12="Moderado"),AND(M12="Alta",Q12="Mayor"),AND(M12="Muy Alta",Q12="Leve"),AND(M12="Muy Alta",Q12="Menor"),AND(M12="Muy Alta",Q12="Moderado"),AND(M12="Muy Alta",Q12="Mayor")),"Alto",IF(OR(AND(M12="Muy Baja",Q12="Catastrófico"),AND(M12="Baja",Q12="Catastrófico"),AND(M12="Media",Q12="Catastrófico"),AND(M12="Alta",Q12="Catastrófico"),AND(M12="Muy Alta",Q12="Catastrófico")),"Extremo",""))))</f>
        <v>Extremo</v>
      </c>
      <c r="T12" s="171">
        <v>1</v>
      </c>
      <c r="U12" s="172" t="s">
        <v>435</v>
      </c>
      <c r="V12" s="173" t="str">
        <f>IF(OR(W12="Preventivo",W12="Detectivo"),"Probabilidad",IF(W12="Correctivo","Impacto",""))</f>
        <v>Probabilidad</v>
      </c>
      <c r="W12" s="174" t="s">
        <v>14</v>
      </c>
      <c r="X12" s="174" t="s">
        <v>9</v>
      </c>
      <c r="Y12" s="175" t="str">
        <f>IF(AND(W12="Preventivo",X12="Automático"),"50%",IF(AND(W12="Preventivo",X12="Manual"),"40%",IF(AND(W12="Detectivo",X12="Automático"),"40%",IF(AND(W12="Detectivo",X12="Manual"),"30%",IF(AND(W12="Correctivo",X12="Automático"),"35%",IF(AND(W12="Correctivo",X12="Manual"),"25%",""))))))</f>
        <v>40%</v>
      </c>
      <c r="Z12" s="174" t="s">
        <v>19</v>
      </c>
      <c r="AA12" s="174" t="s">
        <v>22</v>
      </c>
      <c r="AB12" s="174" t="s">
        <v>119</v>
      </c>
      <c r="AC12" s="176">
        <f>IFERROR(IF(V12="Probabilidad",(N12-(+N12*Y12)),IF(V12="Impacto",N12,"")),"")</f>
        <v>0.48</v>
      </c>
      <c r="AD12" s="177" t="str">
        <f>IFERROR(IF(AC12="","",IF(AC12&lt;=0.2,"Muy Baja",IF(AC12&lt;=0.4,"Baja",IF(AC12&lt;=0.6,"Media",IF(AC12&lt;=0.8,"Alta","Muy Alta"))))),"")</f>
        <v>Media</v>
      </c>
      <c r="AE12" s="178">
        <f>+AC12</f>
        <v>0.48</v>
      </c>
      <c r="AF12" s="177" t="str">
        <f>IFERROR(IF(AG12="","",IF(AG12&lt;=0.2,"Leve",IF(AG12&lt;=0.4,"Menor",IF(AG12&lt;=0.6,"Moderado",IF(AG12&lt;=0.8,"Mayor","Catastrófico"))))),"")</f>
        <v>Catastrófico</v>
      </c>
      <c r="AG12" s="178">
        <f>IFERROR(IF(V12="Impacto",(R12-(+R12*Y12)),IF(V12="Probabilidad",R12,"")),"")</f>
        <v>1</v>
      </c>
      <c r="AH12" s="179" t="str">
        <f>IFERROR(IF(OR(AND(AD12="Muy Baja",AF12="Leve"),AND(AD12="Muy Baja",AF12="Menor"),AND(AD12="Baja",AF12="Leve")),"Bajo",IF(OR(AND(AD12="Muy baja",AF12="Moderado"),AND(AD12="Baja",AF12="Menor"),AND(AD12="Baja",AF12="Moderado"),AND(AD12="Media",AF12="Leve"),AND(AD12="Media",AF12="Menor"),AND(AD12="Media",AF12="Moderado"),AND(AD12="Alta",AF12="Leve"),AND(AD12="Alta",AF12="Menor")),"Moderado",IF(OR(AND(AD12="Muy Baja",AF12="Mayor"),AND(AD12="Baja",AF12="Mayor"),AND(AD12="Media",AF12="Mayor"),AND(AD12="Alta",AF12="Moderado"),AND(AD12="Alta",AF12="Mayor"),AND(AD12="Muy Alta",AF12="Leve"),AND(AD12="Muy Alta",AF12="Menor"),AND(AD12="Muy Alta",AF12="Moderado"),AND(AD12="Muy Alta",AF12="Mayor")),"Alto",IF(OR(AND(AD12="Muy Baja",AF12="Catastrófico"),AND(AD12="Baja",AF12="Catastrófico"),AND(AD12="Media",AF12="Catastrófico"),AND(AD12="Alta",AF12="Catastrófico"),AND(AD12="Muy Alta",AF12="Catastrófico")),"Extremo","")))),"")</f>
        <v>Extremo</v>
      </c>
      <c r="AI12" s="180" t="s">
        <v>135</v>
      </c>
      <c r="AJ12" s="316" t="s">
        <v>444</v>
      </c>
      <c r="AK12" s="325" t="s">
        <v>300</v>
      </c>
      <c r="AL12" s="328">
        <v>44928</v>
      </c>
      <c r="AM12" s="327" t="s">
        <v>434</v>
      </c>
      <c r="AN12" s="324" t="s">
        <v>220</v>
      </c>
      <c r="AO12" s="325" t="s">
        <v>41</v>
      </c>
      <c r="AP12" s="316" t="s">
        <v>438</v>
      </c>
      <c r="AQ12" s="170"/>
      <c r="AR12" s="170"/>
      <c r="AS12" s="170"/>
      <c r="AT12" s="170"/>
      <c r="AU12" s="170"/>
      <c r="AV12" s="170"/>
      <c r="AW12" s="170"/>
      <c r="AX12" s="170"/>
      <c r="AY12" s="170"/>
      <c r="AZ12" s="170"/>
      <c r="BA12" s="170"/>
      <c r="BB12" s="170"/>
      <c r="BC12" s="170"/>
      <c r="BD12" s="170"/>
      <c r="BE12" s="170"/>
      <c r="BF12" s="170"/>
      <c r="BG12" s="170"/>
      <c r="BH12" s="170"/>
      <c r="BI12" s="170"/>
      <c r="BJ12" s="170"/>
      <c r="BK12" s="170"/>
      <c r="BL12" s="170"/>
      <c r="BM12" s="170"/>
      <c r="BN12" s="170"/>
      <c r="BO12" s="170"/>
      <c r="BP12" s="170"/>
      <c r="BQ12" s="170"/>
      <c r="BR12" s="170"/>
      <c r="BS12" s="170"/>
      <c r="BT12" s="170"/>
      <c r="BU12" s="170"/>
    </row>
    <row r="13" spans="1:73" s="169" customFormat="1" ht="154.5" customHeight="1" x14ac:dyDescent="0.2">
      <c r="A13" s="375"/>
      <c r="B13" s="347"/>
      <c r="C13" s="347"/>
      <c r="D13" s="355"/>
      <c r="E13" s="377"/>
      <c r="F13" s="377"/>
      <c r="G13" s="353"/>
      <c r="H13" s="348"/>
      <c r="I13" s="395"/>
      <c r="J13" s="382"/>
      <c r="K13" s="355"/>
      <c r="L13" s="341"/>
      <c r="M13" s="342"/>
      <c r="N13" s="343"/>
      <c r="O13" s="344"/>
      <c r="P13" s="343">
        <f>IF(NOT(ISERROR(MATCH(O13,_xlfn.ANCHORARRAY(I24),0))),N26&amp;"Por favor no seleccionar los criterios de impacto",O13)</f>
        <v>0</v>
      </c>
      <c r="Q13" s="342"/>
      <c r="R13" s="343"/>
      <c r="S13" s="346"/>
      <c r="T13" s="171">
        <v>2</v>
      </c>
      <c r="U13" s="172" t="s">
        <v>436</v>
      </c>
      <c r="V13" s="173" t="str">
        <f>IF(OR(W13="Preventivo",W13="Detectivo"),"Probabilidad",IF(W13="Correctivo","Impacto",""))</f>
        <v>Probabilidad</v>
      </c>
      <c r="W13" s="174" t="s">
        <v>14</v>
      </c>
      <c r="X13" s="174" t="s">
        <v>9</v>
      </c>
      <c r="Y13" s="175" t="str">
        <f t="shared" ref="Y13:Y17" si="0">IF(AND(W13="Preventivo",X13="Automático"),"50%",IF(AND(W13="Preventivo",X13="Manual"),"40%",IF(AND(W13="Detectivo",X13="Automático"),"40%",IF(AND(W13="Detectivo",X13="Manual"),"30%",IF(AND(W13="Correctivo",X13="Automático"),"35%",IF(AND(W13="Correctivo",X13="Manual"),"25%",""))))))</f>
        <v>40%</v>
      </c>
      <c r="Z13" s="174" t="s">
        <v>19</v>
      </c>
      <c r="AA13" s="174" t="s">
        <v>22</v>
      </c>
      <c r="AB13" s="174" t="s">
        <v>119</v>
      </c>
      <c r="AC13" s="176">
        <f>IFERROR(IF(AND(V12="Probabilidad",V13="Probabilidad"),(AE12-(+AE12*Y13)),IF(V13="Probabilidad",(N12-(+N12*Y13)),IF(V13="Impacto",AE12,""))),"")</f>
        <v>0.28799999999999998</v>
      </c>
      <c r="AD13" s="177" t="str">
        <f t="shared" ref="AD13:AD71" si="1">IFERROR(IF(AC13="","",IF(AC13&lt;=0.2,"Muy Baja",IF(AC13&lt;=0.4,"Baja",IF(AC13&lt;=0.6,"Media",IF(AC13&lt;=0.8,"Alta","Muy Alta"))))),"")</f>
        <v>Baja</v>
      </c>
      <c r="AE13" s="178">
        <f t="shared" ref="AE13:AE17" si="2">+AC13</f>
        <v>0.28799999999999998</v>
      </c>
      <c r="AF13" s="177" t="str">
        <f t="shared" ref="AF13:AF71" si="3">IFERROR(IF(AG13="","",IF(AG13&lt;=0.2,"Leve",IF(AG13&lt;=0.4,"Menor",IF(AG13&lt;=0.6,"Moderado",IF(AG13&lt;=0.8,"Mayor","Catastrófico"))))),"")</f>
        <v>Catastrófico</v>
      </c>
      <c r="AG13" s="178">
        <f>IFERROR(IF(AND(V12="Impacto",V13="Impacto"),(AG12-(+AG12*Y13)),IF(V13="Impacto",(R12-(+R12*Y13)),IF(V13="Probabilidad",AG12,""))),"")</f>
        <v>1</v>
      </c>
      <c r="AH13" s="179" t="str">
        <f t="shared" ref="AH13:AH17" si="4">IFERROR(IF(OR(AND(AD13="Muy Baja",AF13="Leve"),AND(AD13="Muy Baja",AF13="Menor"),AND(AD13="Baja",AF13="Leve")),"Bajo",IF(OR(AND(AD13="Muy baja",AF13="Moderado"),AND(AD13="Baja",AF13="Menor"),AND(AD13="Baja",AF13="Moderado"),AND(AD13="Media",AF13="Leve"),AND(AD13="Media",AF13="Menor"),AND(AD13="Media",AF13="Moderado"),AND(AD13="Alta",AF13="Leve"),AND(AD13="Alta",AF13="Menor")),"Moderado",IF(OR(AND(AD13="Muy Baja",AF13="Mayor"),AND(AD13="Baja",AF13="Mayor"),AND(AD13="Media",AF13="Mayor"),AND(AD13="Alta",AF13="Moderado"),AND(AD13="Alta",AF13="Mayor"),AND(AD13="Muy Alta",AF13="Leve"),AND(AD13="Muy Alta",AF13="Menor"),AND(AD13="Muy Alta",AF13="Moderado"),AND(AD13="Muy Alta",AF13="Mayor")),"Alto",IF(OR(AND(AD13="Muy Baja",AF13="Catastrófico"),AND(AD13="Baja",AF13="Catastrófico"),AND(AD13="Media",AF13="Catastrófico"),AND(AD13="Alta",AF13="Catastrófico"),AND(AD13="Muy Alta",AF13="Catastrófico")),"Extremo","")))),"")</f>
        <v>Extremo</v>
      </c>
      <c r="AI13" s="180" t="s">
        <v>135</v>
      </c>
      <c r="AJ13" s="317"/>
      <c r="AK13" s="325"/>
      <c r="AL13" s="328"/>
      <c r="AM13" s="328"/>
      <c r="AN13" s="324"/>
      <c r="AO13" s="325"/>
      <c r="AP13" s="317"/>
      <c r="AQ13" s="149"/>
      <c r="AR13" s="149"/>
      <c r="AS13" s="149"/>
      <c r="AT13" s="149"/>
      <c r="AU13" s="149"/>
      <c r="AV13" s="149"/>
      <c r="AW13" s="149"/>
      <c r="AX13" s="149"/>
      <c r="AY13" s="149"/>
      <c r="AZ13" s="149"/>
      <c r="BA13" s="149"/>
      <c r="BB13" s="149"/>
      <c r="BC13" s="149"/>
      <c r="BD13" s="149"/>
      <c r="BE13" s="149"/>
      <c r="BF13" s="149"/>
      <c r="BG13" s="149"/>
      <c r="BH13" s="149"/>
      <c r="BI13" s="149"/>
      <c r="BJ13" s="149"/>
      <c r="BK13" s="149"/>
      <c r="BL13" s="149"/>
      <c r="BM13" s="149"/>
      <c r="BN13" s="149"/>
      <c r="BO13" s="149"/>
      <c r="BP13" s="149"/>
      <c r="BQ13" s="149"/>
      <c r="BR13" s="149"/>
      <c r="BS13" s="149"/>
      <c r="BT13" s="149"/>
      <c r="BU13" s="149"/>
    </row>
    <row r="14" spans="1:73" s="169" customFormat="1" ht="139.5" customHeight="1" x14ac:dyDescent="0.2">
      <c r="A14" s="375"/>
      <c r="B14" s="347"/>
      <c r="C14" s="347"/>
      <c r="D14" s="355"/>
      <c r="E14" s="377"/>
      <c r="F14" s="377"/>
      <c r="G14" s="353"/>
      <c r="H14" s="348"/>
      <c r="I14" s="395"/>
      <c r="J14" s="382"/>
      <c r="K14" s="355"/>
      <c r="L14" s="341"/>
      <c r="M14" s="342"/>
      <c r="N14" s="343"/>
      <c r="O14" s="344"/>
      <c r="P14" s="343">
        <f>IF(NOT(ISERROR(MATCH(O14,_xlfn.ANCHORARRAY(I25),0))),N27&amp;"Por favor no seleccionar los criterios de impacto",O14)</f>
        <v>0</v>
      </c>
      <c r="Q14" s="342"/>
      <c r="R14" s="343"/>
      <c r="S14" s="346"/>
      <c r="T14" s="171">
        <v>3</v>
      </c>
      <c r="U14" s="172" t="s">
        <v>437</v>
      </c>
      <c r="V14" s="173" t="str">
        <f>IF(OR(W14="Preventivo",W14="Detectivo"),"Probabilidad",IF(W14="Correctivo","Impacto",""))</f>
        <v>Probabilidad</v>
      </c>
      <c r="W14" s="174" t="s">
        <v>15</v>
      </c>
      <c r="X14" s="174" t="s">
        <v>9</v>
      </c>
      <c r="Y14" s="175" t="str">
        <f t="shared" si="0"/>
        <v>30%</v>
      </c>
      <c r="Z14" s="174" t="s">
        <v>19</v>
      </c>
      <c r="AA14" s="174" t="s">
        <v>22</v>
      </c>
      <c r="AB14" s="174" t="s">
        <v>119</v>
      </c>
      <c r="AC14" s="176">
        <f>IFERROR(IF(AND(V13="Probabilidad",V14="Probabilidad"),(AE13-(+AE13*Y14)),IF(AND(V13="Impacto",V14="Probabilidad"),(AE12-(+AE12*Y14)),IF(V14="Impacto",AE13,""))),"")</f>
        <v>0.2016</v>
      </c>
      <c r="AD14" s="177" t="str">
        <f t="shared" si="1"/>
        <v>Baja</v>
      </c>
      <c r="AE14" s="178">
        <f t="shared" si="2"/>
        <v>0.2016</v>
      </c>
      <c r="AF14" s="177" t="str">
        <f t="shared" si="3"/>
        <v>Catastrófico</v>
      </c>
      <c r="AG14" s="178">
        <f>IFERROR(IF(AND(V13="Impacto",V14="Impacto"),(AG13-(+AG13*Y14)),IF(AND(V13="Probabilidad",V14="Impacto"),(AG12-(+AG12*Y14)),IF(V14="Probabilidad",AG13,""))),"")</f>
        <v>1</v>
      </c>
      <c r="AH14" s="179" t="str">
        <f t="shared" si="4"/>
        <v>Extremo</v>
      </c>
      <c r="AI14" s="180" t="s">
        <v>135</v>
      </c>
      <c r="AJ14" s="317"/>
      <c r="AK14" s="325"/>
      <c r="AL14" s="328"/>
      <c r="AM14" s="328"/>
      <c r="AN14" s="324"/>
      <c r="AO14" s="325"/>
      <c r="AP14" s="317"/>
      <c r="AQ14" s="149"/>
      <c r="AR14" s="149"/>
      <c r="AS14" s="149"/>
      <c r="AT14" s="149"/>
      <c r="AU14" s="149"/>
      <c r="AV14" s="149"/>
      <c r="AW14" s="149"/>
      <c r="AX14" s="149"/>
      <c r="AY14" s="149"/>
      <c r="AZ14" s="149"/>
      <c r="BA14" s="149"/>
      <c r="BB14" s="149"/>
      <c r="BC14" s="149"/>
      <c r="BD14" s="149"/>
      <c r="BE14" s="149"/>
      <c r="BF14" s="149"/>
      <c r="BG14" s="149"/>
      <c r="BH14" s="149"/>
      <c r="BI14" s="149"/>
      <c r="BJ14" s="149"/>
      <c r="BK14" s="149"/>
      <c r="BL14" s="149"/>
      <c r="BM14" s="149"/>
      <c r="BN14" s="149"/>
      <c r="BO14" s="149"/>
      <c r="BP14" s="149"/>
      <c r="BQ14" s="149"/>
      <c r="BR14" s="149"/>
      <c r="BS14" s="149"/>
      <c r="BT14" s="149"/>
      <c r="BU14" s="149"/>
    </row>
    <row r="15" spans="1:73" s="169" customFormat="1" ht="82.5" customHeight="1" x14ac:dyDescent="0.2">
      <c r="A15" s="375"/>
      <c r="B15" s="347"/>
      <c r="C15" s="347"/>
      <c r="D15" s="355"/>
      <c r="E15" s="377"/>
      <c r="F15" s="377"/>
      <c r="G15" s="353"/>
      <c r="H15" s="348"/>
      <c r="I15" s="395"/>
      <c r="J15" s="382"/>
      <c r="K15" s="355"/>
      <c r="L15" s="341"/>
      <c r="M15" s="342"/>
      <c r="N15" s="343"/>
      <c r="O15" s="344"/>
      <c r="P15" s="343">
        <f>IF(NOT(ISERROR(MATCH(O15,_xlfn.ANCHORARRAY(I26),0))),N28&amp;"Por favor no seleccionar los criterios de impacto",O15)</f>
        <v>0</v>
      </c>
      <c r="Q15" s="342"/>
      <c r="R15" s="343"/>
      <c r="S15" s="346"/>
      <c r="T15" s="171">
        <v>4</v>
      </c>
      <c r="U15" s="182"/>
      <c r="V15" s="173" t="str">
        <f t="shared" ref="V15:V17" si="5">IF(OR(W15="Preventivo",W15="Detectivo"),"Probabilidad",IF(W15="Correctivo","Impacto",""))</f>
        <v/>
      </c>
      <c r="W15" s="174"/>
      <c r="X15" s="174"/>
      <c r="Y15" s="175" t="str">
        <f t="shared" si="0"/>
        <v/>
      </c>
      <c r="Z15" s="174"/>
      <c r="AA15" s="174"/>
      <c r="AB15" s="174"/>
      <c r="AC15" s="176" t="str">
        <f t="shared" ref="AC15:AC17" si="6">IFERROR(IF(AND(V14="Probabilidad",V15="Probabilidad"),(AE14-(+AE14*Y15)),IF(AND(V14="Impacto",V15="Probabilidad"),(AE13-(+AE13*Y15)),IF(V15="Impacto",AE14,""))),"")</f>
        <v/>
      </c>
      <c r="AD15" s="177" t="str">
        <f t="shared" si="1"/>
        <v/>
      </c>
      <c r="AE15" s="178" t="str">
        <f t="shared" si="2"/>
        <v/>
      </c>
      <c r="AF15" s="177" t="str">
        <f t="shared" si="3"/>
        <v/>
      </c>
      <c r="AG15" s="178" t="str">
        <f t="shared" ref="AG15:AG17" si="7">IFERROR(IF(AND(V14="Impacto",V15="Impacto"),(AG14-(+AG14*Y15)),IF(AND(V14="Probabilidad",V15="Impacto"),(AG13-(+AG13*Y15)),IF(V15="Probabilidad",AG14,""))),"")</f>
        <v/>
      </c>
      <c r="AH15" s="179" t="str">
        <f>IFERROR(IF(OR(AND(AD15="Muy Baja",AF15="Leve"),AND(AD15="Muy Baja",AF15="Menor"),AND(AD15="Baja",AF15="Leve")),"Bajo",IF(OR(AND(AD15="Muy baja",AF15="Moderado"),AND(AD15="Baja",AF15="Menor"),AND(AD15="Baja",AF15="Moderado"),AND(AD15="Media",AF15="Leve"),AND(AD15="Media",AF15="Menor"),AND(AD15="Media",AF15="Moderado"),AND(AD15="Alta",AF15="Leve"),AND(AD15="Alta",AF15="Menor")),"Moderado",IF(OR(AND(AD15="Muy Baja",AF15="Mayor"),AND(AD15="Baja",AF15="Mayor"),AND(AD15="Media",AF15="Mayor"),AND(AD15="Alta",AF15="Moderado"),AND(AD15="Alta",AF15="Mayor"),AND(AD15="Muy Alta",AF15="Leve"),AND(AD15="Muy Alta",AF15="Menor"),AND(AD15="Muy Alta",AF15="Moderado"),AND(AD15="Muy Alta",AF15="Mayor")),"Alto",IF(OR(AND(AD15="Muy Baja",AF15="Catastrófico"),AND(AD15="Baja",AF15="Catastrófico"),AND(AD15="Media",AF15="Catastrófico"),AND(AD15="Alta",AF15="Catastrófico"),AND(AD15="Muy Alta",AF15="Catastrófico")),"Extremo","")))),"")</f>
        <v/>
      </c>
      <c r="AI15" s="180"/>
      <c r="AJ15" s="317"/>
      <c r="AK15" s="325"/>
      <c r="AL15" s="328"/>
      <c r="AM15" s="328"/>
      <c r="AN15" s="324"/>
      <c r="AO15" s="325"/>
      <c r="AP15" s="317"/>
      <c r="AQ15" s="149"/>
      <c r="AR15" s="149"/>
      <c r="AS15" s="149"/>
      <c r="AT15" s="149"/>
      <c r="AU15" s="149"/>
      <c r="AV15" s="149"/>
      <c r="AW15" s="149"/>
      <c r="AX15" s="149"/>
      <c r="AY15" s="149"/>
      <c r="AZ15" s="149"/>
      <c r="BA15" s="149"/>
      <c r="BB15" s="149"/>
      <c r="BC15" s="149"/>
      <c r="BD15" s="149"/>
      <c r="BE15" s="149"/>
      <c r="BF15" s="149"/>
      <c r="BG15" s="149"/>
      <c r="BH15" s="149"/>
      <c r="BI15" s="149"/>
      <c r="BJ15" s="149"/>
      <c r="BK15" s="149"/>
      <c r="BL15" s="149"/>
      <c r="BM15" s="149"/>
      <c r="BN15" s="149"/>
      <c r="BO15" s="149"/>
      <c r="BP15" s="149"/>
      <c r="BQ15" s="149"/>
      <c r="BR15" s="149"/>
      <c r="BS15" s="149"/>
      <c r="BT15" s="149"/>
      <c r="BU15" s="149"/>
    </row>
    <row r="16" spans="1:73" s="169" customFormat="1" ht="92.25" customHeight="1" x14ac:dyDescent="0.2">
      <c r="A16" s="375"/>
      <c r="B16" s="347"/>
      <c r="C16" s="347"/>
      <c r="D16" s="355"/>
      <c r="E16" s="377"/>
      <c r="F16" s="377"/>
      <c r="G16" s="353"/>
      <c r="H16" s="348"/>
      <c r="I16" s="395"/>
      <c r="J16" s="382"/>
      <c r="K16" s="355"/>
      <c r="L16" s="341"/>
      <c r="M16" s="342"/>
      <c r="N16" s="343"/>
      <c r="O16" s="344"/>
      <c r="P16" s="343">
        <f>IF(NOT(ISERROR(MATCH(O16,_xlfn.ANCHORARRAY(I27),0))),N29&amp;"Por favor no seleccionar los criterios de impacto",O16)</f>
        <v>0</v>
      </c>
      <c r="Q16" s="342"/>
      <c r="R16" s="343"/>
      <c r="S16" s="346"/>
      <c r="T16" s="171">
        <v>5</v>
      </c>
      <c r="U16" s="182"/>
      <c r="V16" s="173" t="str">
        <f t="shared" si="5"/>
        <v/>
      </c>
      <c r="W16" s="174"/>
      <c r="X16" s="174"/>
      <c r="Y16" s="175" t="str">
        <f t="shared" si="0"/>
        <v/>
      </c>
      <c r="Z16" s="174"/>
      <c r="AA16" s="174"/>
      <c r="AB16" s="174"/>
      <c r="AC16" s="176" t="str">
        <f t="shared" si="6"/>
        <v/>
      </c>
      <c r="AD16" s="177" t="str">
        <f t="shared" si="1"/>
        <v/>
      </c>
      <c r="AE16" s="178" t="str">
        <f t="shared" si="2"/>
        <v/>
      </c>
      <c r="AF16" s="177" t="str">
        <f t="shared" si="3"/>
        <v/>
      </c>
      <c r="AG16" s="178" t="str">
        <f t="shared" si="7"/>
        <v/>
      </c>
      <c r="AH16" s="179" t="str">
        <f t="shared" si="4"/>
        <v/>
      </c>
      <c r="AI16" s="180"/>
      <c r="AJ16" s="317"/>
      <c r="AK16" s="325"/>
      <c r="AL16" s="328"/>
      <c r="AM16" s="328"/>
      <c r="AN16" s="324"/>
      <c r="AO16" s="325"/>
      <c r="AP16" s="317"/>
      <c r="AQ16" s="149"/>
      <c r="AR16" s="149"/>
      <c r="AS16" s="149"/>
      <c r="AT16" s="149"/>
      <c r="AU16" s="149"/>
      <c r="AV16" s="149"/>
      <c r="AW16" s="149"/>
      <c r="AX16" s="149"/>
      <c r="AY16" s="149"/>
      <c r="AZ16" s="149"/>
      <c r="BA16" s="149"/>
      <c r="BB16" s="149"/>
      <c r="BC16" s="149"/>
      <c r="BD16" s="149"/>
      <c r="BE16" s="149"/>
      <c r="BF16" s="149"/>
      <c r="BG16" s="149"/>
      <c r="BH16" s="149"/>
      <c r="BI16" s="149"/>
      <c r="BJ16" s="149"/>
      <c r="BK16" s="149"/>
      <c r="BL16" s="149"/>
      <c r="BM16" s="149"/>
      <c r="BN16" s="149"/>
      <c r="BO16" s="149"/>
      <c r="BP16" s="149"/>
      <c r="BQ16" s="149"/>
      <c r="BR16" s="149"/>
      <c r="BS16" s="149"/>
      <c r="BT16" s="149"/>
      <c r="BU16" s="149"/>
    </row>
    <row r="17" spans="1:73" s="169" customFormat="1" ht="70.5" customHeight="1" x14ac:dyDescent="0.2">
      <c r="A17" s="375"/>
      <c r="B17" s="347"/>
      <c r="C17" s="347"/>
      <c r="D17" s="355"/>
      <c r="E17" s="377"/>
      <c r="F17" s="377"/>
      <c r="G17" s="354"/>
      <c r="H17" s="348"/>
      <c r="I17" s="395"/>
      <c r="J17" s="383"/>
      <c r="K17" s="355"/>
      <c r="L17" s="341"/>
      <c r="M17" s="342"/>
      <c r="N17" s="343"/>
      <c r="O17" s="344"/>
      <c r="P17" s="343">
        <f>IF(NOT(ISERROR(MATCH(O17,_xlfn.ANCHORARRAY(I28),0))),N30&amp;"Por favor no seleccionar los criterios de impacto",O17)</f>
        <v>0</v>
      </c>
      <c r="Q17" s="342"/>
      <c r="R17" s="343"/>
      <c r="S17" s="346"/>
      <c r="T17" s="171">
        <v>6</v>
      </c>
      <c r="U17" s="182"/>
      <c r="V17" s="173" t="str">
        <f t="shared" si="5"/>
        <v/>
      </c>
      <c r="W17" s="174"/>
      <c r="X17" s="174"/>
      <c r="Y17" s="175" t="str">
        <f t="shared" si="0"/>
        <v/>
      </c>
      <c r="Z17" s="174"/>
      <c r="AA17" s="174"/>
      <c r="AB17" s="174"/>
      <c r="AC17" s="176" t="str">
        <f t="shared" si="6"/>
        <v/>
      </c>
      <c r="AD17" s="177" t="str">
        <f t="shared" si="1"/>
        <v/>
      </c>
      <c r="AE17" s="178" t="str">
        <f t="shared" si="2"/>
        <v/>
      </c>
      <c r="AF17" s="177" t="str">
        <f t="shared" si="3"/>
        <v/>
      </c>
      <c r="AG17" s="178" t="str">
        <f t="shared" si="7"/>
        <v/>
      </c>
      <c r="AH17" s="179" t="str">
        <f t="shared" si="4"/>
        <v/>
      </c>
      <c r="AI17" s="180"/>
      <c r="AJ17" s="318"/>
      <c r="AK17" s="325"/>
      <c r="AL17" s="328"/>
      <c r="AM17" s="328"/>
      <c r="AN17" s="324"/>
      <c r="AO17" s="325"/>
      <c r="AP17" s="318"/>
      <c r="AQ17" s="149"/>
      <c r="AR17" s="149"/>
      <c r="AS17" s="149"/>
      <c r="AT17" s="149"/>
      <c r="AU17" s="149"/>
      <c r="AV17" s="149"/>
      <c r="AW17" s="149"/>
      <c r="AX17" s="149"/>
      <c r="AY17" s="149"/>
      <c r="AZ17" s="149"/>
      <c r="BA17" s="149"/>
      <c r="BB17" s="149"/>
      <c r="BC17" s="149"/>
      <c r="BD17" s="149"/>
      <c r="BE17" s="149"/>
      <c r="BF17" s="149"/>
      <c r="BG17" s="149"/>
      <c r="BH17" s="149"/>
      <c r="BI17" s="149"/>
      <c r="BJ17" s="149"/>
      <c r="BK17" s="149"/>
      <c r="BL17" s="149"/>
      <c r="BM17" s="149"/>
      <c r="BN17" s="149"/>
      <c r="BO17" s="149"/>
      <c r="BP17" s="149"/>
      <c r="BQ17" s="149"/>
      <c r="BR17" s="149"/>
      <c r="BS17" s="149"/>
      <c r="BT17" s="149"/>
      <c r="BU17" s="149"/>
    </row>
    <row r="18" spans="1:73" s="169" customFormat="1" ht="100.5" hidden="1" customHeight="1" x14ac:dyDescent="0.2">
      <c r="A18" s="375"/>
      <c r="B18" s="347"/>
      <c r="C18" s="347"/>
      <c r="D18" s="355"/>
      <c r="E18" s="355"/>
      <c r="F18" s="377"/>
      <c r="G18" s="349"/>
      <c r="H18" s="348"/>
      <c r="I18" s="376"/>
      <c r="J18" s="376"/>
      <c r="K18" s="345"/>
      <c r="L18" s="341"/>
      <c r="M18" s="342" t="str">
        <f>IF(L18&lt;=0,"",IF(L18&lt;=2,"Muy Baja",IF(L18&lt;=24,"Baja",IF(L18&lt;=500,"Media",IF(L18&lt;=5000,"Alta","Muy Alta")))))</f>
        <v/>
      </c>
      <c r="N18" s="343" t="str">
        <f>IF(M18="","",IF(M18="Muy Baja",0.2,IF(M18="Baja",0.4,IF(M18="Media",0.6,IF(M18="Alta",0.8,IF(M18="Muy Alta",1,))))))</f>
        <v/>
      </c>
      <c r="O18" s="344"/>
      <c r="P18" s="343">
        <f>IF(NOT(ISERROR(MATCH(O18,'Tabla Impacto'!$B$221:$B$223,0))),'Tabla Impacto'!$F$223&amp;"Por favor no seleccionar los criterios de impacto(Afectación Económica o presupuestal y Pérdida Reputacional)",O18)</f>
        <v>0</v>
      </c>
      <c r="Q18" s="342" t="str">
        <f>IF(OR(P18='Tabla Impacto'!$C$11,P18='Tabla Impacto'!$D$11),"Leve",IF(OR(P18='Tabla Impacto'!$C$12,P18='Tabla Impacto'!$D$12),"Menor",IF(OR(P18='Tabla Impacto'!$C$13,P18='Tabla Impacto'!$D$13),"Moderado",IF(OR(P18='Tabla Impacto'!$C$14,P18='Tabla Impacto'!$D$14),"Mayor",IF(OR(P18='Tabla Impacto'!$C$15,P18='Tabla Impacto'!$D$15),"Catastrófico","")))))</f>
        <v/>
      </c>
      <c r="R18" s="343" t="str">
        <f>IF(Q18="","",IF(Q18="Leve",0.2,IF(Q18="Menor",0.4,IF(Q18="Moderado",0.6,IF(Q18="Mayor",0.8,IF(Q18="Catastrófico",1,))))))</f>
        <v/>
      </c>
      <c r="S18" s="346" t="str">
        <f>IF(OR(AND(M18="Muy Baja",Q18="Leve"),AND(M18="Muy Baja",Q18="Menor"),AND(M18="Baja",Q18="Leve")),"Bajo",IF(OR(AND(M18="Muy baja",Q18="Moderado"),AND(M18="Baja",Q18="Menor"),AND(M18="Baja",Q18="Moderado"),AND(M18="Media",Q18="Leve"),AND(M18="Media",Q18="Menor"),AND(M18="Media",Q18="Moderado"),AND(M18="Alta",Q18="Leve"),AND(M18="Alta",Q18="Menor")),"Moderado",IF(OR(AND(M18="Muy Baja",Q18="Mayor"),AND(M18="Baja",Q18="Mayor"),AND(M18="Media",Q18="Mayor"),AND(M18="Alta",Q18="Moderado"),AND(M18="Alta",Q18="Mayor"),AND(M18="Muy Alta",Q18="Leve"),AND(M18="Muy Alta",Q18="Menor"),AND(M18="Muy Alta",Q18="Moderado"),AND(M18="Muy Alta",Q18="Mayor")),"Alto",IF(OR(AND(M18="Muy Baja",Q18="Catastrófico"),AND(M18="Baja",Q18="Catastrófico"),AND(M18="Media",Q18="Catastrófico"),AND(M18="Alta",Q18="Catastrófico"),AND(M18="Muy Alta",Q18="Catastrófico")),"Extremo",""))))</f>
        <v/>
      </c>
      <c r="T18" s="171">
        <v>1</v>
      </c>
      <c r="U18" s="172"/>
      <c r="V18" s="173" t="str">
        <f>IF(OR(W18="Preventivo",W18="Detectivo"),"Probabilidad",IF(W18="Correctivo","Impacto",""))</f>
        <v/>
      </c>
      <c r="W18" s="174"/>
      <c r="X18" s="174"/>
      <c r="Y18" s="175" t="str">
        <f>IF(AND(W18="Preventivo",X18="Automático"),"50%",IF(AND(W18="Preventivo",X18="Manual"),"40%",IF(AND(W18="Detectivo",X18="Automático"),"40%",IF(AND(W18="Detectivo",X18="Manual"),"30%",IF(AND(W18="Correctivo",X18="Automático"),"35%",IF(AND(W18="Correctivo",X18="Manual"),"25%",""))))))</f>
        <v/>
      </c>
      <c r="Z18" s="174"/>
      <c r="AA18" s="174"/>
      <c r="AB18" s="174"/>
      <c r="AC18" s="176" t="str">
        <f>IFERROR(IF(V18="Probabilidad",(N18-(+N18*Y18)),IF(V18="Impacto",N18,"")),"")</f>
        <v/>
      </c>
      <c r="AD18" s="177" t="str">
        <f>IFERROR(IF(AC18="","",IF(AC18&lt;=0.2,"Muy Baja",IF(AC18&lt;=0.4,"Baja",IF(AC18&lt;=0.6,"Media",IF(AC18&lt;=0.8,"Alta","Muy Alta"))))),"")</f>
        <v/>
      </c>
      <c r="AE18" s="178" t="str">
        <f>+AC18</f>
        <v/>
      </c>
      <c r="AF18" s="177" t="str">
        <f>IFERROR(IF(AG18="","",IF(AG18&lt;=0.2,"Leve",IF(AG18&lt;=0.4,"Menor",IF(AG18&lt;=0.6,"Moderado",IF(AG18&lt;=0.8,"Mayor","Catastrófico"))))),"")</f>
        <v/>
      </c>
      <c r="AG18" s="178" t="str">
        <f>IFERROR(IF(V18="Impacto",(R18-(+R18*Y18)),IF(V18="Probabilidad",R18,"")),"")</f>
        <v/>
      </c>
      <c r="AH18" s="179" t="str">
        <f>IFERROR(IF(OR(AND(AD18="Muy Baja",AF18="Leve"),AND(AD18="Muy Baja",AF18="Menor"),AND(AD18="Baja",AF18="Leve")),"Bajo",IF(OR(AND(AD18="Muy baja",AF18="Moderado"),AND(AD18="Baja",AF18="Menor"),AND(AD18="Baja",AF18="Moderado"),AND(AD18="Media",AF18="Leve"),AND(AD18="Media",AF18="Menor"),AND(AD18="Media",AF18="Moderado"),AND(AD18="Alta",AF18="Leve"),AND(AD18="Alta",AF18="Menor")),"Moderado",IF(OR(AND(AD18="Muy Baja",AF18="Mayor"),AND(AD18="Baja",AF18="Mayor"),AND(AD18="Media",AF18="Mayor"),AND(AD18="Alta",AF18="Moderado"),AND(AD18="Alta",AF18="Mayor"),AND(AD18="Muy Alta",AF18="Leve"),AND(AD18="Muy Alta",AF18="Menor"),AND(AD18="Muy Alta",AF18="Moderado"),AND(AD18="Muy Alta",AF18="Mayor")),"Alto",IF(OR(AND(AD18="Muy Baja",AF18="Catastrófico"),AND(AD18="Baja",AF18="Catastrófico"),AND(AD18="Media",AF18="Catastrófico"),AND(AD18="Alta",AF18="Catastrófico"),AND(AD18="Muy Alta",AF18="Catastrófico")),"Extremo","")))),"")</f>
        <v/>
      </c>
      <c r="AI18" s="180"/>
      <c r="AJ18" s="309"/>
      <c r="AK18" s="325"/>
      <c r="AL18" s="328"/>
      <c r="AM18" s="328"/>
      <c r="AN18" s="324"/>
      <c r="AO18" s="325"/>
      <c r="AP18" s="315"/>
      <c r="AQ18" s="149"/>
      <c r="AR18" s="149"/>
      <c r="AS18" s="149"/>
      <c r="AT18" s="149"/>
      <c r="AU18" s="149"/>
      <c r="AV18" s="149"/>
      <c r="AW18" s="149"/>
      <c r="AX18" s="149"/>
      <c r="AY18" s="149"/>
      <c r="AZ18" s="149"/>
      <c r="BA18" s="149"/>
      <c r="BB18" s="149"/>
      <c r="BC18" s="149"/>
      <c r="BD18" s="149"/>
      <c r="BE18" s="149"/>
      <c r="BF18" s="149"/>
      <c r="BG18" s="149"/>
      <c r="BH18" s="149"/>
      <c r="BI18" s="149"/>
      <c r="BJ18" s="149"/>
      <c r="BK18" s="149"/>
      <c r="BL18" s="149"/>
      <c r="BM18" s="149"/>
      <c r="BN18" s="149"/>
      <c r="BO18" s="149"/>
      <c r="BP18" s="149"/>
      <c r="BQ18" s="149"/>
      <c r="BR18" s="149"/>
      <c r="BS18" s="149"/>
      <c r="BT18" s="149"/>
      <c r="BU18" s="149"/>
    </row>
    <row r="19" spans="1:73" s="169" customFormat="1" ht="94.5" hidden="1" customHeight="1" x14ac:dyDescent="0.2">
      <c r="A19" s="375"/>
      <c r="B19" s="347"/>
      <c r="C19" s="347"/>
      <c r="D19" s="355"/>
      <c r="E19" s="355"/>
      <c r="F19" s="377"/>
      <c r="G19" s="350"/>
      <c r="H19" s="348"/>
      <c r="I19" s="376"/>
      <c r="J19" s="376"/>
      <c r="K19" s="345"/>
      <c r="L19" s="341"/>
      <c r="M19" s="342"/>
      <c r="N19" s="343"/>
      <c r="O19" s="344"/>
      <c r="P19" s="343">
        <f>IF(NOT(ISERROR(MATCH(O19,_xlfn.ANCHORARRAY(I30),0))),N32&amp;"Por favor no seleccionar los criterios de impacto",O19)</f>
        <v>0</v>
      </c>
      <c r="Q19" s="342"/>
      <c r="R19" s="343"/>
      <c r="S19" s="346"/>
      <c r="T19" s="171">
        <v>2</v>
      </c>
      <c r="U19" s="172"/>
      <c r="V19" s="173" t="str">
        <f>IF(OR(W19="Preventivo",W19="Detectivo"),"Probabilidad",IF(W19="Correctivo","Impacto",""))</f>
        <v/>
      </c>
      <c r="W19" s="174"/>
      <c r="X19" s="174"/>
      <c r="Y19" s="175" t="str">
        <f t="shared" ref="Y19:Y23" si="8">IF(AND(W19="Preventivo",X19="Automático"),"50%",IF(AND(W19="Preventivo",X19="Manual"),"40%",IF(AND(W19="Detectivo",X19="Automático"),"40%",IF(AND(W19="Detectivo",X19="Manual"),"30%",IF(AND(W19="Correctivo",X19="Automático"),"35%",IF(AND(W19="Correctivo",X19="Manual"),"25%",""))))))</f>
        <v/>
      </c>
      <c r="Z19" s="174"/>
      <c r="AA19" s="174"/>
      <c r="AB19" s="174"/>
      <c r="AC19" s="176" t="str">
        <f>IFERROR(IF(AND(V18="Probabilidad",V19="Probabilidad"),(AE18-(+AE18*Y19)),IF(V19="Probabilidad",(N18-(+N18*Y19)),IF(V19="Impacto",AE18,""))),"")</f>
        <v/>
      </c>
      <c r="AD19" s="177" t="str">
        <f t="shared" si="1"/>
        <v/>
      </c>
      <c r="AE19" s="178" t="str">
        <f t="shared" ref="AE19:AE23" si="9">+AC19</f>
        <v/>
      </c>
      <c r="AF19" s="177" t="str">
        <f t="shared" si="3"/>
        <v/>
      </c>
      <c r="AG19" s="178" t="str">
        <f>IFERROR(IF(AND(V18="Impacto",V19="Impacto"),(AG18-(+AG18*Y19)),IF(V19="Impacto",(R18-(+R18*Y19)),IF(V19="Probabilidad",AG18,""))),"")</f>
        <v/>
      </c>
      <c r="AH19" s="179" t="str">
        <f t="shared" ref="AH19:AH20" si="10">IFERROR(IF(OR(AND(AD19="Muy Baja",AF19="Leve"),AND(AD19="Muy Baja",AF19="Menor"),AND(AD19="Baja",AF19="Leve")),"Bajo",IF(OR(AND(AD19="Muy baja",AF19="Moderado"),AND(AD19="Baja",AF19="Menor"),AND(AD19="Baja",AF19="Moderado"),AND(AD19="Media",AF19="Leve"),AND(AD19="Media",AF19="Menor"),AND(AD19="Media",AF19="Moderado"),AND(AD19="Alta",AF19="Leve"),AND(AD19="Alta",AF19="Menor")),"Moderado",IF(OR(AND(AD19="Muy Baja",AF19="Mayor"),AND(AD19="Baja",AF19="Mayor"),AND(AD19="Media",AF19="Mayor"),AND(AD19="Alta",AF19="Moderado"),AND(AD19="Alta",AF19="Mayor"),AND(AD19="Muy Alta",AF19="Leve"),AND(AD19="Muy Alta",AF19="Menor"),AND(AD19="Muy Alta",AF19="Moderado"),AND(AD19="Muy Alta",AF19="Mayor")),"Alto",IF(OR(AND(AD19="Muy Baja",AF19="Catastrófico"),AND(AD19="Baja",AF19="Catastrófico"),AND(AD19="Media",AF19="Catastrófico"),AND(AD19="Alta",AF19="Catastrófico"),AND(AD19="Muy Alta",AF19="Catastrófico")),"Extremo","")))),"")</f>
        <v/>
      </c>
      <c r="AI19" s="180"/>
      <c r="AJ19" s="310"/>
      <c r="AK19" s="325"/>
      <c r="AL19" s="328"/>
      <c r="AM19" s="328"/>
      <c r="AN19" s="324"/>
      <c r="AO19" s="325"/>
      <c r="AP19" s="315"/>
      <c r="AQ19" s="149"/>
      <c r="AR19" s="149"/>
      <c r="AS19" s="149"/>
      <c r="AT19" s="149"/>
      <c r="AU19" s="149"/>
      <c r="AV19" s="149"/>
      <c r="AW19" s="149"/>
      <c r="AX19" s="149"/>
      <c r="AY19" s="149"/>
      <c r="AZ19" s="149"/>
      <c r="BA19" s="149"/>
      <c r="BB19" s="149"/>
      <c r="BC19" s="149"/>
      <c r="BD19" s="149"/>
      <c r="BE19" s="149"/>
      <c r="BF19" s="149"/>
      <c r="BG19" s="149"/>
      <c r="BH19" s="149"/>
      <c r="BI19" s="149"/>
      <c r="BJ19" s="149"/>
      <c r="BK19" s="149"/>
      <c r="BL19" s="149"/>
      <c r="BM19" s="149"/>
      <c r="BN19" s="149"/>
      <c r="BO19" s="149"/>
      <c r="BP19" s="149"/>
      <c r="BQ19" s="149"/>
      <c r="BR19" s="149"/>
      <c r="BS19" s="149"/>
      <c r="BT19" s="149"/>
      <c r="BU19" s="149"/>
    </row>
    <row r="20" spans="1:73" s="169" customFormat="1" ht="93" hidden="1" customHeight="1" x14ac:dyDescent="0.2">
      <c r="A20" s="375"/>
      <c r="B20" s="347"/>
      <c r="C20" s="347"/>
      <c r="D20" s="355"/>
      <c r="E20" s="355"/>
      <c r="F20" s="377"/>
      <c r="G20" s="350"/>
      <c r="H20" s="348"/>
      <c r="I20" s="376"/>
      <c r="J20" s="376"/>
      <c r="K20" s="345"/>
      <c r="L20" s="341"/>
      <c r="M20" s="342"/>
      <c r="N20" s="343"/>
      <c r="O20" s="344"/>
      <c r="P20" s="343">
        <f>IF(NOT(ISERROR(MATCH(O20,_xlfn.ANCHORARRAY(I31),0))),N33&amp;"Por favor no seleccionar los criterios de impacto",O20)</f>
        <v>0</v>
      </c>
      <c r="Q20" s="342"/>
      <c r="R20" s="343"/>
      <c r="S20" s="346"/>
      <c r="T20" s="171">
        <v>3</v>
      </c>
      <c r="U20" s="172"/>
      <c r="V20" s="173" t="str">
        <f>IF(OR(W20="Preventivo",W20="Detectivo"),"Probabilidad",IF(W20="Correctivo","Impacto",""))</f>
        <v/>
      </c>
      <c r="W20" s="174"/>
      <c r="X20" s="174"/>
      <c r="Y20" s="175" t="str">
        <f t="shared" si="8"/>
        <v/>
      </c>
      <c r="Z20" s="174"/>
      <c r="AA20" s="174"/>
      <c r="AB20" s="174"/>
      <c r="AC20" s="176" t="str">
        <f>IFERROR(IF(AND(V19="Probabilidad",V20="Probabilidad"),(AE19-(+AE19*Y20)),IF(AND(V19="Impacto",V20="Probabilidad"),(AE18-(+AE18*Y20)),IF(V20="Impacto",AE19,""))),"")</f>
        <v/>
      </c>
      <c r="AD20" s="177" t="str">
        <f t="shared" si="1"/>
        <v/>
      </c>
      <c r="AE20" s="178" t="str">
        <f t="shared" si="9"/>
        <v/>
      </c>
      <c r="AF20" s="177" t="str">
        <f t="shared" si="3"/>
        <v/>
      </c>
      <c r="AG20" s="178" t="str">
        <f>IFERROR(IF(AND(V19="Impacto",V20="Impacto"),(AG19-(+AG19*Y20)),IF(AND(V19="Probabilidad",V20="Impacto"),(AG18-(+AG18*Y20)),IF(V20="Probabilidad",AG19,""))),"")</f>
        <v/>
      </c>
      <c r="AH20" s="179" t="str">
        <f t="shared" si="10"/>
        <v/>
      </c>
      <c r="AI20" s="180"/>
      <c r="AJ20" s="310"/>
      <c r="AK20" s="325"/>
      <c r="AL20" s="328"/>
      <c r="AM20" s="328"/>
      <c r="AN20" s="324"/>
      <c r="AO20" s="325"/>
      <c r="AP20" s="315"/>
      <c r="AQ20" s="149"/>
      <c r="AR20" s="149"/>
      <c r="AS20" s="149"/>
      <c r="AT20" s="149"/>
      <c r="AU20" s="149"/>
      <c r="AV20" s="149"/>
      <c r="AW20" s="149"/>
      <c r="AX20" s="149"/>
      <c r="AY20" s="149"/>
      <c r="AZ20" s="149"/>
      <c r="BA20" s="149"/>
      <c r="BB20" s="149"/>
      <c r="BC20" s="149"/>
      <c r="BD20" s="149"/>
      <c r="BE20" s="149"/>
      <c r="BF20" s="149"/>
      <c r="BG20" s="149"/>
      <c r="BH20" s="149"/>
      <c r="BI20" s="149"/>
      <c r="BJ20" s="149"/>
      <c r="BK20" s="149"/>
      <c r="BL20" s="149"/>
      <c r="BM20" s="149"/>
      <c r="BN20" s="149"/>
      <c r="BO20" s="149"/>
      <c r="BP20" s="149"/>
      <c r="BQ20" s="149"/>
      <c r="BR20" s="149"/>
      <c r="BS20" s="149"/>
      <c r="BT20" s="149"/>
      <c r="BU20" s="149"/>
    </row>
    <row r="21" spans="1:73" s="169" customFormat="1" ht="70.5" hidden="1" customHeight="1" x14ac:dyDescent="0.2">
      <c r="A21" s="375"/>
      <c r="B21" s="347"/>
      <c r="C21" s="347"/>
      <c r="D21" s="355"/>
      <c r="E21" s="355"/>
      <c r="F21" s="377"/>
      <c r="G21" s="350"/>
      <c r="H21" s="348"/>
      <c r="I21" s="376"/>
      <c r="J21" s="376"/>
      <c r="K21" s="345"/>
      <c r="L21" s="341"/>
      <c r="M21" s="342"/>
      <c r="N21" s="343"/>
      <c r="O21" s="344"/>
      <c r="P21" s="343">
        <f>IF(NOT(ISERROR(MATCH(O21,_xlfn.ANCHORARRAY(I32),0))),N34&amp;"Por favor no seleccionar los criterios de impacto",O21)</f>
        <v>0</v>
      </c>
      <c r="Q21" s="342"/>
      <c r="R21" s="343"/>
      <c r="S21" s="346"/>
      <c r="T21" s="171">
        <v>4</v>
      </c>
      <c r="U21" s="182"/>
      <c r="V21" s="173" t="str">
        <f t="shared" ref="V21:V23" si="11">IF(OR(W21="Preventivo",W21="Detectivo"),"Probabilidad",IF(W21="Correctivo","Impacto",""))</f>
        <v/>
      </c>
      <c r="W21" s="174"/>
      <c r="X21" s="174"/>
      <c r="Y21" s="175" t="str">
        <f t="shared" si="8"/>
        <v/>
      </c>
      <c r="Z21" s="174"/>
      <c r="AA21" s="174"/>
      <c r="AB21" s="174"/>
      <c r="AC21" s="176" t="str">
        <f t="shared" ref="AC21:AC23" si="12">IFERROR(IF(AND(V20="Probabilidad",V21="Probabilidad"),(AE20-(+AE20*Y21)),IF(AND(V20="Impacto",V21="Probabilidad"),(AE19-(+AE19*Y21)),IF(V21="Impacto",AE20,""))),"")</f>
        <v/>
      </c>
      <c r="AD21" s="177" t="str">
        <f t="shared" si="1"/>
        <v/>
      </c>
      <c r="AE21" s="178" t="str">
        <f t="shared" si="9"/>
        <v/>
      </c>
      <c r="AF21" s="177" t="str">
        <f t="shared" si="3"/>
        <v/>
      </c>
      <c r="AG21" s="178" t="str">
        <f t="shared" ref="AG21:AG23" si="13">IFERROR(IF(AND(V20="Impacto",V21="Impacto"),(AG20-(+AG20*Y21)),IF(AND(V20="Probabilidad",V21="Impacto"),(AG19-(+AG19*Y21)),IF(V21="Probabilidad",AG20,""))),"")</f>
        <v/>
      </c>
      <c r="AH21" s="179" t="str">
        <f>IFERROR(IF(OR(AND(AD21="Muy Baja",AF21="Leve"),AND(AD21="Muy Baja",AF21="Menor"),AND(AD21="Baja",AF21="Leve")),"Bajo",IF(OR(AND(AD21="Muy baja",AF21="Moderado"),AND(AD21="Baja",AF21="Menor"),AND(AD21="Baja",AF21="Moderado"),AND(AD21="Media",AF21="Leve"),AND(AD21="Media",AF21="Menor"),AND(AD21="Media",AF21="Moderado"),AND(AD21="Alta",AF21="Leve"),AND(AD21="Alta",AF21="Menor")),"Moderado",IF(OR(AND(AD21="Muy Baja",AF21="Mayor"),AND(AD21="Baja",AF21="Mayor"),AND(AD21="Media",AF21="Mayor"),AND(AD21="Alta",AF21="Moderado"),AND(AD21="Alta",AF21="Mayor"),AND(AD21="Muy Alta",AF21="Leve"),AND(AD21="Muy Alta",AF21="Menor"),AND(AD21="Muy Alta",AF21="Moderado"),AND(AD21="Muy Alta",AF21="Mayor")),"Alto",IF(OR(AND(AD21="Muy Baja",AF21="Catastrófico"),AND(AD21="Baja",AF21="Catastrófico"),AND(AD21="Media",AF21="Catastrófico"),AND(AD21="Alta",AF21="Catastrófico"),AND(AD21="Muy Alta",AF21="Catastrófico")),"Extremo","")))),"")</f>
        <v/>
      </c>
      <c r="AI21" s="180"/>
      <c r="AJ21" s="310"/>
      <c r="AK21" s="325"/>
      <c r="AL21" s="328"/>
      <c r="AM21" s="328"/>
      <c r="AN21" s="324"/>
      <c r="AO21" s="325"/>
      <c r="AP21" s="315"/>
      <c r="AQ21" s="149"/>
      <c r="AR21" s="149"/>
      <c r="AS21" s="149"/>
      <c r="AT21" s="149"/>
      <c r="AU21" s="149"/>
      <c r="AV21" s="149"/>
      <c r="AW21" s="149"/>
      <c r="AX21" s="149"/>
      <c r="AY21" s="149"/>
      <c r="AZ21" s="149"/>
      <c r="BA21" s="149"/>
      <c r="BB21" s="149"/>
      <c r="BC21" s="149"/>
      <c r="BD21" s="149"/>
      <c r="BE21" s="149"/>
      <c r="BF21" s="149"/>
      <c r="BG21" s="149"/>
      <c r="BH21" s="149"/>
      <c r="BI21" s="149"/>
      <c r="BJ21" s="149"/>
      <c r="BK21" s="149"/>
      <c r="BL21" s="149"/>
      <c r="BM21" s="149"/>
      <c r="BN21" s="149"/>
      <c r="BO21" s="149"/>
      <c r="BP21" s="149"/>
      <c r="BQ21" s="149"/>
      <c r="BR21" s="149"/>
      <c r="BS21" s="149"/>
      <c r="BT21" s="149"/>
      <c r="BU21" s="149"/>
    </row>
    <row r="22" spans="1:73" s="169" customFormat="1" ht="70.5" hidden="1" customHeight="1" x14ac:dyDescent="0.2">
      <c r="A22" s="375"/>
      <c r="B22" s="347"/>
      <c r="C22" s="347"/>
      <c r="D22" s="355"/>
      <c r="E22" s="355"/>
      <c r="F22" s="377"/>
      <c r="G22" s="350"/>
      <c r="H22" s="348"/>
      <c r="I22" s="376"/>
      <c r="J22" s="376"/>
      <c r="K22" s="345"/>
      <c r="L22" s="341"/>
      <c r="M22" s="342"/>
      <c r="N22" s="343"/>
      <c r="O22" s="344"/>
      <c r="P22" s="343">
        <f>IF(NOT(ISERROR(MATCH(O22,_xlfn.ANCHORARRAY(I33),0))),N35&amp;"Por favor no seleccionar los criterios de impacto",O22)</f>
        <v>0</v>
      </c>
      <c r="Q22" s="342"/>
      <c r="R22" s="343"/>
      <c r="S22" s="346"/>
      <c r="T22" s="171">
        <v>5</v>
      </c>
      <c r="U22" s="182"/>
      <c r="V22" s="173" t="str">
        <f t="shared" si="11"/>
        <v/>
      </c>
      <c r="W22" s="174"/>
      <c r="X22" s="174"/>
      <c r="Y22" s="175" t="str">
        <f t="shared" si="8"/>
        <v/>
      </c>
      <c r="Z22" s="174"/>
      <c r="AA22" s="174"/>
      <c r="AB22" s="174"/>
      <c r="AC22" s="176" t="str">
        <f t="shared" si="12"/>
        <v/>
      </c>
      <c r="AD22" s="177" t="str">
        <f t="shared" si="1"/>
        <v/>
      </c>
      <c r="AE22" s="178" t="str">
        <f t="shared" si="9"/>
        <v/>
      </c>
      <c r="AF22" s="177" t="str">
        <f t="shared" si="3"/>
        <v/>
      </c>
      <c r="AG22" s="178" t="str">
        <f t="shared" si="13"/>
        <v/>
      </c>
      <c r="AH22" s="179" t="str">
        <f t="shared" ref="AH22:AH23" si="14">IFERROR(IF(OR(AND(AD22="Muy Baja",AF22="Leve"),AND(AD22="Muy Baja",AF22="Menor"),AND(AD22="Baja",AF22="Leve")),"Bajo",IF(OR(AND(AD22="Muy baja",AF22="Moderado"),AND(AD22="Baja",AF22="Menor"),AND(AD22="Baja",AF22="Moderado"),AND(AD22="Media",AF22="Leve"),AND(AD22="Media",AF22="Menor"),AND(AD22="Media",AF22="Moderado"),AND(AD22="Alta",AF22="Leve"),AND(AD22="Alta",AF22="Menor")),"Moderado",IF(OR(AND(AD22="Muy Baja",AF22="Mayor"),AND(AD22="Baja",AF22="Mayor"),AND(AD22="Media",AF22="Mayor"),AND(AD22="Alta",AF22="Moderado"),AND(AD22="Alta",AF22="Mayor"),AND(AD22="Muy Alta",AF22="Leve"),AND(AD22="Muy Alta",AF22="Menor"),AND(AD22="Muy Alta",AF22="Moderado"),AND(AD22="Muy Alta",AF22="Mayor")),"Alto",IF(OR(AND(AD22="Muy Baja",AF22="Catastrófico"),AND(AD22="Baja",AF22="Catastrófico"),AND(AD22="Media",AF22="Catastrófico"),AND(AD22="Alta",AF22="Catastrófico"),AND(AD22="Muy Alta",AF22="Catastrófico")),"Extremo","")))),"")</f>
        <v/>
      </c>
      <c r="AI22" s="180"/>
      <c r="AJ22" s="310"/>
      <c r="AK22" s="325"/>
      <c r="AL22" s="328"/>
      <c r="AM22" s="328"/>
      <c r="AN22" s="324"/>
      <c r="AO22" s="325"/>
      <c r="AP22" s="315"/>
      <c r="AQ22" s="149"/>
      <c r="AR22" s="149"/>
      <c r="AS22" s="149"/>
      <c r="AT22" s="149"/>
      <c r="AU22" s="149"/>
      <c r="AV22" s="149"/>
      <c r="AW22" s="149"/>
      <c r="AX22" s="149"/>
      <c r="AY22" s="149"/>
      <c r="AZ22" s="149"/>
      <c r="BA22" s="149"/>
      <c r="BB22" s="149"/>
      <c r="BC22" s="149"/>
      <c r="BD22" s="149"/>
      <c r="BE22" s="149"/>
      <c r="BF22" s="149"/>
      <c r="BG22" s="149"/>
      <c r="BH22" s="149"/>
      <c r="BI22" s="149"/>
      <c r="BJ22" s="149"/>
      <c r="BK22" s="149"/>
      <c r="BL22" s="149"/>
      <c r="BM22" s="149"/>
      <c r="BN22" s="149"/>
      <c r="BO22" s="149"/>
      <c r="BP22" s="149"/>
      <c r="BQ22" s="149"/>
      <c r="BR22" s="149"/>
      <c r="BS22" s="149"/>
      <c r="BT22" s="149"/>
      <c r="BU22" s="149"/>
    </row>
    <row r="23" spans="1:73" s="169" customFormat="1" ht="70.5" hidden="1" customHeight="1" x14ac:dyDescent="0.2">
      <c r="A23" s="375"/>
      <c r="B23" s="347"/>
      <c r="C23" s="347"/>
      <c r="D23" s="355"/>
      <c r="E23" s="355"/>
      <c r="F23" s="377"/>
      <c r="G23" s="351"/>
      <c r="H23" s="348"/>
      <c r="I23" s="376"/>
      <c r="J23" s="376"/>
      <c r="K23" s="345"/>
      <c r="L23" s="341"/>
      <c r="M23" s="342"/>
      <c r="N23" s="343"/>
      <c r="O23" s="344"/>
      <c r="P23" s="343">
        <f>IF(NOT(ISERROR(MATCH(O23,_xlfn.ANCHORARRAY(I34),0))),N36&amp;"Por favor no seleccionar los criterios de impacto",O23)</f>
        <v>0</v>
      </c>
      <c r="Q23" s="342"/>
      <c r="R23" s="343"/>
      <c r="S23" s="346"/>
      <c r="T23" s="171">
        <v>6</v>
      </c>
      <c r="U23" s="182"/>
      <c r="V23" s="173" t="str">
        <f t="shared" si="11"/>
        <v/>
      </c>
      <c r="W23" s="174"/>
      <c r="X23" s="174"/>
      <c r="Y23" s="175" t="str">
        <f t="shared" si="8"/>
        <v/>
      </c>
      <c r="Z23" s="174"/>
      <c r="AA23" s="174"/>
      <c r="AB23" s="174"/>
      <c r="AC23" s="176" t="str">
        <f t="shared" si="12"/>
        <v/>
      </c>
      <c r="AD23" s="177" t="str">
        <f t="shared" si="1"/>
        <v/>
      </c>
      <c r="AE23" s="178" t="str">
        <f t="shared" si="9"/>
        <v/>
      </c>
      <c r="AF23" s="177" t="str">
        <f t="shared" si="3"/>
        <v/>
      </c>
      <c r="AG23" s="178" t="str">
        <f t="shared" si="13"/>
        <v/>
      </c>
      <c r="AH23" s="179" t="str">
        <f t="shared" si="14"/>
        <v/>
      </c>
      <c r="AI23" s="180"/>
      <c r="AJ23" s="311"/>
      <c r="AK23" s="325"/>
      <c r="AL23" s="328"/>
      <c r="AM23" s="328"/>
      <c r="AN23" s="324"/>
      <c r="AO23" s="325"/>
      <c r="AP23" s="315"/>
      <c r="AQ23" s="149"/>
      <c r="AR23" s="149"/>
      <c r="AS23" s="149"/>
      <c r="AT23" s="149"/>
      <c r="AU23" s="149"/>
      <c r="AV23" s="149"/>
      <c r="AW23" s="149"/>
      <c r="AX23" s="149"/>
      <c r="AY23" s="149"/>
      <c r="AZ23" s="149"/>
      <c r="BA23" s="149"/>
      <c r="BB23" s="149"/>
      <c r="BC23" s="149"/>
      <c r="BD23" s="149"/>
      <c r="BE23" s="149"/>
      <c r="BF23" s="149"/>
      <c r="BG23" s="149"/>
      <c r="BH23" s="149"/>
      <c r="BI23" s="149"/>
      <c r="BJ23" s="149"/>
      <c r="BK23" s="149"/>
      <c r="BL23" s="149"/>
      <c r="BM23" s="149"/>
      <c r="BN23" s="149"/>
      <c r="BO23" s="149"/>
      <c r="BP23" s="149"/>
      <c r="BQ23" s="149"/>
      <c r="BR23" s="149"/>
      <c r="BS23" s="149"/>
      <c r="BT23" s="149"/>
      <c r="BU23" s="149"/>
    </row>
    <row r="24" spans="1:73" s="169" customFormat="1" ht="114.75" customHeight="1" x14ac:dyDescent="0.2">
      <c r="A24" s="375">
        <v>2</v>
      </c>
      <c r="B24" s="347" t="s">
        <v>232</v>
      </c>
      <c r="C24" s="347" t="s">
        <v>375</v>
      </c>
      <c r="D24" s="355" t="s">
        <v>131</v>
      </c>
      <c r="E24" s="355" t="s">
        <v>385</v>
      </c>
      <c r="F24" s="355" t="s">
        <v>384</v>
      </c>
      <c r="G24" s="349" t="s">
        <v>382</v>
      </c>
      <c r="H24" s="349" t="s">
        <v>383</v>
      </c>
      <c r="I24" s="376" t="s">
        <v>447</v>
      </c>
      <c r="J24" s="334" t="s">
        <v>381</v>
      </c>
      <c r="K24" s="355" t="s">
        <v>123</v>
      </c>
      <c r="L24" s="341">
        <v>1000</v>
      </c>
      <c r="M24" s="342" t="str">
        <f>IF(L24&lt;=0,"",IF(L24&lt;=2,"Muy Baja",IF(L24&lt;=24,"Baja",IF(L24&lt;=500,"Media",IF(L24&lt;=5000,"Alta","Muy Alta")))))</f>
        <v>Alta</v>
      </c>
      <c r="N24" s="343">
        <f>IF(M24="","",IF(M24="Muy Baja",0.2,IF(M24="Baja",0.4,IF(M24="Media",0.6,IF(M24="Alta",0.8,IF(M24="Muy Alta",1,))))))</f>
        <v>0.8</v>
      </c>
      <c r="O24" s="344" t="s">
        <v>153</v>
      </c>
      <c r="P24" s="343" t="str">
        <f>IF(NOT(ISERROR(MATCH(O24,'Tabla Impacto'!$B$221:$B$223,0))),'Tabla Impacto'!$F$223&amp;"Por favor no seleccionar los criterios de impacto(Afectación Económica o presupuestal y Pérdida Reputacional)",O24)</f>
        <v xml:space="preserve">     El riesgo afecta la imagen de la entidad con algunos usuarios de relevancia frente al logro de los objetivos</v>
      </c>
      <c r="Q24" s="342" t="str">
        <f>IF(OR(P24='Tabla Impacto'!$C$11,P24='Tabla Impacto'!$D$11),"Leve",IF(OR(P24='Tabla Impacto'!$C$12,P24='Tabla Impacto'!$D$12),"Menor",IF(OR(P24='Tabla Impacto'!$C$13,P24='Tabla Impacto'!$D$13),"Moderado",IF(OR(P24='Tabla Impacto'!$C$14,P24='Tabla Impacto'!$D$14),"Mayor",IF(OR(P24='Tabla Impacto'!$C$15,P24='Tabla Impacto'!$D$15),"Catastrófico","")))))</f>
        <v>Moderado</v>
      </c>
      <c r="R24" s="343">
        <f>IF(Q24="","",IF(Q24="Leve",0.2,IF(Q24="Menor",0.4,IF(Q24="Moderado",0.6,IF(Q24="Mayor",0.8,IF(Q24="Catastrófico",1,))))))</f>
        <v>0.6</v>
      </c>
      <c r="S24" s="346" t="str">
        <f>IF(OR(AND(M24="Muy Baja",Q24="Leve"),AND(M24="Muy Baja",Q24="Menor"),AND(M24="Baja",Q24="Leve")),"Bajo",IF(OR(AND(M24="Muy baja",Q24="Moderado"),AND(M24="Baja",Q24="Menor"),AND(M24="Baja",Q24="Moderado"),AND(M24="Media",Q24="Leve"),AND(M24="Media",Q24="Menor"),AND(M24="Media",Q24="Moderado"),AND(M24="Alta",Q24="Leve"),AND(M24="Alta",Q24="Menor")),"Moderado",IF(OR(AND(M24="Muy Baja",Q24="Mayor"),AND(M24="Baja",Q24="Mayor"),AND(M24="Media",Q24="Mayor"),AND(M24="Alta",Q24="Moderado"),AND(M24="Alta",Q24="Mayor"),AND(M24="Muy Alta",Q24="Leve"),AND(M24="Muy Alta",Q24="Menor"),AND(M24="Muy Alta",Q24="Moderado"),AND(M24="Muy Alta",Q24="Mayor")),"Alto",IF(OR(AND(M24="Muy Baja",Q24="Catastrófico"),AND(M24="Baja",Q24="Catastrófico"),AND(M24="Media",Q24="Catastrófico"),AND(M24="Alta",Q24="Catastrófico"),AND(M24="Muy Alta",Q24="Catastrófico")),"Extremo",""))))</f>
        <v>Alto</v>
      </c>
      <c r="T24" s="171">
        <v>1</v>
      </c>
      <c r="U24" s="172" t="s">
        <v>439</v>
      </c>
      <c r="V24" s="173" t="str">
        <f>IF(OR(W24="Preventivo",W24="Detectivo"),"Probabilidad",IF(W24="Correctivo","Impacto",""))</f>
        <v>Probabilidad</v>
      </c>
      <c r="W24" s="174" t="s">
        <v>14</v>
      </c>
      <c r="X24" s="174" t="s">
        <v>9</v>
      </c>
      <c r="Y24" s="175" t="str">
        <f>IF(AND(W24="Preventivo",X24="Automático"),"50%",IF(AND(W24="Preventivo",X24="Manual"),"40%",IF(AND(W24="Detectivo",X24="Automático"),"40%",IF(AND(W24="Detectivo",X24="Manual"),"30%",IF(AND(W24="Correctivo",X24="Automático"),"35%",IF(AND(W24="Correctivo",X24="Manual"),"25%",""))))))</f>
        <v>40%</v>
      </c>
      <c r="Z24" s="174" t="s">
        <v>19</v>
      </c>
      <c r="AA24" s="174" t="s">
        <v>22</v>
      </c>
      <c r="AB24" s="174" t="s">
        <v>119</v>
      </c>
      <c r="AC24" s="183">
        <f>IFERROR(IF(V24="Probabilidad",(N24-(+N24*Y24)),IF(V24="Impacto",N24,"")),"")</f>
        <v>0.48</v>
      </c>
      <c r="AD24" s="177" t="str">
        <f>IFERROR(IF(AC24="","",IF(AC24&lt;=0.2,"Muy Baja",IF(AC24&lt;=0.4,"Baja",IF(AC24&lt;=0.6,"Media",IF(AC24&lt;=0.8,"Alta","Muy Alta"))))),"")</f>
        <v>Media</v>
      </c>
      <c r="AE24" s="178">
        <f>+AC24</f>
        <v>0.48</v>
      </c>
      <c r="AF24" s="177" t="str">
        <f>IFERROR(IF(AG24="","",IF(AG24&lt;=0.2,"Leve",IF(AG24&lt;=0.4,"Menor",IF(AG24&lt;=0.6,"Moderado",IF(AG24&lt;=0.8,"Mayor","Catastrófico"))))),"")</f>
        <v>Moderado</v>
      </c>
      <c r="AG24" s="178">
        <f>IFERROR(IF(V24="Impacto",(R24-(+R24*Y24)),IF(V24="Probabilidad",R24,"")),"")</f>
        <v>0.6</v>
      </c>
      <c r="AH24" s="179" t="str">
        <f>IFERROR(IF(OR(AND(AD24="Muy Baja",AF24="Leve"),AND(AD24="Muy Baja",AF24="Menor"),AND(AD24="Baja",AF24="Leve")),"Bajo",IF(OR(AND(AD24="Muy baja",AF24="Moderado"),AND(AD24="Baja",AF24="Menor"),AND(AD24="Baja",AF24="Moderado"),AND(AD24="Media",AF24="Leve"),AND(AD24="Media",AF24="Menor"),AND(AD24="Media",AF24="Moderado"),AND(AD24="Alta",AF24="Leve"),AND(AD24="Alta",AF24="Menor")),"Moderado",IF(OR(AND(AD24="Muy Baja",AF24="Mayor"),AND(AD24="Baja",AF24="Mayor"),AND(AD24="Media",AF24="Mayor"),AND(AD24="Alta",AF24="Moderado"),AND(AD24="Alta",AF24="Mayor"),AND(AD24="Muy Alta",AF24="Leve"),AND(AD24="Muy Alta",AF24="Menor"),AND(AD24="Muy Alta",AF24="Moderado"),AND(AD24="Muy Alta",AF24="Mayor")),"Alto",IF(OR(AND(AD24="Muy Baja",AF24="Catastrófico"),AND(AD24="Baja",AF24="Catastrófico"),AND(AD24="Media",AF24="Catastrófico"),AND(AD24="Alta",AF24="Catastrófico"),AND(AD24="Muy Alta",AF24="Catastrófico")),"Extremo","")))),"")</f>
        <v>Moderado</v>
      </c>
      <c r="AI24" s="180" t="s">
        <v>32</v>
      </c>
      <c r="AJ24" s="312" t="s">
        <v>442</v>
      </c>
      <c r="AK24" s="325"/>
      <c r="AL24" s="328"/>
      <c r="AM24" s="327" t="s">
        <v>434</v>
      </c>
      <c r="AN24" s="324"/>
      <c r="AO24" s="325"/>
      <c r="AP24" s="312" t="s">
        <v>443</v>
      </c>
      <c r="AQ24" s="149"/>
      <c r="AR24" s="149"/>
      <c r="AS24" s="149"/>
      <c r="AT24" s="149"/>
      <c r="AU24" s="149"/>
      <c r="AV24" s="149"/>
      <c r="AW24" s="149"/>
      <c r="AX24" s="149"/>
      <c r="AY24" s="149"/>
      <c r="AZ24" s="149"/>
      <c r="BA24" s="149"/>
      <c r="BB24" s="149"/>
      <c r="BC24" s="149"/>
      <c r="BD24" s="149"/>
      <c r="BE24" s="149"/>
      <c r="BF24" s="149"/>
      <c r="BG24" s="149"/>
      <c r="BH24" s="149"/>
      <c r="BI24" s="149"/>
      <c r="BJ24" s="149"/>
      <c r="BK24" s="149"/>
      <c r="BL24" s="149"/>
      <c r="BM24" s="149"/>
      <c r="BN24" s="149"/>
      <c r="BO24" s="149"/>
      <c r="BP24" s="149"/>
      <c r="BQ24" s="149"/>
      <c r="BR24" s="149"/>
      <c r="BS24" s="149"/>
      <c r="BT24" s="149"/>
      <c r="BU24" s="149"/>
    </row>
    <row r="25" spans="1:73" s="169" customFormat="1" ht="99.75" customHeight="1" x14ac:dyDescent="0.2">
      <c r="A25" s="375"/>
      <c r="B25" s="347"/>
      <c r="C25" s="347"/>
      <c r="D25" s="355"/>
      <c r="E25" s="355"/>
      <c r="F25" s="355"/>
      <c r="G25" s="350"/>
      <c r="H25" s="350"/>
      <c r="I25" s="376"/>
      <c r="J25" s="335"/>
      <c r="K25" s="355"/>
      <c r="L25" s="341"/>
      <c r="M25" s="342"/>
      <c r="N25" s="343"/>
      <c r="O25" s="344"/>
      <c r="P25" s="343">
        <f>IF(NOT(ISERROR(MATCH(O25,_xlfn.ANCHORARRAY(I36),0))),N38&amp;"Por favor no seleccionar los criterios de impacto",O25)</f>
        <v>0</v>
      </c>
      <c r="Q25" s="342"/>
      <c r="R25" s="343"/>
      <c r="S25" s="346"/>
      <c r="T25" s="171">
        <v>2</v>
      </c>
      <c r="U25" s="172" t="s">
        <v>440</v>
      </c>
      <c r="V25" s="173" t="str">
        <f>IF(OR(W25="Preventivo",W25="Detectivo"),"Probabilidad",IF(W25="Correctivo","Impacto",""))</f>
        <v>Probabilidad</v>
      </c>
      <c r="W25" s="174" t="s">
        <v>14</v>
      </c>
      <c r="X25" s="174" t="s">
        <v>9</v>
      </c>
      <c r="Y25" s="175" t="str">
        <f t="shared" ref="Y25:Y29" si="15">IF(AND(W25="Preventivo",X25="Automático"),"50%",IF(AND(W25="Preventivo",X25="Manual"),"40%",IF(AND(W25="Detectivo",X25="Automático"),"40%",IF(AND(W25="Detectivo",X25="Manual"),"30%",IF(AND(W25="Correctivo",X25="Automático"),"35%",IF(AND(W25="Correctivo",X25="Manual"),"25%",""))))))</f>
        <v>40%</v>
      </c>
      <c r="Z25" s="174" t="s">
        <v>19</v>
      </c>
      <c r="AA25" s="174" t="s">
        <v>22</v>
      </c>
      <c r="AB25" s="174" t="s">
        <v>119</v>
      </c>
      <c r="AC25" s="184">
        <f>IFERROR(IF(AND(V24="Probabilidad",V25="Probabilidad"),(AE24-(+AE24*Y25)),IF(V25="Probabilidad",(N24-(+N24*Y25)),IF(V25="Impacto",AE24,""))),"")</f>
        <v>0.28799999999999998</v>
      </c>
      <c r="AD25" s="177" t="str">
        <f t="shared" si="1"/>
        <v>Baja</v>
      </c>
      <c r="AE25" s="178">
        <f t="shared" ref="AE25:AE29" si="16">+AC25</f>
        <v>0.28799999999999998</v>
      </c>
      <c r="AF25" s="177" t="str">
        <f t="shared" si="3"/>
        <v>Moderado</v>
      </c>
      <c r="AG25" s="178">
        <f>IFERROR(IF(AND(V24="Impacto",V25="Impacto"),(AG24-(+AG24*Y25)),IF(V25="Impacto",(R24-(+R24*Y25)),IF(V25="Probabilidad",AG24,""))),"")</f>
        <v>0.6</v>
      </c>
      <c r="AH25" s="179" t="str">
        <f t="shared" ref="AH25:AH26" si="17">IFERROR(IF(OR(AND(AD25="Muy Baja",AF25="Leve"),AND(AD25="Muy Baja",AF25="Menor"),AND(AD25="Baja",AF25="Leve")),"Bajo",IF(OR(AND(AD25="Muy baja",AF25="Moderado"),AND(AD25="Baja",AF25="Menor"),AND(AD25="Baja",AF25="Moderado"),AND(AD25="Media",AF25="Leve"),AND(AD25="Media",AF25="Menor"),AND(AD25="Media",AF25="Moderado"),AND(AD25="Alta",AF25="Leve"),AND(AD25="Alta",AF25="Menor")),"Moderado",IF(OR(AND(AD25="Muy Baja",AF25="Mayor"),AND(AD25="Baja",AF25="Mayor"),AND(AD25="Media",AF25="Mayor"),AND(AD25="Alta",AF25="Moderado"),AND(AD25="Alta",AF25="Mayor"),AND(AD25="Muy Alta",AF25="Leve"),AND(AD25="Muy Alta",AF25="Menor"),AND(AD25="Muy Alta",AF25="Moderado"),AND(AD25="Muy Alta",AF25="Mayor")),"Alto",IF(OR(AND(AD25="Muy Baja",AF25="Catastrófico"),AND(AD25="Baja",AF25="Catastrófico"),AND(AD25="Media",AF25="Catastrófico"),AND(AD25="Alta",AF25="Catastrófico"),AND(AD25="Muy Alta",AF25="Catastrófico")),"Extremo","")))),"")</f>
        <v>Moderado</v>
      </c>
      <c r="AI25" s="180" t="s">
        <v>32</v>
      </c>
      <c r="AJ25" s="313"/>
      <c r="AK25" s="325"/>
      <c r="AL25" s="328"/>
      <c r="AM25" s="328"/>
      <c r="AN25" s="324"/>
      <c r="AO25" s="325"/>
      <c r="AP25" s="313"/>
      <c r="AQ25" s="149"/>
      <c r="AR25" s="149"/>
      <c r="AS25" s="149"/>
      <c r="AT25" s="149"/>
      <c r="AU25" s="149"/>
      <c r="AV25" s="149"/>
      <c r="AW25" s="149"/>
      <c r="AX25" s="149"/>
      <c r="AY25" s="149"/>
      <c r="AZ25" s="149"/>
      <c r="BA25" s="149"/>
      <c r="BB25" s="149"/>
      <c r="BC25" s="149"/>
      <c r="BD25" s="149"/>
      <c r="BE25" s="149"/>
      <c r="BF25" s="149"/>
      <c r="BG25" s="149"/>
      <c r="BH25" s="149"/>
      <c r="BI25" s="149"/>
      <c r="BJ25" s="149"/>
      <c r="BK25" s="149"/>
      <c r="BL25" s="149"/>
      <c r="BM25" s="149"/>
      <c r="BN25" s="149"/>
      <c r="BO25" s="149"/>
      <c r="BP25" s="149"/>
      <c r="BQ25" s="149"/>
      <c r="BR25" s="149"/>
      <c r="BS25" s="149"/>
      <c r="BT25" s="149"/>
      <c r="BU25" s="149"/>
    </row>
    <row r="26" spans="1:73" s="169" customFormat="1" ht="80.25" x14ac:dyDescent="0.2">
      <c r="A26" s="375"/>
      <c r="B26" s="347"/>
      <c r="C26" s="347"/>
      <c r="D26" s="355"/>
      <c r="E26" s="355"/>
      <c r="F26" s="355"/>
      <c r="G26" s="350"/>
      <c r="H26" s="350"/>
      <c r="I26" s="376"/>
      <c r="J26" s="335"/>
      <c r="K26" s="355"/>
      <c r="L26" s="341"/>
      <c r="M26" s="342"/>
      <c r="N26" s="343"/>
      <c r="O26" s="344"/>
      <c r="P26" s="343">
        <f>IF(NOT(ISERROR(MATCH(O26,_xlfn.ANCHORARRAY(I37),0))),N39&amp;"Por favor no seleccionar los criterios de impacto",O26)</f>
        <v>0</v>
      </c>
      <c r="Q26" s="342"/>
      <c r="R26" s="343"/>
      <c r="S26" s="346"/>
      <c r="T26" s="171">
        <v>3</v>
      </c>
      <c r="U26" s="185" t="s">
        <v>441</v>
      </c>
      <c r="V26" s="173" t="str">
        <f>IF(OR(W26="Preventivo",W26="Detectivo"),"Probabilidad",IF(W26="Correctivo","Impacto",""))</f>
        <v>Probabilidad</v>
      </c>
      <c r="W26" s="174" t="s">
        <v>14</v>
      </c>
      <c r="X26" s="174" t="s">
        <v>9</v>
      </c>
      <c r="Y26" s="175" t="str">
        <f t="shared" si="15"/>
        <v>40%</v>
      </c>
      <c r="Z26" s="174" t="s">
        <v>19</v>
      </c>
      <c r="AA26" s="174" t="s">
        <v>22</v>
      </c>
      <c r="AB26" s="174" t="s">
        <v>119</v>
      </c>
      <c r="AC26" s="176">
        <f>IFERROR(IF(AND(V25="Probabilidad",V26="Probabilidad"),(AE25-(+AE25*Y26)),IF(AND(V25="Impacto",V26="Probabilidad"),(AE24-(+AE24*Y26)),IF(V26="Impacto",AE25,""))),"")</f>
        <v>0.17279999999999998</v>
      </c>
      <c r="AD26" s="177" t="str">
        <f t="shared" si="1"/>
        <v>Muy Baja</v>
      </c>
      <c r="AE26" s="178">
        <f t="shared" si="16"/>
        <v>0.17279999999999998</v>
      </c>
      <c r="AF26" s="177" t="str">
        <f t="shared" si="3"/>
        <v>Moderado</v>
      </c>
      <c r="AG26" s="178">
        <f>IFERROR(IF(AND(V25="Impacto",V26="Impacto"),(AG25-(+AG25*Y26)),IF(AND(V25="Probabilidad",V26="Impacto"),(AG24-(+AG24*Y26)),IF(V26="Probabilidad",AG25,""))),"")</f>
        <v>0.6</v>
      </c>
      <c r="AH26" s="179" t="str">
        <f t="shared" si="17"/>
        <v>Moderado</v>
      </c>
      <c r="AI26" s="180" t="s">
        <v>32</v>
      </c>
      <c r="AJ26" s="313"/>
      <c r="AK26" s="325"/>
      <c r="AL26" s="328"/>
      <c r="AM26" s="328"/>
      <c r="AN26" s="324"/>
      <c r="AO26" s="325"/>
      <c r="AP26" s="313"/>
      <c r="AQ26" s="149"/>
      <c r="AR26" s="149"/>
      <c r="AS26" s="149"/>
      <c r="AT26" s="149"/>
      <c r="AU26" s="149"/>
      <c r="AV26" s="149"/>
      <c r="AW26" s="149"/>
      <c r="AX26" s="149"/>
      <c r="AY26" s="149"/>
      <c r="AZ26" s="149"/>
      <c r="BA26" s="149"/>
      <c r="BB26" s="149"/>
      <c r="BC26" s="149"/>
      <c r="BD26" s="149"/>
      <c r="BE26" s="149"/>
      <c r="BF26" s="149"/>
      <c r="BG26" s="149"/>
      <c r="BH26" s="149"/>
      <c r="BI26" s="149"/>
      <c r="BJ26" s="149"/>
      <c r="BK26" s="149"/>
      <c r="BL26" s="149"/>
      <c r="BM26" s="149"/>
      <c r="BN26" s="149"/>
      <c r="BO26" s="149"/>
      <c r="BP26" s="149"/>
      <c r="BQ26" s="149"/>
      <c r="BR26" s="149"/>
      <c r="BS26" s="149"/>
      <c r="BT26" s="149"/>
      <c r="BU26" s="149"/>
    </row>
    <row r="27" spans="1:73" s="169" customFormat="1" ht="70.5" customHeight="1" x14ac:dyDescent="0.2">
      <c r="A27" s="375"/>
      <c r="B27" s="347"/>
      <c r="C27" s="347"/>
      <c r="D27" s="355"/>
      <c r="E27" s="355"/>
      <c r="F27" s="355"/>
      <c r="G27" s="350"/>
      <c r="H27" s="350"/>
      <c r="I27" s="376"/>
      <c r="J27" s="335"/>
      <c r="K27" s="355"/>
      <c r="L27" s="341"/>
      <c r="M27" s="342"/>
      <c r="N27" s="343"/>
      <c r="O27" s="344"/>
      <c r="P27" s="343">
        <f>IF(NOT(ISERROR(MATCH(O27,_xlfn.ANCHORARRAY(I38),0))),N40&amp;"Por favor no seleccionar los criterios de impacto",O27)</f>
        <v>0</v>
      </c>
      <c r="Q27" s="342"/>
      <c r="R27" s="343"/>
      <c r="S27" s="346"/>
      <c r="T27" s="171">
        <v>4</v>
      </c>
      <c r="U27" s="182"/>
      <c r="V27" s="173" t="str">
        <f t="shared" ref="V27:V29" si="18">IF(OR(W27="Preventivo",W27="Detectivo"),"Probabilidad",IF(W27="Correctivo","Impacto",""))</f>
        <v/>
      </c>
      <c r="W27" s="174"/>
      <c r="X27" s="174"/>
      <c r="Y27" s="175" t="str">
        <f t="shared" si="15"/>
        <v/>
      </c>
      <c r="Z27" s="174"/>
      <c r="AA27" s="174"/>
      <c r="AB27" s="174"/>
      <c r="AC27" s="176" t="str">
        <f t="shared" ref="AC27:AC29" si="19">IFERROR(IF(AND(V26="Probabilidad",V27="Probabilidad"),(AE26-(+AE26*Y27)),IF(AND(V26="Impacto",V27="Probabilidad"),(AE25-(+AE25*Y27)),IF(V27="Impacto",AE26,""))),"")</f>
        <v/>
      </c>
      <c r="AD27" s="177" t="str">
        <f t="shared" si="1"/>
        <v/>
      </c>
      <c r="AE27" s="178" t="str">
        <f t="shared" si="16"/>
        <v/>
      </c>
      <c r="AF27" s="177" t="str">
        <f t="shared" si="3"/>
        <v/>
      </c>
      <c r="AG27" s="178" t="str">
        <f t="shared" ref="AG27:AG29" si="20">IFERROR(IF(AND(V26="Impacto",V27="Impacto"),(AG26-(+AG26*Y27)),IF(AND(V26="Probabilidad",V27="Impacto"),(AG25-(+AG25*Y27)),IF(V27="Probabilidad",AG26,""))),"")</f>
        <v/>
      </c>
      <c r="AH27" s="179" t="str">
        <f>IFERROR(IF(OR(AND(AD27="Muy Baja",AF27="Leve"),AND(AD27="Muy Baja",AF27="Menor"),AND(AD27="Baja",AF27="Leve")),"Bajo",IF(OR(AND(AD27="Muy baja",AF27="Moderado"),AND(AD27="Baja",AF27="Menor"),AND(AD27="Baja",AF27="Moderado"),AND(AD27="Media",AF27="Leve"),AND(AD27="Media",AF27="Menor"),AND(AD27="Media",AF27="Moderado"),AND(AD27="Alta",AF27="Leve"),AND(AD27="Alta",AF27="Menor")),"Moderado",IF(OR(AND(AD27="Muy Baja",AF27="Mayor"),AND(AD27="Baja",AF27="Mayor"),AND(AD27="Media",AF27="Mayor"),AND(AD27="Alta",AF27="Moderado"),AND(AD27="Alta",AF27="Mayor"),AND(AD27="Muy Alta",AF27="Leve"),AND(AD27="Muy Alta",AF27="Menor"),AND(AD27="Muy Alta",AF27="Moderado"),AND(AD27="Muy Alta",AF27="Mayor")),"Alto",IF(OR(AND(AD27="Muy Baja",AF27="Catastrófico"),AND(AD27="Baja",AF27="Catastrófico"),AND(AD27="Media",AF27="Catastrófico"),AND(AD27="Alta",AF27="Catastrófico"),AND(AD27="Muy Alta",AF27="Catastrófico")),"Extremo","")))),"")</f>
        <v/>
      </c>
      <c r="AI27" s="180"/>
      <c r="AJ27" s="313"/>
      <c r="AK27" s="325"/>
      <c r="AL27" s="328"/>
      <c r="AM27" s="328"/>
      <c r="AN27" s="324"/>
      <c r="AO27" s="325"/>
      <c r="AP27" s="313"/>
      <c r="AQ27" s="149"/>
      <c r="AR27" s="149"/>
      <c r="AS27" s="149"/>
      <c r="AT27" s="149"/>
      <c r="AU27" s="149"/>
      <c r="AV27" s="149"/>
      <c r="AW27" s="149"/>
      <c r="AX27" s="149"/>
      <c r="AY27" s="149"/>
      <c r="AZ27" s="149"/>
      <c r="BA27" s="149"/>
      <c r="BB27" s="149"/>
      <c r="BC27" s="149"/>
      <c r="BD27" s="149"/>
      <c r="BE27" s="149"/>
      <c r="BF27" s="149"/>
      <c r="BG27" s="149"/>
      <c r="BH27" s="149"/>
      <c r="BI27" s="149"/>
      <c r="BJ27" s="149"/>
      <c r="BK27" s="149"/>
      <c r="BL27" s="149"/>
      <c r="BM27" s="149"/>
      <c r="BN27" s="149"/>
      <c r="BO27" s="149"/>
      <c r="BP27" s="149"/>
      <c r="BQ27" s="149"/>
      <c r="BR27" s="149"/>
      <c r="BS27" s="149"/>
      <c r="BT27" s="149"/>
      <c r="BU27" s="149"/>
    </row>
    <row r="28" spans="1:73" s="169" customFormat="1" ht="70.5" customHeight="1" x14ac:dyDescent="0.2">
      <c r="A28" s="375"/>
      <c r="B28" s="347"/>
      <c r="C28" s="347"/>
      <c r="D28" s="355"/>
      <c r="E28" s="355"/>
      <c r="F28" s="355"/>
      <c r="G28" s="350"/>
      <c r="H28" s="350"/>
      <c r="I28" s="376"/>
      <c r="J28" s="335"/>
      <c r="K28" s="355"/>
      <c r="L28" s="341"/>
      <c r="M28" s="342"/>
      <c r="N28" s="343"/>
      <c r="O28" s="344"/>
      <c r="P28" s="343">
        <f>IF(NOT(ISERROR(MATCH(O28,_xlfn.ANCHORARRAY(I39),0))),N41&amp;"Por favor no seleccionar los criterios de impacto",O28)</f>
        <v>0</v>
      </c>
      <c r="Q28" s="342"/>
      <c r="R28" s="343"/>
      <c r="S28" s="346"/>
      <c r="T28" s="171">
        <v>5</v>
      </c>
      <c r="U28" s="182"/>
      <c r="V28" s="173" t="str">
        <f t="shared" si="18"/>
        <v/>
      </c>
      <c r="W28" s="174"/>
      <c r="X28" s="174"/>
      <c r="Y28" s="175" t="str">
        <f t="shared" si="15"/>
        <v/>
      </c>
      <c r="Z28" s="174"/>
      <c r="AA28" s="174"/>
      <c r="AB28" s="174"/>
      <c r="AC28" s="176" t="str">
        <f t="shared" si="19"/>
        <v/>
      </c>
      <c r="AD28" s="177" t="str">
        <f t="shared" si="1"/>
        <v/>
      </c>
      <c r="AE28" s="178" t="str">
        <f t="shared" si="16"/>
        <v/>
      </c>
      <c r="AF28" s="177" t="str">
        <f t="shared" si="3"/>
        <v/>
      </c>
      <c r="AG28" s="178" t="str">
        <f t="shared" si="20"/>
        <v/>
      </c>
      <c r="AH28" s="179" t="str">
        <f t="shared" ref="AH28:AH29" si="21">IFERROR(IF(OR(AND(AD28="Muy Baja",AF28="Leve"),AND(AD28="Muy Baja",AF28="Menor"),AND(AD28="Baja",AF28="Leve")),"Bajo",IF(OR(AND(AD28="Muy baja",AF28="Moderado"),AND(AD28="Baja",AF28="Menor"),AND(AD28="Baja",AF28="Moderado"),AND(AD28="Media",AF28="Leve"),AND(AD28="Media",AF28="Menor"),AND(AD28="Media",AF28="Moderado"),AND(AD28="Alta",AF28="Leve"),AND(AD28="Alta",AF28="Menor")),"Moderado",IF(OR(AND(AD28="Muy Baja",AF28="Mayor"),AND(AD28="Baja",AF28="Mayor"),AND(AD28="Media",AF28="Mayor"),AND(AD28="Alta",AF28="Moderado"),AND(AD28="Alta",AF28="Mayor"),AND(AD28="Muy Alta",AF28="Leve"),AND(AD28="Muy Alta",AF28="Menor"),AND(AD28="Muy Alta",AF28="Moderado"),AND(AD28="Muy Alta",AF28="Mayor")),"Alto",IF(OR(AND(AD28="Muy Baja",AF28="Catastrófico"),AND(AD28="Baja",AF28="Catastrófico"),AND(AD28="Media",AF28="Catastrófico"),AND(AD28="Alta",AF28="Catastrófico"),AND(AD28="Muy Alta",AF28="Catastrófico")),"Extremo","")))),"")</f>
        <v/>
      </c>
      <c r="AI28" s="180"/>
      <c r="AJ28" s="313"/>
      <c r="AK28" s="325"/>
      <c r="AL28" s="328"/>
      <c r="AM28" s="328"/>
      <c r="AN28" s="324"/>
      <c r="AO28" s="325"/>
      <c r="AP28" s="313"/>
      <c r="AQ28" s="149"/>
      <c r="AR28" s="149"/>
      <c r="AS28" s="149"/>
      <c r="AT28" s="149"/>
      <c r="AU28" s="149"/>
      <c r="AV28" s="149"/>
      <c r="AW28" s="149"/>
      <c r="AX28" s="149"/>
      <c r="AY28" s="149"/>
      <c r="AZ28" s="149"/>
      <c r="BA28" s="149"/>
      <c r="BB28" s="149"/>
      <c r="BC28" s="149"/>
      <c r="BD28" s="149"/>
      <c r="BE28" s="149"/>
      <c r="BF28" s="149"/>
      <c r="BG28" s="149"/>
      <c r="BH28" s="149"/>
      <c r="BI28" s="149"/>
      <c r="BJ28" s="149"/>
      <c r="BK28" s="149"/>
      <c r="BL28" s="149"/>
      <c r="BM28" s="149"/>
      <c r="BN28" s="149"/>
      <c r="BO28" s="149"/>
      <c r="BP28" s="149"/>
      <c r="BQ28" s="149"/>
      <c r="BR28" s="149"/>
      <c r="BS28" s="149"/>
      <c r="BT28" s="149"/>
      <c r="BU28" s="149"/>
    </row>
    <row r="29" spans="1:73" s="169" customFormat="1" ht="70.5" customHeight="1" x14ac:dyDescent="0.2">
      <c r="A29" s="375"/>
      <c r="B29" s="347"/>
      <c r="C29" s="347"/>
      <c r="D29" s="355"/>
      <c r="E29" s="355"/>
      <c r="F29" s="355"/>
      <c r="G29" s="351"/>
      <c r="H29" s="351"/>
      <c r="I29" s="376"/>
      <c r="J29" s="336"/>
      <c r="K29" s="355"/>
      <c r="L29" s="341"/>
      <c r="M29" s="342"/>
      <c r="N29" s="343"/>
      <c r="O29" s="344"/>
      <c r="P29" s="343">
        <f>IF(NOT(ISERROR(MATCH(O29,_xlfn.ANCHORARRAY(I40),0))),N42&amp;"Por favor no seleccionar los criterios de impacto",O29)</f>
        <v>0</v>
      </c>
      <c r="Q29" s="342"/>
      <c r="R29" s="343"/>
      <c r="S29" s="346"/>
      <c r="T29" s="171">
        <v>6</v>
      </c>
      <c r="U29" s="182"/>
      <c r="V29" s="173" t="str">
        <f t="shared" si="18"/>
        <v/>
      </c>
      <c r="W29" s="174"/>
      <c r="X29" s="174"/>
      <c r="Y29" s="175" t="str">
        <f t="shared" si="15"/>
        <v/>
      </c>
      <c r="Z29" s="174"/>
      <c r="AA29" s="174"/>
      <c r="AB29" s="174"/>
      <c r="AC29" s="176" t="str">
        <f t="shared" si="19"/>
        <v/>
      </c>
      <c r="AD29" s="177" t="str">
        <f t="shared" si="1"/>
        <v/>
      </c>
      <c r="AE29" s="178" t="str">
        <f t="shared" si="16"/>
        <v/>
      </c>
      <c r="AF29" s="177" t="str">
        <f t="shared" si="3"/>
        <v/>
      </c>
      <c r="AG29" s="178" t="str">
        <f t="shared" si="20"/>
        <v/>
      </c>
      <c r="AH29" s="179" t="str">
        <f t="shared" si="21"/>
        <v/>
      </c>
      <c r="AI29" s="180"/>
      <c r="AJ29" s="314"/>
      <c r="AK29" s="325"/>
      <c r="AL29" s="328"/>
      <c r="AM29" s="328"/>
      <c r="AN29" s="324"/>
      <c r="AO29" s="325"/>
      <c r="AP29" s="314"/>
      <c r="AQ29" s="149"/>
      <c r="AR29" s="149"/>
      <c r="AS29" s="149"/>
      <c r="AT29" s="149"/>
      <c r="AU29" s="149"/>
      <c r="AV29" s="149"/>
      <c r="AW29" s="149"/>
      <c r="AX29" s="149"/>
      <c r="AY29" s="149"/>
      <c r="AZ29" s="149"/>
      <c r="BA29" s="149"/>
      <c r="BB29" s="149"/>
      <c r="BC29" s="149"/>
      <c r="BD29" s="149"/>
      <c r="BE29" s="149"/>
      <c r="BF29" s="149"/>
      <c r="BG29" s="149"/>
      <c r="BH29" s="149"/>
      <c r="BI29" s="149"/>
      <c r="BJ29" s="149"/>
      <c r="BK29" s="149"/>
      <c r="BL29" s="149"/>
      <c r="BM29" s="149"/>
      <c r="BN29" s="149"/>
      <c r="BO29" s="149"/>
      <c r="BP29" s="149"/>
      <c r="BQ29" s="149"/>
      <c r="BR29" s="149"/>
      <c r="BS29" s="149"/>
      <c r="BT29" s="149"/>
      <c r="BU29" s="149"/>
    </row>
    <row r="30" spans="1:73" s="169" customFormat="1" ht="127.5" customHeight="1" x14ac:dyDescent="0.2">
      <c r="A30" s="375">
        <v>3</v>
      </c>
      <c r="B30" s="347" t="s">
        <v>232</v>
      </c>
      <c r="C30" s="347" t="s">
        <v>246</v>
      </c>
      <c r="D30" s="355" t="s">
        <v>132</v>
      </c>
      <c r="E30" s="355" t="s">
        <v>389</v>
      </c>
      <c r="F30" s="355" t="s">
        <v>390</v>
      </c>
      <c r="G30" s="349" t="s">
        <v>387</v>
      </c>
      <c r="H30" s="349" t="s">
        <v>388</v>
      </c>
      <c r="I30" s="376" t="s">
        <v>448</v>
      </c>
      <c r="J30" s="334" t="s">
        <v>386</v>
      </c>
      <c r="K30" s="355" t="s">
        <v>123</v>
      </c>
      <c r="L30" s="341">
        <v>100</v>
      </c>
      <c r="M30" s="342" t="str">
        <f>IF(L30&lt;=0,"",IF(L30&lt;=2,"Muy Baja",IF(L30&lt;=24,"Baja",IF(L30&lt;=500,"Media",IF(L30&lt;=5000,"Alta","Muy Alta")))))</f>
        <v>Media</v>
      </c>
      <c r="N30" s="343">
        <f>IF(M30="","",IF(M30="Muy Baja",0.2,IF(M30="Baja",0.4,IF(M30="Media",0.6,IF(M30="Alta",0.8,IF(M30="Muy Alta",1,))))))</f>
        <v>0.6</v>
      </c>
      <c r="O30" s="344" t="s">
        <v>149</v>
      </c>
      <c r="P30" s="343" t="str">
        <f>IF(NOT(ISERROR(MATCH(O30,'Tabla Impacto'!$B$221:$B$223,0))),'Tabla Impacto'!$F$223&amp;"Por favor no seleccionar los criterios de impacto(Afectación Económica o presupuestal y Pérdida Reputacional)",O30)</f>
        <v xml:space="preserve">     Entre 100 y 500 SMLMV </v>
      </c>
      <c r="Q30" s="342" t="str">
        <f>IF(OR(P30='Tabla Impacto'!$C$11,P30='Tabla Impacto'!$D$11),"Leve",IF(OR(P30='Tabla Impacto'!$C$12,P30='Tabla Impacto'!$D$12),"Menor",IF(OR(P30='Tabla Impacto'!$C$13,P30='Tabla Impacto'!$D$13),"Moderado",IF(OR(P30='Tabla Impacto'!$C$14,P30='Tabla Impacto'!$D$14),"Mayor",IF(OR(P30='Tabla Impacto'!$C$15,P30='Tabla Impacto'!$D$15),"Catastrófico","")))))</f>
        <v>Mayor</v>
      </c>
      <c r="R30" s="343">
        <f>IF(Q30="","",IF(Q30="Leve",0.2,IF(Q30="Menor",0.4,IF(Q30="Moderado",0.6,IF(Q30="Mayor",0.8,IF(Q30="Catastrófico",1,))))))</f>
        <v>0.8</v>
      </c>
      <c r="S30" s="346" t="str">
        <f>IF(OR(AND(M30="Muy Baja",Q30="Leve"),AND(M30="Muy Baja",Q30="Menor"),AND(M30="Baja",Q30="Leve")),"Bajo",IF(OR(AND(M30="Muy baja",Q30="Moderado"),AND(M30="Baja",Q30="Menor"),AND(M30="Baja",Q30="Moderado"),AND(M30="Media",Q30="Leve"),AND(M30="Media",Q30="Menor"),AND(M30="Media",Q30="Moderado"),AND(M30="Alta",Q30="Leve"),AND(M30="Alta",Q30="Menor")),"Moderado",IF(OR(AND(M30="Muy Baja",Q30="Mayor"),AND(M30="Baja",Q30="Mayor"),AND(M30="Media",Q30="Mayor"),AND(M30="Alta",Q30="Moderado"),AND(M30="Alta",Q30="Mayor"),AND(M30="Muy Alta",Q30="Leve"),AND(M30="Muy Alta",Q30="Menor"),AND(M30="Muy Alta",Q30="Moderado"),AND(M30="Muy Alta",Q30="Mayor")),"Alto",IF(OR(AND(M30="Muy Baja",Q30="Catastrófico"),AND(M30="Baja",Q30="Catastrófico"),AND(M30="Media",Q30="Catastrófico"),AND(M30="Alta",Q30="Catastrófico"),AND(M30="Muy Alta",Q30="Catastrófico")),"Extremo",""))))</f>
        <v>Alto</v>
      </c>
      <c r="T30" s="171">
        <v>1</v>
      </c>
      <c r="U30" s="182" t="s">
        <v>421</v>
      </c>
      <c r="V30" s="173" t="str">
        <f>IF(OR(W30="Preventivo",W30="Detectivo"),"Probabilidad",IF(W30="Correctivo","Impacto",""))</f>
        <v>Probabilidad</v>
      </c>
      <c r="W30" s="174" t="s">
        <v>14</v>
      </c>
      <c r="X30" s="174" t="s">
        <v>9</v>
      </c>
      <c r="Y30" s="175" t="str">
        <f>IF(AND(W30="Preventivo",X30="Automático"),"50%",IF(AND(W30="Preventivo",X30="Manual"),"40%",IF(AND(W30="Detectivo",X30="Automático"),"40%",IF(AND(W30="Detectivo",X30="Manual"),"30%",IF(AND(W30="Correctivo",X30="Automático"),"35%",IF(AND(W30="Correctivo",X30="Manual"),"25%",""))))))</f>
        <v>40%</v>
      </c>
      <c r="Z30" s="174" t="s">
        <v>19</v>
      </c>
      <c r="AA30" s="174" t="s">
        <v>22</v>
      </c>
      <c r="AB30" s="174" t="s">
        <v>119</v>
      </c>
      <c r="AC30" s="176">
        <f>IFERROR(IF(V30="Probabilidad",(N30-(+N30*Y30)),IF(V30="Impacto",N30,"")),"")</f>
        <v>0.36</v>
      </c>
      <c r="AD30" s="177" t="str">
        <f>IFERROR(IF(AC30="","",IF(AC30&lt;=0.2,"Muy Baja",IF(AC30&lt;=0.4,"Baja",IF(AC30&lt;=0.6,"Media",IF(AC30&lt;=0.8,"Alta","Muy Alta"))))),"")</f>
        <v>Baja</v>
      </c>
      <c r="AE30" s="178">
        <f>+AC30</f>
        <v>0.36</v>
      </c>
      <c r="AF30" s="177" t="str">
        <f>IFERROR(IF(AG30="","",IF(AG30&lt;=0.2,"Leve",IF(AG30&lt;=0.4,"Menor",IF(AG30&lt;=0.6,"Moderado",IF(AG30&lt;=0.8,"Mayor","Catastrófico"))))),"")</f>
        <v>Mayor</v>
      </c>
      <c r="AG30" s="178">
        <f>IFERROR(IF(V30="Impacto",(R30-(+R30*Y30)),IF(V30="Probabilidad",R30,"")),"")</f>
        <v>0.8</v>
      </c>
      <c r="AH30" s="179" t="str">
        <f>IFERROR(IF(OR(AND(AD30="Muy Baja",AF30="Leve"),AND(AD30="Muy Baja",AF30="Menor"),AND(AD30="Baja",AF30="Leve")),"Bajo",IF(OR(AND(AD30="Muy baja",AF30="Moderado"),AND(AD30="Baja",AF30="Menor"),AND(AD30="Baja",AF30="Moderado"),AND(AD30="Media",AF30="Leve"),AND(AD30="Media",AF30="Menor"),AND(AD30="Media",AF30="Moderado"),AND(AD30="Alta",AF30="Leve"),AND(AD30="Alta",AF30="Menor")),"Moderado",IF(OR(AND(AD30="Muy Baja",AF30="Mayor"),AND(AD30="Baja",AF30="Mayor"),AND(AD30="Media",AF30="Mayor"),AND(AD30="Alta",AF30="Moderado"),AND(AD30="Alta",AF30="Mayor"),AND(AD30="Muy Alta",AF30="Leve"),AND(AD30="Muy Alta",AF30="Menor"),AND(AD30="Muy Alta",AF30="Moderado"),AND(AD30="Muy Alta",AF30="Mayor")),"Alto",IF(OR(AND(AD30="Muy Baja",AF30="Catastrófico"),AND(AD30="Baja",AF30="Catastrófico"),AND(AD30="Media",AF30="Catastrófico"),AND(AD30="Alta",AF30="Catastrófico"),AND(AD30="Muy Alta",AF30="Catastrófico")),"Extremo","")))),"")</f>
        <v>Alto</v>
      </c>
      <c r="AI30" s="180" t="s">
        <v>135</v>
      </c>
      <c r="AJ30" s="312" t="s">
        <v>420</v>
      </c>
      <c r="AK30" s="325" t="s">
        <v>302</v>
      </c>
      <c r="AL30" s="328">
        <v>44928</v>
      </c>
      <c r="AM30" s="327" t="s">
        <v>434</v>
      </c>
      <c r="AN30" s="325" t="s">
        <v>220</v>
      </c>
      <c r="AO30" s="325" t="s">
        <v>413</v>
      </c>
      <c r="AP30" s="326" t="s">
        <v>423</v>
      </c>
      <c r="AQ30" s="170"/>
      <c r="AR30" s="149"/>
      <c r="AS30" s="149"/>
      <c r="AT30" s="149"/>
      <c r="AU30" s="149"/>
      <c r="AV30" s="149"/>
      <c r="AW30" s="149"/>
      <c r="AX30" s="149"/>
      <c r="AY30" s="149"/>
      <c r="AZ30" s="149"/>
      <c r="BA30" s="149"/>
      <c r="BB30" s="149"/>
      <c r="BC30" s="149"/>
      <c r="BD30" s="149"/>
      <c r="BE30" s="149"/>
      <c r="BF30" s="149"/>
      <c r="BG30" s="149"/>
      <c r="BH30" s="149"/>
      <c r="BI30" s="149"/>
      <c r="BJ30" s="149"/>
      <c r="BK30" s="149"/>
      <c r="BL30" s="149"/>
      <c r="BM30" s="149"/>
      <c r="BN30" s="149"/>
      <c r="BO30" s="149"/>
      <c r="BP30" s="149"/>
      <c r="BQ30" s="149"/>
      <c r="BR30" s="149"/>
      <c r="BS30" s="149"/>
      <c r="BT30" s="149"/>
      <c r="BU30" s="149"/>
    </row>
    <row r="31" spans="1:73" s="169" customFormat="1" ht="178.5" customHeight="1" x14ac:dyDescent="0.2">
      <c r="A31" s="375"/>
      <c r="B31" s="347"/>
      <c r="C31" s="347"/>
      <c r="D31" s="355"/>
      <c r="E31" s="355"/>
      <c r="F31" s="355"/>
      <c r="G31" s="350"/>
      <c r="H31" s="350"/>
      <c r="I31" s="376"/>
      <c r="J31" s="335"/>
      <c r="K31" s="355"/>
      <c r="L31" s="341"/>
      <c r="M31" s="342"/>
      <c r="N31" s="343"/>
      <c r="O31" s="344"/>
      <c r="P31" s="343">
        <f>IF(NOT(ISERROR(MATCH(O31,_xlfn.ANCHORARRAY(I42),0))),N44&amp;"Por favor no seleccionar los criterios de impacto",O31)</f>
        <v>0</v>
      </c>
      <c r="Q31" s="342"/>
      <c r="R31" s="343"/>
      <c r="S31" s="346"/>
      <c r="T31" s="171">
        <v>2</v>
      </c>
      <c r="U31" s="182" t="s">
        <v>422</v>
      </c>
      <c r="V31" s="173" t="str">
        <f>IF(OR(W31="Preventivo",W31="Detectivo"),"Probabilidad",IF(W31="Correctivo","Impacto",""))</f>
        <v>Probabilidad</v>
      </c>
      <c r="W31" s="174" t="s">
        <v>14</v>
      </c>
      <c r="X31" s="174" t="s">
        <v>10</v>
      </c>
      <c r="Y31" s="175" t="str">
        <f t="shared" ref="Y31:Y35" si="22">IF(AND(W31="Preventivo",X31="Automático"),"50%",IF(AND(W31="Preventivo",X31="Manual"),"40%",IF(AND(W31="Detectivo",X31="Automático"),"40%",IF(AND(W31="Detectivo",X31="Manual"),"30%",IF(AND(W31="Correctivo",X31="Automático"),"35%",IF(AND(W31="Correctivo",X31="Manual"),"25%",""))))))</f>
        <v>50%</v>
      </c>
      <c r="Z31" s="174" t="s">
        <v>19</v>
      </c>
      <c r="AA31" s="174" t="s">
        <v>22</v>
      </c>
      <c r="AB31" s="174" t="s">
        <v>119</v>
      </c>
      <c r="AC31" s="176">
        <f>IFERROR(IF(AND(V30="Probabilidad",V31="Probabilidad"),(AE30-(+AE30*Y31)),IF(V31="Probabilidad",(N30-(+N30*Y31)),IF(V31="Impacto",AE30,""))),"")</f>
        <v>0.18</v>
      </c>
      <c r="AD31" s="177" t="str">
        <f t="shared" si="1"/>
        <v>Muy Baja</v>
      </c>
      <c r="AE31" s="178">
        <f t="shared" ref="AE31:AE35" si="23">+AC31</f>
        <v>0.18</v>
      </c>
      <c r="AF31" s="177" t="str">
        <f t="shared" si="3"/>
        <v>Mayor</v>
      </c>
      <c r="AG31" s="178">
        <f>IFERROR(IF(AND(V30="Impacto",V31="Impacto"),(AG30-(+AG30*Y31)),IF(V31="Impacto",(R30-(+R30*Y31)),IF(V31="Probabilidad",AG30,""))),"")</f>
        <v>0.8</v>
      </c>
      <c r="AH31" s="179" t="str">
        <f t="shared" ref="AH31:AH32" si="24">IFERROR(IF(OR(AND(AD31="Muy Baja",AF31="Leve"),AND(AD31="Muy Baja",AF31="Menor"),AND(AD31="Baja",AF31="Leve")),"Bajo",IF(OR(AND(AD31="Muy baja",AF31="Moderado"),AND(AD31="Baja",AF31="Menor"),AND(AD31="Baja",AF31="Moderado"),AND(AD31="Media",AF31="Leve"),AND(AD31="Media",AF31="Menor"),AND(AD31="Media",AF31="Moderado"),AND(AD31="Alta",AF31="Leve"),AND(AD31="Alta",AF31="Menor")),"Moderado",IF(OR(AND(AD31="Muy Baja",AF31="Mayor"),AND(AD31="Baja",AF31="Mayor"),AND(AD31="Media",AF31="Mayor"),AND(AD31="Alta",AF31="Moderado"),AND(AD31="Alta",AF31="Mayor"),AND(AD31="Muy Alta",AF31="Leve"),AND(AD31="Muy Alta",AF31="Menor"),AND(AD31="Muy Alta",AF31="Moderado"),AND(AD31="Muy Alta",AF31="Mayor")),"Alto",IF(OR(AND(AD31="Muy Baja",AF31="Catastrófico"),AND(AD31="Baja",AF31="Catastrófico"),AND(AD31="Media",AF31="Catastrófico"),AND(AD31="Alta",AF31="Catastrófico"),AND(AD31="Muy Alta",AF31="Catastrófico")),"Extremo","")))),"")</f>
        <v>Alto</v>
      </c>
      <c r="AI31" s="180" t="s">
        <v>135</v>
      </c>
      <c r="AJ31" s="313"/>
      <c r="AK31" s="325"/>
      <c r="AL31" s="328"/>
      <c r="AM31" s="328"/>
      <c r="AN31" s="325"/>
      <c r="AO31" s="325"/>
      <c r="AP31" s="326"/>
      <c r="AQ31" s="170"/>
      <c r="AR31" s="149"/>
      <c r="AS31" s="149"/>
      <c r="AT31" s="149"/>
      <c r="AU31" s="149"/>
      <c r="AV31" s="149"/>
      <c r="AW31" s="149"/>
      <c r="AX31" s="149"/>
      <c r="AY31" s="149"/>
      <c r="AZ31" s="149"/>
      <c r="BA31" s="149"/>
      <c r="BB31" s="149"/>
      <c r="BC31" s="149"/>
      <c r="BD31" s="149"/>
      <c r="BE31" s="149"/>
      <c r="BF31" s="149"/>
      <c r="BG31" s="149"/>
      <c r="BH31" s="149"/>
      <c r="BI31" s="149"/>
      <c r="BJ31" s="149"/>
      <c r="BK31" s="149"/>
      <c r="BL31" s="149"/>
      <c r="BM31" s="149"/>
      <c r="BN31" s="149"/>
      <c r="BO31" s="149"/>
      <c r="BP31" s="149"/>
      <c r="BQ31" s="149"/>
      <c r="BR31" s="149"/>
      <c r="BS31" s="149"/>
      <c r="BT31" s="149"/>
      <c r="BU31" s="149"/>
    </row>
    <row r="32" spans="1:73" s="169" customFormat="1" ht="70.5" customHeight="1" x14ac:dyDescent="0.2">
      <c r="A32" s="375"/>
      <c r="B32" s="347"/>
      <c r="C32" s="347"/>
      <c r="D32" s="355"/>
      <c r="E32" s="355"/>
      <c r="F32" s="355"/>
      <c r="G32" s="350"/>
      <c r="H32" s="350"/>
      <c r="I32" s="376"/>
      <c r="J32" s="335"/>
      <c r="K32" s="355"/>
      <c r="L32" s="341"/>
      <c r="M32" s="342"/>
      <c r="N32" s="343"/>
      <c r="O32" s="344"/>
      <c r="P32" s="343">
        <f>IF(NOT(ISERROR(MATCH(O32,_xlfn.ANCHORARRAY(I43),0))),N45&amp;"Por favor no seleccionar los criterios de impacto",O32)</f>
        <v>0</v>
      </c>
      <c r="Q32" s="342"/>
      <c r="R32" s="343"/>
      <c r="S32" s="346"/>
      <c r="T32" s="171">
        <v>3</v>
      </c>
      <c r="U32" s="185"/>
      <c r="V32" s="173" t="str">
        <f>IF(OR(W32="Preventivo",W32="Detectivo"),"Probabilidad",IF(W32="Correctivo","Impacto",""))</f>
        <v/>
      </c>
      <c r="W32" s="174"/>
      <c r="X32" s="174"/>
      <c r="Y32" s="175" t="str">
        <f t="shared" si="22"/>
        <v/>
      </c>
      <c r="Z32" s="174"/>
      <c r="AA32" s="174"/>
      <c r="AB32" s="174"/>
      <c r="AC32" s="176" t="str">
        <f>IFERROR(IF(AND(V31="Probabilidad",V32="Probabilidad"),(AE31-(+AE31*Y32)),IF(AND(V31="Impacto",V32="Probabilidad"),(AE30-(+AE30*Y32)),IF(V32="Impacto",AE31,""))),"")</f>
        <v/>
      </c>
      <c r="AD32" s="177" t="str">
        <f t="shared" si="1"/>
        <v/>
      </c>
      <c r="AE32" s="178" t="str">
        <f t="shared" si="23"/>
        <v/>
      </c>
      <c r="AF32" s="177" t="str">
        <f t="shared" si="3"/>
        <v/>
      </c>
      <c r="AG32" s="178" t="str">
        <f>IFERROR(IF(AND(V31="Impacto",V32="Impacto"),(AG31-(+AG31*Y32)),IF(AND(V31="Probabilidad",V32="Impacto"),(AG30-(+AG30*Y32)),IF(V32="Probabilidad",AG31,""))),"")</f>
        <v/>
      </c>
      <c r="AH32" s="179" t="str">
        <f t="shared" si="24"/>
        <v/>
      </c>
      <c r="AI32" s="180"/>
      <c r="AJ32" s="313"/>
      <c r="AK32" s="325"/>
      <c r="AL32" s="328"/>
      <c r="AM32" s="328"/>
      <c r="AN32" s="325"/>
      <c r="AO32" s="325"/>
      <c r="AP32" s="326"/>
      <c r="AQ32" s="170"/>
      <c r="AR32" s="149"/>
      <c r="AS32" s="149"/>
      <c r="AT32" s="149"/>
      <c r="AU32" s="149"/>
      <c r="AV32" s="149"/>
      <c r="AW32" s="149"/>
      <c r="AX32" s="149"/>
      <c r="AY32" s="149"/>
      <c r="AZ32" s="149"/>
      <c r="BA32" s="149"/>
      <c r="BB32" s="149"/>
      <c r="BC32" s="149"/>
      <c r="BD32" s="149"/>
      <c r="BE32" s="149"/>
      <c r="BF32" s="149"/>
      <c r="BG32" s="149"/>
      <c r="BH32" s="149"/>
      <c r="BI32" s="149"/>
      <c r="BJ32" s="149"/>
      <c r="BK32" s="149"/>
      <c r="BL32" s="149"/>
      <c r="BM32" s="149"/>
      <c r="BN32" s="149"/>
      <c r="BO32" s="149"/>
      <c r="BP32" s="149"/>
      <c r="BQ32" s="149"/>
      <c r="BR32" s="149"/>
      <c r="BS32" s="149"/>
      <c r="BT32" s="149"/>
      <c r="BU32" s="149"/>
    </row>
    <row r="33" spans="1:73" s="169" customFormat="1" ht="70.5" customHeight="1" x14ac:dyDescent="0.2">
      <c r="A33" s="375"/>
      <c r="B33" s="347"/>
      <c r="C33" s="347"/>
      <c r="D33" s="355"/>
      <c r="E33" s="355"/>
      <c r="F33" s="355"/>
      <c r="G33" s="350"/>
      <c r="H33" s="350"/>
      <c r="I33" s="376"/>
      <c r="J33" s="335"/>
      <c r="K33" s="355"/>
      <c r="L33" s="341"/>
      <c r="M33" s="342"/>
      <c r="N33" s="343"/>
      <c r="O33" s="344"/>
      <c r="P33" s="343">
        <f>IF(NOT(ISERROR(MATCH(O33,_xlfn.ANCHORARRAY(I44),0))),N46&amp;"Por favor no seleccionar los criterios de impacto",O33)</f>
        <v>0</v>
      </c>
      <c r="Q33" s="342"/>
      <c r="R33" s="343"/>
      <c r="S33" s="346"/>
      <c r="T33" s="171">
        <v>4</v>
      </c>
      <c r="U33" s="182"/>
      <c r="V33" s="173" t="str">
        <f t="shared" ref="V33:V35" si="25">IF(OR(W33="Preventivo",W33="Detectivo"),"Probabilidad",IF(W33="Correctivo","Impacto",""))</f>
        <v/>
      </c>
      <c r="W33" s="174"/>
      <c r="X33" s="174"/>
      <c r="Y33" s="175" t="str">
        <f t="shared" si="22"/>
        <v/>
      </c>
      <c r="Z33" s="174"/>
      <c r="AA33" s="174"/>
      <c r="AB33" s="174"/>
      <c r="AC33" s="176" t="str">
        <f t="shared" ref="AC33:AC35" si="26">IFERROR(IF(AND(V32="Probabilidad",V33="Probabilidad"),(AE32-(+AE32*Y33)),IF(AND(V32="Impacto",V33="Probabilidad"),(AE31-(+AE31*Y33)),IF(V33="Impacto",AE32,""))),"")</f>
        <v/>
      </c>
      <c r="AD33" s="177" t="str">
        <f t="shared" si="1"/>
        <v/>
      </c>
      <c r="AE33" s="178" t="str">
        <f t="shared" si="23"/>
        <v/>
      </c>
      <c r="AF33" s="177" t="str">
        <f t="shared" si="3"/>
        <v/>
      </c>
      <c r="AG33" s="178" t="str">
        <f t="shared" ref="AG33:AG35" si="27">IFERROR(IF(AND(V32="Impacto",V33="Impacto"),(AG32-(+AG32*Y33)),IF(AND(V32="Probabilidad",V33="Impacto"),(AG31-(+AG31*Y33)),IF(V33="Probabilidad",AG32,""))),"")</f>
        <v/>
      </c>
      <c r="AH33" s="179" t="str">
        <f>IFERROR(IF(OR(AND(AD33="Muy Baja",AF33="Leve"),AND(AD33="Muy Baja",AF33="Menor"),AND(AD33="Baja",AF33="Leve")),"Bajo",IF(OR(AND(AD33="Muy baja",AF33="Moderado"),AND(AD33="Baja",AF33="Menor"),AND(AD33="Baja",AF33="Moderado"),AND(AD33="Media",AF33="Leve"),AND(AD33="Media",AF33="Menor"),AND(AD33="Media",AF33="Moderado"),AND(AD33="Alta",AF33="Leve"),AND(AD33="Alta",AF33="Menor")),"Moderado",IF(OR(AND(AD33="Muy Baja",AF33="Mayor"),AND(AD33="Baja",AF33="Mayor"),AND(AD33="Media",AF33="Mayor"),AND(AD33="Alta",AF33="Moderado"),AND(AD33="Alta",AF33="Mayor"),AND(AD33="Muy Alta",AF33="Leve"),AND(AD33="Muy Alta",AF33="Menor"),AND(AD33="Muy Alta",AF33="Moderado"),AND(AD33="Muy Alta",AF33="Mayor")),"Alto",IF(OR(AND(AD33="Muy Baja",AF33="Catastrófico"),AND(AD33="Baja",AF33="Catastrófico"),AND(AD33="Media",AF33="Catastrófico"),AND(AD33="Alta",AF33="Catastrófico"),AND(AD33="Muy Alta",AF33="Catastrófico")),"Extremo","")))),"")</f>
        <v/>
      </c>
      <c r="AI33" s="180"/>
      <c r="AJ33" s="313"/>
      <c r="AK33" s="325"/>
      <c r="AL33" s="328"/>
      <c r="AM33" s="328"/>
      <c r="AN33" s="325"/>
      <c r="AO33" s="325"/>
      <c r="AP33" s="326"/>
      <c r="AQ33" s="170"/>
      <c r="AR33" s="149"/>
      <c r="AS33" s="149"/>
      <c r="AT33" s="149"/>
      <c r="AU33" s="149"/>
      <c r="AV33" s="149"/>
      <c r="AW33" s="149"/>
      <c r="AX33" s="149"/>
      <c r="AY33" s="149"/>
      <c r="AZ33" s="149"/>
      <c r="BA33" s="149"/>
      <c r="BB33" s="149"/>
      <c r="BC33" s="149"/>
      <c r="BD33" s="149"/>
      <c r="BE33" s="149"/>
      <c r="BF33" s="149"/>
      <c r="BG33" s="149"/>
      <c r="BH33" s="149"/>
      <c r="BI33" s="149"/>
      <c r="BJ33" s="149"/>
      <c r="BK33" s="149"/>
      <c r="BL33" s="149"/>
      <c r="BM33" s="149"/>
      <c r="BN33" s="149"/>
      <c r="BO33" s="149"/>
      <c r="BP33" s="149"/>
      <c r="BQ33" s="149"/>
      <c r="BR33" s="149"/>
      <c r="BS33" s="149"/>
      <c r="BT33" s="149"/>
      <c r="BU33" s="149"/>
    </row>
    <row r="34" spans="1:73" s="169" customFormat="1" ht="70.5" customHeight="1" x14ac:dyDescent="0.2">
      <c r="A34" s="375"/>
      <c r="B34" s="347"/>
      <c r="C34" s="347"/>
      <c r="D34" s="355"/>
      <c r="E34" s="355"/>
      <c r="F34" s="355"/>
      <c r="G34" s="350"/>
      <c r="H34" s="350"/>
      <c r="I34" s="376"/>
      <c r="J34" s="335"/>
      <c r="K34" s="355"/>
      <c r="L34" s="341"/>
      <c r="M34" s="342"/>
      <c r="N34" s="343"/>
      <c r="O34" s="344"/>
      <c r="P34" s="343">
        <f>IF(NOT(ISERROR(MATCH(O34,_xlfn.ANCHORARRAY(I45),0))),N47&amp;"Por favor no seleccionar los criterios de impacto",O34)</f>
        <v>0</v>
      </c>
      <c r="Q34" s="342"/>
      <c r="R34" s="343"/>
      <c r="S34" s="346"/>
      <c r="T34" s="171">
        <v>5</v>
      </c>
      <c r="U34" s="182"/>
      <c r="V34" s="173" t="str">
        <f t="shared" si="25"/>
        <v/>
      </c>
      <c r="W34" s="174"/>
      <c r="X34" s="174"/>
      <c r="Y34" s="175" t="str">
        <f t="shared" si="22"/>
        <v/>
      </c>
      <c r="Z34" s="174"/>
      <c r="AA34" s="174"/>
      <c r="AB34" s="174"/>
      <c r="AC34" s="186" t="str">
        <f t="shared" si="26"/>
        <v/>
      </c>
      <c r="AD34" s="177" t="str">
        <f>IFERROR(IF(AC34="","",IF(AC34&lt;=0.2,"Muy Baja",IF(AC34&lt;=0.4,"Baja",IF(AC34&lt;=0.6,"Media",IF(AC34&lt;=0.8,"Alta","Muy Alta"))))),"")</f>
        <v/>
      </c>
      <c r="AE34" s="178" t="str">
        <f t="shared" si="23"/>
        <v/>
      </c>
      <c r="AF34" s="177" t="str">
        <f t="shared" si="3"/>
        <v/>
      </c>
      <c r="AG34" s="178" t="str">
        <f t="shared" si="27"/>
        <v/>
      </c>
      <c r="AH34" s="179" t="str">
        <f t="shared" ref="AH34:AH35" si="28">IFERROR(IF(OR(AND(AD34="Muy Baja",AF34="Leve"),AND(AD34="Muy Baja",AF34="Menor"),AND(AD34="Baja",AF34="Leve")),"Bajo",IF(OR(AND(AD34="Muy baja",AF34="Moderado"),AND(AD34="Baja",AF34="Menor"),AND(AD34="Baja",AF34="Moderado"),AND(AD34="Media",AF34="Leve"),AND(AD34="Media",AF34="Menor"),AND(AD34="Media",AF34="Moderado"),AND(AD34="Alta",AF34="Leve"),AND(AD34="Alta",AF34="Menor")),"Moderado",IF(OR(AND(AD34="Muy Baja",AF34="Mayor"),AND(AD34="Baja",AF34="Mayor"),AND(AD34="Media",AF34="Mayor"),AND(AD34="Alta",AF34="Moderado"),AND(AD34="Alta",AF34="Mayor"),AND(AD34="Muy Alta",AF34="Leve"),AND(AD34="Muy Alta",AF34="Menor"),AND(AD34="Muy Alta",AF34="Moderado"),AND(AD34="Muy Alta",AF34="Mayor")),"Alto",IF(OR(AND(AD34="Muy Baja",AF34="Catastrófico"),AND(AD34="Baja",AF34="Catastrófico"),AND(AD34="Media",AF34="Catastrófico"),AND(AD34="Alta",AF34="Catastrófico"),AND(AD34="Muy Alta",AF34="Catastrófico")),"Extremo","")))),"")</f>
        <v/>
      </c>
      <c r="AI34" s="180"/>
      <c r="AJ34" s="313"/>
      <c r="AK34" s="325"/>
      <c r="AL34" s="328"/>
      <c r="AM34" s="328"/>
      <c r="AN34" s="325"/>
      <c r="AO34" s="325"/>
      <c r="AP34" s="326"/>
      <c r="AQ34" s="170"/>
      <c r="AR34" s="149"/>
      <c r="AS34" s="149"/>
      <c r="AT34" s="149"/>
      <c r="AU34" s="149"/>
      <c r="AV34" s="149"/>
      <c r="AW34" s="149"/>
      <c r="AX34" s="149"/>
      <c r="AY34" s="149"/>
      <c r="AZ34" s="149"/>
      <c r="BA34" s="149"/>
      <c r="BB34" s="149"/>
      <c r="BC34" s="149"/>
      <c r="BD34" s="149"/>
      <c r="BE34" s="149"/>
      <c r="BF34" s="149"/>
      <c r="BG34" s="149"/>
      <c r="BH34" s="149"/>
      <c r="BI34" s="149"/>
      <c r="BJ34" s="149"/>
      <c r="BK34" s="149"/>
      <c r="BL34" s="149"/>
      <c r="BM34" s="149"/>
      <c r="BN34" s="149"/>
      <c r="BO34" s="149"/>
      <c r="BP34" s="149"/>
      <c r="BQ34" s="149"/>
      <c r="BR34" s="149"/>
      <c r="BS34" s="149"/>
      <c r="BT34" s="149"/>
      <c r="BU34" s="149"/>
    </row>
    <row r="35" spans="1:73" s="169" customFormat="1" ht="70.5" customHeight="1" x14ac:dyDescent="0.2">
      <c r="A35" s="375"/>
      <c r="B35" s="347"/>
      <c r="C35" s="347"/>
      <c r="D35" s="355"/>
      <c r="E35" s="355"/>
      <c r="F35" s="355"/>
      <c r="G35" s="351"/>
      <c r="H35" s="351"/>
      <c r="I35" s="376"/>
      <c r="J35" s="336"/>
      <c r="K35" s="355"/>
      <c r="L35" s="341"/>
      <c r="M35" s="342"/>
      <c r="N35" s="343"/>
      <c r="O35" s="344"/>
      <c r="P35" s="343">
        <f>IF(NOT(ISERROR(MATCH(O35,_xlfn.ANCHORARRAY(I46),0))),N48&amp;"Por favor no seleccionar los criterios de impacto",O35)</f>
        <v>0</v>
      </c>
      <c r="Q35" s="342"/>
      <c r="R35" s="343"/>
      <c r="S35" s="346"/>
      <c r="T35" s="171">
        <v>6</v>
      </c>
      <c r="U35" s="182"/>
      <c r="V35" s="173" t="str">
        <f t="shared" si="25"/>
        <v/>
      </c>
      <c r="W35" s="174"/>
      <c r="X35" s="174"/>
      <c r="Y35" s="175" t="str">
        <f t="shared" si="22"/>
        <v/>
      </c>
      <c r="Z35" s="174"/>
      <c r="AA35" s="174"/>
      <c r="AB35" s="174"/>
      <c r="AC35" s="176" t="str">
        <f t="shared" si="26"/>
        <v/>
      </c>
      <c r="AD35" s="177" t="str">
        <f t="shared" si="1"/>
        <v/>
      </c>
      <c r="AE35" s="178" t="str">
        <f t="shared" si="23"/>
        <v/>
      </c>
      <c r="AF35" s="177" t="str">
        <f t="shared" si="3"/>
        <v/>
      </c>
      <c r="AG35" s="178" t="str">
        <f t="shared" si="27"/>
        <v/>
      </c>
      <c r="AH35" s="179" t="str">
        <f t="shared" si="28"/>
        <v/>
      </c>
      <c r="AI35" s="180"/>
      <c r="AJ35" s="314"/>
      <c r="AK35" s="325"/>
      <c r="AL35" s="328"/>
      <c r="AM35" s="328"/>
      <c r="AN35" s="325"/>
      <c r="AO35" s="325"/>
      <c r="AP35" s="326"/>
      <c r="AQ35" s="170"/>
      <c r="AR35" s="149"/>
      <c r="AS35" s="149"/>
      <c r="AT35" s="149"/>
      <c r="AU35" s="149"/>
      <c r="AV35" s="149"/>
      <c r="AW35" s="149"/>
      <c r="AX35" s="149"/>
      <c r="AY35" s="149"/>
      <c r="AZ35" s="149"/>
      <c r="BA35" s="149"/>
      <c r="BB35" s="149"/>
      <c r="BC35" s="149"/>
      <c r="BD35" s="149"/>
      <c r="BE35" s="149"/>
      <c r="BF35" s="149"/>
      <c r="BG35" s="149"/>
      <c r="BH35" s="149"/>
      <c r="BI35" s="149"/>
      <c r="BJ35" s="149"/>
      <c r="BK35" s="149"/>
      <c r="BL35" s="149"/>
      <c r="BM35" s="149"/>
      <c r="BN35" s="149"/>
      <c r="BO35" s="149"/>
      <c r="BP35" s="149"/>
      <c r="BQ35" s="149"/>
      <c r="BR35" s="149"/>
      <c r="BS35" s="149"/>
      <c r="BT35" s="149"/>
      <c r="BU35" s="149"/>
    </row>
    <row r="36" spans="1:73" s="169" customFormat="1" ht="111.75" customHeight="1" x14ac:dyDescent="0.2">
      <c r="A36" s="375">
        <v>4</v>
      </c>
      <c r="B36" s="347" t="s">
        <v>232</v>
      </c>
      <c r="C36" s="347" t="s">
        <v>246</v>
      </c>
      <c r="D36" s="355" t="s">
        <v>133</v>
      </c>
      <c r="E36" s="355" t="s">
        <v>393</v>
      </c>
      <c r="F36" s="355" t="s">
        <v>394</v>
      </c>
      <c r="G36" s="349" t="s">
        <v>391</v>
      </c>
      <c r="H36" s="349" t="s">
        <v>392</v>
      </c>
      <c r="I36" s="376" t="s">
        <v>449</v>
      </c>
      <c r="J36" s="334" t="s">
        <v>395</v>
      </c>
      <c r="K36" s="355" t="s">
        <v>123</v>
      </c>
      <c r="L36" s="341">
        <v>100</v>
      </c>
      <c r="M36" s="342" t="str">
        <f>IF(L36&lt;=0,"",IF(L36&lt;=2,"Muy Baja",IF(L36&lt;=24,"Baja",IF(L36&lt;=500,"Media",IF(L36&lt;=5000,"Alta","Muy Alta")))))</f>
        <v>Media</v>
      </c>
      <c r="N36" s="343">
        <f>IF(M36="","",IF(M36="Muy Baja",0.2,IF(M36="Baja",0.4,IF(M36="Media",0.6,IF(M36="Alta",0.8,IF(M36="Muy Alta",1,))))))</f>
        <v>0.6</v>
      </c>
      <c r="O36" s="344" t="s">
        <v>147</v>
      </c>
      <c r="P36" s="343" t="str">
        <f>IF(NOT(ISERROR(MATCH(O36,'Tabla Impacto'!$B$221:$B$223,0))),'Tabla Impacto'!$F$223&amp;"Por favor no seleccionar los criterios de impacto(Afectación Económica o presupuestal y Pérdida Reputacional)",O36)</f>
        <v xml:space="preserve">     Entre 50 y 100 SMLMV </v>
      </c>
      <c r="Q36" s="342" t="str">
        <f>IF(OR(P36='Tabla Impacto'!$C$11,P36='Tabla Impacto'!$D$11),"Leve",IF(OR(P36='Tabla Impacto'!$C$12,P36='Tabla Impacto'!$D$12),"Menor",IF(OR(P36='Tabla Impacto'!$C$13,P36='Tabla Impacto'!$D$13),"Moderado",IF(OR(P36='Tabla Impacto'!$C$14,P36='Tabla Impacto'!$D$14),"Mayor",IF(OR(P36='Tabla Impacto'!$C$15,P36='Tabla Impacto'!$D$15),"Catastrófico","")))))</f>
        <v>Moderado</v>
      </c>
      <c r="R36" s="343">
        <f>IF(Q36="","",IF(Q36="Leve",0.2,IF(Q36="Menor",0.4,IF(Q36="Moderado",0.6,IF(Q36="Mayor",0.8,IF(Q36="Catastrófico",1,))))))</f>
        <v>0.6</v>
      </c>
      <c r="S36" s="346" t="str">
        <f>IF(OR(AND(M36="Muy Baja",Q36="Leve"),AND(M36="Muy Baja",Q36="Menor"),AND(M36="Baja",Q36="Leve")),"Bajo",IF(OR(AND(M36="Muy baja",Q36="Moderado"),AND(M36="Baja",Q36="Menor"),AND(M36="Baja",Q36="Moderado"),AND(M36="Media",Q36="Leve"),AND(M36="Media",Q36="Menor"),AND(M36="Media",Q36="Moderado"),AND(M36="Alta",Q36="Leve"),AND(M36="Alta",Q36="Menor")),"Moderado",IF(OR(AND(M36="Muy Baja",Q36="Mayor"),AND(M36="Baja",Q36="Mayor"),AND(M36="Media",Q36="Mayor"),AND(M36="Alta",Q36="Moderado"),AND(M36="Alta",Q36="Mayor"),AND(M36="Muy Alta",Q36="Leve"),AND(M36="Muy Alta",Q36="Menor"),AND(M36="Muy Alta",Q36="Moderado"),AND(M36="Muy Alta",Q36="Mayor")),"Alto",IF(OR(AND(M36="Muy Baja",Q36="Catastrófico"),AND(M36="Baja",Q36="Catastrófico"),AND(M36="Media",Q36="Catastrófico"),AND(M36="Alta",Q36="Catastrófico"),AND(M36="Muy Alta",Q36="Catastrófico")),"Extremo",""))))</f>
        <v>Moderado</v>
      </c>
      <c r="T36" s="171">
        <v>1</v>
      </c>
      <c r="U36" s="182" t="s">
        <v>445</v>
      </c>
      <c r="V36" s="173" t="str">
        <f>IF(OR(W36="Preventivo",W36="Detectivo"),"Probabilidad",IF(W36="Correctivo","Impacto",""))</f>
        <v>Probabilidad</v>
      </c>
      <c r="W36" s="174" t="s">
        <v>14</v>
      </c>
      <c r="X36" s="174" t="s">
        <v>9</v>
      </c>
      <c r="Y36" s="175" t="str">
        <f>IF(AND(W36="Preventivo",X36="Automático"),"50%",IF(AND(W36="Preventivo",X36="Manual"),"40%",IF(AND(W36="Detectivo",X36="Automático"),"40%",IF(AND(W36="Detectivo",X36="Manual"),"30%",IF(AND(W36="Correctivo",X36="Automático"),"35%",IF(AND(W36="Correctivo",X36="Manual"),"25%",""))))))</f>
        <v>40%</v>
      </c>
      <c r="Z36" s="174" t="s">
        <v>19</v>
      </c>
      <c r="AA36" s="174" t="s">
        <v>22</v>
      </c>
      <c r="AB36" s="174" t="s">
        <v>119</v>
      </c>
      <c r="AC36" s="176">
        <f>IFERROR(IF(V36="Probabilidad",(N36-(+N36*Y36)),IF(V36="Impacto",N36,"")),"")</f>
        <v>0.36</v>
      </c>
      <c r="AD36" s="177" t="str">
        <f>IFERROR(IF(AC36="","",IF(AC36&lt;=0.2,"Muy Baja",IF(AC36&lt;=0.4,"Baja",IF(AC36&lt;=0.6,"Media",IF(AC36&lt;=0.8,"Alta","Muy Alta"))))),"")</f>
        <v>Baja</v>
      </c>
      <c r="AE36" s="178">
        <f>+AC36</f>
        <v>0.36</v>
      </c>
      <c r="AF36" s="177" t="str">
        <f>IFERROR(IF(AG36="","",IF(AG36&lt;=0.2,"Leve",IF(AG36&lt;=0.4,"Menor",IF(AG36&lt;=0.6,"Moderado",IF(AG36&lt;=0.8,"Mayor","Catastrófico"))))),"")</f>
        <v>Moderado</v>
      </c>
      <c r="AG36" s="178">
        <f>IFERROR(IF(V36="Impacto",(R36-(+R36*Y36)),IF(V36="Probabilidad",R36,"")),"")</f>
        <v>0.6</v>
      </c>
      <c r="AH36" s="179" t="str">
        <f>IFERROR(IF(OR(AND(AD36="Muy Baja",AF36="Leve"),AND(AD36="Muy Baja",AF36="Menor"),AND(AD36="Baja",AF36="Leve")),"Bajo",IF(OR(AND(AD36="Muy baja",AF36="Moderado"),AND(AD36="Baja",AF36="Menor"),AND(AD36="Baja",AF36="Moderado"),AND(AD36="Media",AF36="Leve"),AND(AD36="Media",AF36="Menor"),AND(AD36="Media",AF36="Moderado"),AND(AD36="Alta",AF36="Leve"),AND(AD36="Alta",AF36="Menor")),"Moderado",IF(OR(AND(AD36="Muy Baja",AF36="Mayor"),AND(AD36="Baja",AF36="Mayor"),AND(AD36="Media",AF36="Mayor"),AND(AD36="Alta",AF36="Moderado"),AND(AD36="Alta",AF36="Mayor"),AND(AD36="Muy Alta",AF36="Leve"),AND(AD36="Muy Alta",AF36="Menor"),AND(AD36="Muy Alta",AF36="Moderado"),AND(AD36="Muy Alta",AF36="Mayor")),"Alto",IF(OR(AND(AD36="Muy Baja",AF36="Catastrófico"),AND(AD36="Baja",AF36="Catastrófico"),AND(AD36="Media",AF36="Catastrófico"),AND(AD36="Alta",AF36="Catastrófico"),AND(AD36="Muy Alta",AF36="Catastrófico")),"Extremo","")))),"")</f>
        <v>Moderado</v>
      </c>
      <c r="AI36" s="180"/>
      <c r="AJ36" s="309"/>
      <c r="AK36" s="325"/>
      <c r="AL36" s="328"/>
      <c r="AM36" s="327" t="s">
        <v>434</v>
      </c>
      <c r="AN36" s="337"/>
      <c r="AO36" s="337"/>
      <c r="AP36" s="321"/>
      <c r="AQ36" s="149"/>
      <c r="AR36" s="149"/>
      <c r="AS36" s="149"/>
      <c r="AT36" s="149"/>
      <c r="AU36" s="149"/>
      <c r="AV36" s="149"/>
      <c r="AW36" s="149"/>
      <c r="AX36" s="149"/>
      <c r="AY36" s="149"/>
      <c r="AZ36" s="149"/>
      <c r="BA36" s="149"/>
      <c r="BB36" s="149"/>
      <c r="BC36" s="149"/>
      <c r="BD36" s="149"/>
      <c r="BE36" s="149"/>
      <c r="BF36" s="149"/>
      <c r="BG36" s="149"/>
      <c r="BH36" s="149"/>
      <c r="BI36" s="149"/>
      <c r="BJ36" s="149"/>
      <c r="BK36" s="149"/>
      <c r="BL36" s="149"/>
      <c r="BM36" s="149"/>
      <c r="BN36" s="149"/>
      <c r="BO36" s="149"/>
      <c r="BP36" s="149"/>
      <c r="BQ36" s="149"/>
      <c r="BR36" s="149"/>
      <c r="BS36" s="149"/>
      <c r="BT36" s="149"/>
      <c r="BU36" s="149"/>
    </row>
    <row r="37" spans="1:73" s="169" customFormat="1" ht="70.5" customHeight="1" x14ac:dyDescent="0.2">
      <c r="A37" s="375"/>
      <c r="B37" s="347"/>
      <c r="C37" s="347"/>
      <c r="D37" s="355"/>
      <c r="E37" s="355"/>
      <c r="F37" s="355"/>
      <c r="G37" s="350"/>
      <c r="H37" s="350"/>
      <c r="I37" s="376"/>
      <c r="J37" s="335"/>
      <c r="K37" s="355"/>
      <c r="L37" s="341"/>
      <c r="M37" s="342"/>
      <c r="N37" s="343"/>
      <c r="O37" s="344"/>
      <c r="P37" s="343">
        <f>IF(NOT(ISERROR(MATCH(O37,_xlfn.ANCHORARRAY(I48),0))),N50&amp;"Por favor no seleccionar los criterios de impacto",O37)</f>
        <v>0</v>
      </c>
      <c r="Q37" s="342"/>
      <c r="R37" s="343"/>
      <c r="S37" s="346"/>
      <c r="T37" s="171">
        <v>2</v>
      </c>
      <c r="U37" s="182"/>
      <c r="V37" s="173" t="str">
        <f>IF(OR(W37="Preventivo",W37="Detectivo"),"Probabilidad",IF(W37="Correctivo","Impacto",""))</f>
        <v/>
      </c>
      <c r="W37" s="174"/>
      <c r="X37" s="174"/>
      <c r="Y37" s="175" t="str">
        <f t="shared" ref="Y37:Y41" si="29">IF(AND(W37="Preventivo",X37="Automático"),"50%",IF(AND(W37="Preventivo",X37="Manual"),"40%",IF(AND(W37="Detectivo",X37="Automático"),"40%",IF(AND(W37="Detectivo",X37="Manual"),"30%",IF(AND(W37="Correctivo",X37="Automático"),"35%",IF(AND(W37="Correctivo",X37="Manual"),"25%",""))))))</f>
        <v/>
      </c>
      <c r="Z37" s="174"/>
      <c r="AA37" s="174"/>
      <c r="AB37" s="174"/>
      <c r="AC37" s="176" t="str">
        <f>IFERROR(IF(AND(V36="Probabilidad",V37="Probabilidad"),(AE36-(+AE36*Y37)),IF(V37="Probabilidad",(N36-(+N36*Y37)),IF(V37="Impacto",AE36,""))),"")</f>
        <v/>
      </c>
      <c r="AD37" s="177" t="str">
        <f t="shared" si="1"/>
        <v/>
      </c>
      <c r="AE37" s="178" t="str">
        <f t="shared" ref="AE37:AE41" si="30">+AC37</f>
        <v/>
      </c>
      <c r="AF37" s="177" t="str">
        <f t="shared" si="3"/>
        <v/>
      </c>
      <c r="AG37" s="178" t="str">
        <f>IFERROR(IF(AND(V36="Impacto",V37="Impacto"),(AG36-(+AG36*Y37)),IF(V37="Impacto",(R36-(+R36*Y37)),IF(V37="Probabilidad",AG36,""))),"")</f>
        <v/>
      </c>
      <c r="AH37" s="179" t="str">
        <f t="shared" ref="AH37:AH38" si="31">IFERROR(IF(OR(AND(AD37="Muy Baja",AF37="Leve"),AND(AD37="Muy Baja",AF37="Menor"),AND(AD37="Baja",AF37="Leve")),"Bajo",IF(OR(AND(AD37="Muy baja",AF37="Moderado"),AND(AD37="Baja",AF37="Menor"),AND(AD37="Baja",AF37="Moderado"),AND(AD37="Media",AF37="Leve"),AND(AD37="Media",AF37="Menor"),AND(AD37="Media",AF37="Moderado"),AND(AD37="Alta",AF37="Leve"),AND(AD37="Alta",AF37="Menor")),"Moderado",IF(OR(AND(AD37="Muy Baja",AF37="Mayor"),AND(AD37="Baja",AF37="Mayor"),AND(AD37="Media",AF37="Mayor"),AND(AD37="Alta",AF37="Moderado"),AND(AD37="Alta",AF37="Mayor"),AND(AD37="Muy Alta",AF37="Leve"),AND(AD37="Muy Alta",AF37="Menor"),AND(AD37="Muy Alta",AF37="Moderado"),AND(AD37="Muy Alta",AF37="Mayor")),"Alto",IF(OR(AND(AD37="Muy Baja",AF37="Catastrófico"),AND(AD37="Baja",AF37="Catastrófico"),AND(AD37="Media",AF37="Catastrófico"),AND(AD37="Alta",AF37="Catastrófico"),AND(AD37="Muy Alta",AF37="Catastrófico")),"Extremo","")))),"")</f>
        <v/>
      </c>
      <c r="AI37" s="180"/>
      <c r="AJ37" s="310"/>
      <c r="AK37" s="325"/>
      <c r="AL37" s="328"/>
      <c r="AM37" s="328"/>
      <c r="AN37" s="337"/>
      <c r="AO37" s="337"/>
      <c r="AP37" s="322"/>
      <c r="AQ37" s="149"/>
      <c r="AR37" s="149"/>
      <c r="AS37" s="149"/>
      <c r="AT37" s="149"/>
      <c r="AU37" s="149"/>
      <c r="AV37" s="149"/>
      <c r="AW37" s="149"/>
      <c r="AX37" s="149"/>
      <c r="AY37" s="149"/>
      <c r="AZ37" s="149"/>
      <c r="BA37" s="149"/>
      <c r="BB37" s="149"/>
      <c r="BC37" s="149"/>
      <c r="BD37" s="149"/>
      <c r="BE37" s="149"/>
      <c r="BF37" s="149"/>
      <c r="BG37" s="149"/>
      <c r="BH37" s="149"/>
      <c r="BI37" s="149"/>
      <c r="BJ37" s="149"/>
      <c r="BK37" s="149"/>
      <c r="BL37" s="149"/>
      <c r="BM37" s="149"/>
      <c r="BN37" s="149"/>
      <c r="BO37" s="149"/>
      <c r="BP37" s="149"/>
      <c r="BQ37" s="149"/>
      <c r="BR37" s="149"/>
      <c r="BS37" s="149"/>
      <c r="BT37" s="149"/>
      <c r="BU37" s="149"/>
    </row>
    <row r="38" spans="1:73" s="169" customFormat="1" ht="70.5" customHeight="1" x14ac:dyDescent="0.2">
      <c r="A38" s="375"/>
      <c r="B38" s="347"/>
      <c r="C38" s="347"/>
      <c r="D38" s="355"/>
      <c r="E38" s="355"/>
      <c r="F38" s="355"/>
      <c r="G38" s="350"/>
      <c r="H38" s="350"/>
      <c r="I38" s="376"/>
      <c r="J38" s="335"/>
      <c r="K38" s="355"/>
      <c r="L38" s="341"/>
      <c r="M38" s="342"/>
      <c r="N38" s="343"/>
      <c r="O38" s="344"/>
      <c r="P38" s="343">
        <f>IF(NOT(ISERROR(MATCH(O38,_xlfn.ANCHORARRAY(I49),0))),N51&amp;"Por favor no seleccionar los criterios de impacto",O38)</f>
        <v>0</v>
      </c>
      <c r="Q38" s="342"/>
      <c r="R38" s="343"/>
      <c r="S38" s="346"/>
      <c r="T38" s="171">
        <v>3</v>
      </c>
      <c r="U38" s="185"/>
      <c r="V38" s="173" t="str">
        <f>IF(OR(W38="Preventivo",W38="Detectivo"),"Probabilidad",IF(W38="Correctivo","Impacto",""))</f>
        <v/>
      </c>
      <c r="W38" s="174"/>
      <c r="X38" s="174"/>
      <c r="Y38" s="175" t="str">
        <f t="shared" si="29"/>
        <v/>
      </c>
      <c r="Z38" s="174"/>
      <c r="AA38" s="174"/>
      <c r="AB38" s="174"/>
      <c r="AC38" s="176" t="str">
        <f>IFERROR(IF(AND(V37="Probabilidad",V38="Probabilidad"),(AE37-(+AE37*Y38)),IF(AND(V37="Impacto",V38="Probabilidad"),(AE36-(+AE36*Y38)),IF(V38="Impacto",AE37,""))),"")</f>
        <v/>
      </c>
      <c r="AD38" s="177" t="str">
        <f t="shared" si="1"/>
        <v/>
      </c>
      <c r="AE38" s="178" t="str">
        <f t="shared" si="30"/>
        <v/>
      </c>
      <c r="AF38" s="177" t="str">
        <f t="shared" si="3"/>
        <v/>
      </c>
      <c r="AG38" s="178" t="str">
        <f>IFERROR(IF(AND(V37="Impacto",V38="Impacto"),(AG37-(+AG37*Y38)),IF(AND(V37="Probabilidad",V38="Impacto"),(AG36-(+AG36*Y38)),IF(V38="Probabilidad",AG37,""))),"")</f>
        <v/>
      </c>
      <c r="AH38" s="179" t="str">
        <f t="shared" si="31"/>
        <v/>
      </c>
      <c r="AI38" s="180"/>
      <c r="AJ38" s="310"/>
      <c r="AK38" s="325"/>
      <c r="AL38" s="328"/>
      <c r="AM38" s="328"/>
      <c r="AN38" s="337"/>
      <c r="AO38" s="337"/>
      <c r="AP38" s="322"/>
      <c r="AQ38" s="149"/>
      <c r="AR38" s="149"/>
      <c r="AS38" s="149"/>
      <c r="AT38" s="149"/>
      <c r="AU38" s="149"/>
      <c r="AV38" s="149"/>
      <c r="AW38" s="149"/>
      <c r="AX38" s="149"/>
      <c r="AY38" s="149"/>
      <c r="AZ38" s="149"/>
      <c r="BA38" s="149"/>
      <c r="BB38" s="149"/>
      <c r="BC38" s="149"/>
      <c r="BD38" s="149"/>
      <c r="BE38" s="149"/>
      <c r="BF38" s="149"/>
      <c r="BG38" s="149"/>
      <c r="BH38" s="149"/>
      <c r="BI38" s="149"/>
      <c r="BJ38" s="149"/>
      <c r="BK38" s="149"/>
      <c r="BL38" s="149"/>
      <c r="BM38" s="149"/>
      <c r="BN38" s="149"/>
      <c r="BO38" s="149"/>
      <c r="BP38" s="149"/>
      <c r="BQ38" s="149"/>
      <c r="BR38" s="149"/>
      <c r="BS38" s="149"/>
      <c r="BT38" s="149"/>
      <c r="BU38" s="149"/>
    </row>
    <row r="39" spans="1:73" s="169" customFormat="1" ht="70.5" customHeight="1" x14ac:dyDescent="0.2">
      <c r="A39" s="375"/>
      <c r="B39" s="347"/>
      <c r="C39" s="347"/>
      <c r="D39" s="355"/>
      <c r="E39" s="355"/>
      <c r="F39" s="355"/>
      <c r="G39" s="350"/>
      <c r="H39" s="350"/>
      <c r="I39" s="376"/>
      <c r="J39" s="335"/>
      <c r="K39" s="355"/>
      <c r="L39" s="341"/>
      <c r="M39" s="342"/>
      <c r="N39" s="343"/>
      <c r="O39" s="344"/>
      <c r="P39" s="343">
        <f>IF(NOT(ISERROR(MATCH(O39,_xlfn.ANCHORARRAY(I50),0))),N52&amp;"Por favor no seleccionar los criterios de impacto",O39)</f>
        <v>0</v>
      </c>
      <c r="Q39" s="342"/>
      <c r="R39" s="343"/>
      <c r="S39" s="346"/>
      <c r="T39" s="171">
        <v>4</v>
      </c>
      <c r="U39" s="182"/>
      <c r="V39" s="173" t="str">
        <f t="shared" ref="V39:V41" si="32">IF(OR(W39="Preventivo",W39="Detectivo"),"Probabilidad",IF(W39="Correctivo","Impacto",""))</f>
        <v/>
      </c>
      <c r="W39" s="174"/>
      <c r="X39" s="174"/>
      <c r="Y39" s="175" t="str">
        <f t="shared" si="29"/>
        <v/>
      </c>
      <c r="Z39" s="174"/>
      <c r="AA39" s="174"/>
      <c r="AB39" s="174"/>
      <c r="AC39" s="176" t="str">
        <f t="shared" ref="AC39:AC41" si="33">IFERROR(IF(AND(V38="Probabilidad",V39="Probabilidad"),(AE38-(+AE38*Y39)),IF(AND(V38="Impacto",V39="Probabilidad"),(AE37-(+AE37*Y39)),IF(V39="Impacto",AE38,""))),"")</f>
        <v/>
      </c>
      <c r="AD39" s="177" t="str">
        <f t="shared" si="1"/>
        <v/>
      </c>
      <c r="AE39" s="178" t="str">
        <f t="shared" si="30"/>
        <v/>
      </c>
      <c r="AF39" s="177" t="str">
        <f t="shared" si="3"/>
        <v/>
      </c>
      <c r="AG39" s="178" t="str">
        <f t="shared" ref="AG39:AG41" si="34">IFERROR(IF(AND(V38="Impacto",V39="Impacto"),(AG38-(+AG38*Y39)),IF(AND(V38="Probabilidad",V39="Impacto"),(AG37-(+AG37*Y39)),IF(V39="Probabilidad",AG38,""))),"")</f>
        <v/>
      </c>
      <c r="AH39" s="179" t="str">
        <f>IFERROR(IF(OR(AND(AD39="Muy Baja",AF39="Leve"),AND(AD39="Muy Baja",AF39="Menor"),AND(AD39="Baja",AF39="Leve")),"Bajo",IF(OR(AND(AD39="Muy baja",AF39="Moderado"),AND(AD39="Baja",AF39="Menor"),AND(AD39="Baja",AF39="Moderado"),AND(AD39="Media",AF39="Leve"),AND(AD39="Media",AF39="Menor"),AND(AD39="Media",AF39="Moderado"),AND(AD39="Alta",AF39="Leve"),AND(AD39="Alta",AF39="Menor")),"Moderado",IF(OR(AND(AD39="Muy Baja",AF39="Mayor"),AND(AD39="Baja",AF39="Mayor"),AND(AD39="Media",AF39="Mayor"),AND(AD39="Alta",AF39="Moderado"),AND(AD39="Alta",AF39="Mayor"),AND(AD39="Muy Alta",AF39="Leve"),AND(AD39="Muy Alta",AF39="Menor"),AND(AD39="Muy Alta",AF39="Moderado"),AND(AD39="Muy Alta",AF39="Mayor")),"Alto",IF(OR(AND(AD39="Muy Baja",AF39="Catastrófico"),AND(AD39="Baja",AF39="Catastrófico"),AND(AD39="Media",AF39="Catastrófico"),AND(AD39="Alta",AF39="Catastrófico"),AND(AD39="Muy Alta",AF39="Catastrófico")),"Extremo","")))),"")</f>
        <v/>
      </c>
      <c r="AI39" s="180"/>
      <c r="AJ39" s="310"/>
      <c r="AK39" s="325"/>
      <c r="AL39" s="328"/>
      <c r="AM39" s="328"/>
      <c r="AN39" s="337"/>
      <c r="AO39" s="337"/>
      <c r="AP39" s="322"/>
      <c r="AQ39" s="149"/>
      <c r="AR39" s="149"/>
      <c r="AS39" s="149"/>
      <c r="AT39" s="149"/>
      <c r="AU39" s="149"/>
      <c r="AV39" s="149"/>
      <c r="AW39" s="149"/>
      <c r="AX39" s="149"/>
      <c r="AY39" s="149"/>
      <c r="AZ39" s="149"/>
      <c r="BA39" s="149"/>
      <c r="BB39" s="149"/>
      <c r="BC39" s="149"/>
      <c r="BD39" s="149"/>
      <c r="BE39" s="149"/>
      <c r="BF39" s="149"/>
      <c r="BG39" s="149"/>
      <c r="BH39" s="149"/>
      <c r="BI39" s="149"/>
      <c r="BJ39" s="149"/>
      <c r="BK39" s="149"/>
      <c r="BL39" s="149"/>
      <c r="BM39" s="149"/>
      <c r="BN39" s="149"/>
      <c r="BO39" s="149"/>
      <c r="BP39" s="149"/>
      <c r="BQ39" s="149"/>
      <c r="BR39" s="149"/>
      <c r="BS39" s="149"/>
      <c r="BT39" s="149"/>
      <c r="BU39" s="149"/>
    </row>
    <row r="40" spans="1:73" s="169" customFormat="1" ht="70.5" customHeight="1" x14ac:dyDescent="0.2">
      <c r="A40" s="375"/>
      <c r="B40" s="347"/>
      <c r="C40" s="347"/>
      <c r="D40" s="355"/>
      <c r="E40" s="355"/>
      <c r="F40" s="355"/>
      <c r="G40" s="350"/>
      <c r="H40" s="350"/>
      <c r="I40" s="376"/>
      <c r="J40" s="335"/>
      <c r="K40" s="355"/>
      <c r="L40" s="341"/>
      <c r="M40" s="342"/>
      <c r="N40" s="343"/>
      <c r="O40" s="344"/>
      <c r="P40" s="343">
        <f>IF(NOT(ISERROR(MATCH(O40,_xlfn.ANCHORARRAY(I51),0))),N53&amp;"Por favor no seleccionar los criterios de impacto",O40)</f>
        <v>0</v>
      </c>
      <c r="Q40" s="342"/>
      <c r="R40" s="343"/>
      <c r="S40" s="346"/>
      <c r="T40" s="171">
        <v>5</v>
      </c>
      <c r="U40" s="182"/>
      <c r="V40" s="173" t="str">
        <f t="shared" si="32"/>
        <v/>
      </c>
      <c r="W40" s="174"/>
      <c r="X40" s="174"/>
      <c r="Y40" s="175" t="str">
        <f t="shared" si="29"/>
        <v/>
      </c>
      <c r="Z40" s="174"/>
      <c r="AA40" s="174"/>
      <c r="AB40" s="174"/>
      <c r="AC40" s="176" t="str">
        <f t="shared" si="33"/>
        <v/>
      </c>
      <c r="AD40" s="177" t="str">
        <f t="shared" si="1"/>
        <v/>
      </c>
      <c r="AE40" s="178" t="str">
        <f t="shared" si="30"/>
        <v/>
      </c>
      <c r="AF40" s="177" t="str">
        <f t="shared" si="3"/>
        <v/>
      </c>
      <c r="AG40" s="178" t="str">
        <f t="shared" si="34"/>
        <v/>
      </c>
      <c r="AH40" s="179" t="str">
        <f t="shared" ref="AH40:AH41" si="35">IFERROR(IF(OR(AND(AD40="Muy Baja",AF40="Leve"),AND(AD40="Muy Baja",AF40="Menor"),AND(AD40="Baja",AF40="Leve")),"Bajo",IF(OR(AND(AD40="Muy baja",AF40="Moderado"),AND(AD40="Baja",AF40="Menor"),AND(AD40="Baja",AF40="Moderado"),AND(AD40="Media",AF40="Leve"),AND(AD40="Media",AF40="Menor"),AND(AD40="Media",AF40="Moderado"),AND(AD40="Alta",AF40="Leve"),AND(AD40="Alta",AF40="Menor")),"Moderado",IF(OR(AND(AD40="Muy Baja",AF40="Mayor"),AND(AD40="Baja",AF40="Mayor"),AND(AD40="Media",AF40="Mayor"),AND(AD40="Alta",AF40="Moderado"),AND(AD40="Alta",AF40="Mayor"),AND(AD40="Muy Alta",AF40="Leve"),AND(AD40="Muy Alta",AF40="Menor"),AND(AD40="Muy Alta",AF40="Moderado"),AND(AD40="Muy Alta",AF40="Mayor")),"Alto",IF(OR(AND(AD40="Muy Baja",AF40="Catastrófico"),AND(AD40="Baja",AF40="Catastrófico"),AND(AD40="Media",AF40="Catastrófico"),AND(AD40="Alta",AF40="Catastrófico"),AND(AD40="Muy Alta",AF40="Catastrófico")),"Extremo","")))),"")</f>
        <v/>
      </c>
      <c r="AI40" s="180"/>
      <c r="AJ40" s="310"/>
      <c r="AK40" s="325"/>
      <c r="AL40" s="328"/>
      <c r="AM40" s="328"/>
      <c r="AN40" s="337"/>
      <c r="AO40" s="337"/>
      <c r="AP40" s="322"/>
      <c r="AQ40" s="149"/>
      <c r="AR40" s="149"/>
      <c r="AS40" s="149"/>
      <c r="AT40" s="149"/>
      <c r="AU40" s="149"/>
      <c r="AV40" s="149"/>
      <c r="AW40" s="149"/>
      <c r="AX40" s="149"/>
      <c r="AY40" s="149"/>
      <c r="AZ40" s="149"/>
      <c r="BA40" s="149"/>
      <c r="BB40" s="149"/>
      <c r="BC40" s="149"/>
      <c r="BD40" s="149"/>
      <c r="BE40" s="149"/>
      <c r="BF40" s="149"/>
      <c r="BG40" s="149"/>
      <c r="BH40" s="149"/>
      <c r="BI40" s="149"/>
      <c r="BJ40" s="149"/>
      <c r="BK40" s="149"/>
      <c r="BL40" s="149"/>
      <c r="BM40" s="149"/>
      <c r="BN40" s="149"/>
      <c r="BO40" s="149"/>
      <c r="BP40" s="149"/>
      <c r="BQ40" s="149"/>
      <c r="BR40" s="149"/>
      <c r="BS40" s="149"/>
      <c r="BT40" s="149"/>
      <c r="BU40" s="149"/>
    </row>
    <row r="41" spans="1:73" s="169" customFormat="1" ht="70.5" customHeight="1" x14ac:dyDescent="0.2">
      <c r="A41" s="375"/>
      <c r="B41" s="347"/>
      <c r="C41" s="347"/>
      <c r="D41" s="355"/>
      <c r="E41" s="355"/>
      <c r="F41" s="355"/>
      <c r="G41" s="351"/>
      <c r="H41" s="351"/>
      <c r="I41" s="376"/>
      <c r="J41" s="336"/>
      <c r="K41" s="355"/>
      <c r="L41" s="341"/>
      <c r="M41" s="342"/>
      <c r="N41" s="343"/>
      <c r="O41" s="344"/>
      <c r="P41" s="343">
        <f>IF(NOT(ISERROR(MATCH(O41,_xlfn.ANCHORARRAY(I52),0))),N54&amp;"Por favor no seleccionar los criterios de impacto",O41)</f>
        <v>0</v>
      </c>
      <c r="Q41" s="342"/>
      <c r="R41" s="343"/>
      <c r="S41" s="346"/>
      <c r="T41" s="171">
        <v>6</v>
      </c>
      <c r="U41" s="182"/>
      <c r="V41" s="173" t="str">
        <f t="shared" si="32"/>
        <v/>
      </c>
      <c r="W41" s="174"/>
      <c r="X41" s="174"/>
      <c r="Y41" s="175" t="str">
        <f t="shared" si="29"/>
        <v/>
      </c>
      <c r="Z41" s="174"/>
      <c r="AA41" s="174"/>
      <c r="AB41" s="174"/>
      <c r="AC41" s="176" t="str">
        <f t="shared" si="33"/>
        <v/>
      </c>
      <c r="AD41" s="177" t="str">
        <f t="shared" si="1"/>
        <v/>
      </c>
      <c r="AE41" s="178" t="str">
        <f t="shared" si="30"/>
        <v/>
      </c>
      <c r="AF41" s="177" t="str">
        <f t="shared" si="3"/>
        <v/>
      </c>
      <c r="AG41" s="178" t="str">
        <f t="shared" si="34"/>
        <v/>
      </c>
      <c r="AH41" s="179" t="str">
        <f t="shared" si="35"/>
        <v/>
      </c>
      <c r="AI41" s="180"/>
      <c r="AJ41" s="311"/>
      <c r="AK41" s="325"/>
      <c r="AL41" s="328"/>
      <c r="AM41" s="328"/>
      <c r="AN41" s="337"/>
      <c r="AO41" s="337"/>
      <c r="AP41" s="323"/>
      <c r="AQ41" s="149"/>
      <c r="AR41" s="149"/>
      <c r="AS41" s="149"/>
      <c r="AT41" s="149"/>
      <c r="AU41" s="149"/>
      <c r="AV41" s="149"/>
      <c r="AW41" s="149"/>
      <c r="AX41" s="149"/>
      <c r="AY41" s="149"/>
      <c r="AZ41" s="149"/>
      <c r="BA41" s="149"/>
      <c r="BB41" s="149"/>
      <c r="BC41" s="149"/>
      <c r="BD41" s="149"/>
      <c r="BE41" s="149"/>
      <c r="BF41" s="149"/>
      <c r="BG41" s="149"/>
      <c r="BH41" s="149"/>
      <c r="BI41" s="149"/>
      <c r="BJ41" s="149"/>
      <c r="BK41" s="149"/>
      <c r="BL41" s="149"/>
      <c r="BM41" s="149"/>
      <c r="BN41" s="149"/>
      <c r="BO41" s="149"/>
      <c r="BP41" s="149"/>
      <c r="BQ41" s="149"/>
      <c r="BR41" s="149"/>
      <c r="BS41" s="149"/>
      <c r="BT41" s="149"/>
      <c r="BU41" s="149"/>
    </row>
    <row r="42" spans="1:73" s="169" customFormat="1" ht="173.25" customHeight="1" x14ac:dyDescent="0.2">
      <c r="A42" s="375">
        <v>5</v>
      </c>
      <c r="B42" s="347"/>
      <c r="C42" s="347" t="s">
        <v>236</v>
      </c>
      <c r="D42" s="355" t="s">
        <v>133</v>
      </c>
      <c r="E42" s="377" t="s">
        <v>396</v>
      </c>
      <c r="F42" s="377" t="s">
        <v>397</v>
      </c>
      <c r="G42" s="352" t="s">
        <v>398</v>
      </c>
      <c r="H42" s="348" t="s">
        <v>399</v>
      </c>
      <c r="I42" s="394" t="s">
        <v>450</v>
      </c>
      <c r="J42" s="381" t="s">
        <v>400</v>
      </c>
      <c r="K42" s="355" t="s">
        <v>123</v>
      </c>
      <c r="L42" s="341">
        <v>792</v>
      </c>
      <c r="M42" s="342" t="str">
        <f>IF(L42&lt;=0,"",IF(L42&lt;=2,"Muy Baja",IF(L42&lt;=24,"Baja",IF(L42&lt;=500,"Media",IF(L42&lt;=5000,"Alta","Muy Alta")))))</f>
        <v>Alta</v>
      </c>
      <c r="N42" s="343">
        <f>IF(M42="","",IF(M42="Muy Baja",0.2,IF(M42="Baja",0.4,IF(M42="Media",0.6,IF(M42="Alta",0.8,IF(M42="Muy Alta",1,))))))</f>
        <v>0.8</v>
      </c>
      <c r="O42" s="344" t="s">
        <v>153</v>
      </c>
      <c r="P42" s="343" t="str">
        <f>IF(NOT(ISERROR(MATCH(O42,'Tabla Impacto'!$B$221:$B$223,0))),'Tabla Impacto'!$F$223&amp;"Por favor no seleccionar los criterios de impacto(Afectación Económica o presupuestal y Pérdida Reputacional)",O42)</f>
        <v xml:space="preserve">     El riesgo afecta la imagen de la entidad con algunos usuarios de relevancia frente al logro de los objetivos</v>
      </c>
      <c r="Q42" s="342" t="str">
        <f>IF(OR(P42='Tabla Impacto'!$C$11,P42='Tabla Impacto'!$D$11),"Leve",IF(OR(P42='Tabla Impacto'!$C$12,P42='Tabla Impacto'!$D$12),"Menor",IF(OR(P42='Tabla Impacto'!$C$13,P42='Tabla Impacto'!$D$13),"Moderado",IF(OR(P42='Tabla Impacto'!$C$14,P42='Tabla Impacto'!$D$14),"Mayor",IF(OR(P42='Tabla Impacto'!$C$15,P42='Tabla Impacto'!$D$15),"Catastrófico","")))))</f>
        <v>Moderado</v>
      </c>
      <c r="R42" s="343">
        <f>IF(Q42="","",IF(Q42="Leve",0.2,IF(Q42="Menor",0.4,IF(Q42="Moderado",0.6,IF(Q42="Mayor",0.8,IF(Q42="Catastrófico",1,))))))</f>
        <v>0.6</v>
      </c>
      <c r="S42" s="346" t="str">
        <f>IF(OR(AND(M42="Muy Baja",Q42="Leve"),AND(M42="Muy Baja",Q42="Menor"),AND(M42="Baja",Q42="Leve")),"Bajo",IF(OR(AND(M42="Muy baja",Q42="Moderado"),AND(M42="Baja",Q42="Menor"),AND(M42="Baja",Q42="Moderado"),AND(M42="Media",Q42="Leve"),AND(M42="Media",Q42="Menor"),AND(M42="Media",Q42="Moderado"),AND(M42="Alta",Q42="Leve"),AND(M42="Alta",Q42="Menor")),"Moderado",IF(OR(AND(M42="Muy Baja",Q42="Mayor"),AND(M42="Baja",Q42="Mayor"),AND(M42="Media",Q42="Mayor"),AND(M42="Alta",Q42="Moderado"),AND(M42="Alta",Q42="Mayor"),AND(M42="Muy Alta",Q42="Leve"),AND(M42="Muy Alta",Q42="Menor"),AND(M42="Muy Alta",Q42="Moderado"),AND(M42="Muy Alta",Q42="Mayor")),"Alto",IF(OR(AND(M42="Muy Baja",Q42="Catastrófico"),AND(M42="Baja",Q42="Catastrófico"),AND(M42="Media",Q42="Catastrófico"),AND(M42="Alta",Q42="Catastrófico"),AND(M42="Muy Alta",Q42="Catastrófico")),"Extremo",""))))</f>
        <v>Alto</v>
      </c>
      <c r="T42" s="171">
        <v>1</v>
      </c>
      <c r="U42" s="172" t="s">
        <v>424</v>
      </c>
      <c r="V42" s="173" t="str">
        <f>IF(OR(W42="Preventivo",W42="Detectivo"),"Probabilidad",IF(W42="Correctivo","Impacto",""))</f>
        <v>Probabilidad</v>
      </c>
      <c r="W42" s="174" t="s">
        <v>14</v>
      </c>
      <c r="X42" s="174" t="s">
        <v>9</v>
      </c>
      <c r="Y42" s="175" t="str">
        <f>IF(AND(W42="Preventivo",X42="Automático"),"50%",IF(AND(W42="Preventivo",X42="Manual"),"40%",IF(AND(W42="Detectivo",X42="Automático"),"40%",IF(AND(W42="Detectivo",X42="Manual"),"30%",IF(AND(W42="Correctivo",X42="Automático"),"35%",IF(AND(W42="Correctivo",X42="Manual"),"25%",""))))))</f>
        <v>40%</v>
      </c>
      <c r="Z42" s="174" t="s">
        <v>19</v>
      </c>
      <c r="AA42" s="174" t="s">
        <v>23</v>
      </c>
      <c r="AB42" s="174" t="s">
        <v>119</v>
      </c>
      <c r="AC42" s="176">
        <f>IFERROR(IF(V42="Probabilidad",(N42-(+N42*Y42)),IF(V42="Impacto",N42,"")),"")</f>
        <v>0.48</v>
      </c>
      <c r="AD42" s="177" t="str">
        <f>IFERROR(IF(AC42="","",IF(AC42&lt;=0.2,"Muy Baja",IF(AC42&lt;=0.4,"Baja",IF(AC42&lt;=0.6,"Media",IF(AC42&lt;=0.8,"Alta","Muy Alta"))))),"")</f>
        <v>Media</v>
      </c>
      <c r="AE42" s="178">
        <f>+AC42</f>
        <v>0.48</v>
      </c>
      <c r="AF42" s="177" t="str">
        <f>IFERROR(IF(AG42="","",IF(AG42&lt;=0.2,"Leve",IF(AG42&lt;=0.4,"Menor",IF(AG42&lt;=0.6,"Moderado",IF(AG42&lt;=0.8,"Mayor","Catastrófico"))))),"")</f>
        <v>Moderado</v>
      </c>
      <c r="AG42" s="178">
        <f>IFERROR(IF(V42="Impacto",(R42-(+R42*Y42)),IF(V42="Probabilidad",R42,"")),"")</f>
        <v>0.6</v>
      </c>
      <c r="AH42" s="179" t="str">
        <f>IFERROR(IF(OR(AND(AD42="Muy Baja",AF42="Leve"),AND(AD42="Muy Baja",AF42="Menor"),AND(AD42="Baja",AF42="Leve")),"Bajo",IF(OR(AND(AD42="Muy baja",AF42="Moderado"),AND(AD42="Baja",AF42="Menor"),AND(AD42="Baja",AF42="Moderado"),AND(AD42="Media",AF42="Leve"),AND(AD42="Media",AF42="Menor"),AND(AD42="Media",AF42="Moderado"),AND(AD42="Alta",AF42="Leve"),AND(AD42="Alta",AF42="Menor")),"Moderado",IF(OR(AND(AD42="Muy Baja",AF42="Mayor"),AND(AD42="Baja",AF42="Mayor"),AND(AD42="Media",AF42="Mayor"),AND(AD42="Alta",AF42="Moderado"),AND(AD42="Alta",AF42="Mayor"),AND(AD42="Muy Alta",AF42="Leve"),AND(AD42="Muy Alta",AF42="Menor"),AND(AD42="Muy Alta",AF42="Moderado"),AND(AD42="Muy Alta",AF42="Mayor")),"Alto",IF(OR(AND(AD42="Muy Baja",AF42="Catastrófico"),AND(AD42="Baja",AF42="Catastrófico"),AND(AD42="Media",AF42="Catastrófico"),AND(AD42="Alta",AF42="Catastrófico"),AND(AD42="Muy Alta",AF42="Catastrófico")),"Extremo","")))),"")</f>
        <v>Moderado</v>
      </c>
      <c r="AI42" s="180" t="s">
        <v>31</v>
      </c>
      <c r="AJ42" s="316" t="s">
        <v>428</v>
      </c>
      <c r="AK42" s="325" t="s">
        <v>291</v>
      </c>
      <c r="AL42" s="328">
        <v>44927</v>
      </c>
      <c r="AM42" s="327" t="s">
        <v>434</v>
      </c>
      <c r="AN42" s="325" t="s">
        <v>220</v>
      </c>
      <c r="AO42" s="325" t="s">
        <v>413</v>
      </c>
      <c r="AP42" s="333" t="s">
        <v>429</v>
      </c>
      <c r="AQ42" s="149"/>
      <c r="AR42" s="149"/>
      <c r="AS42" s="149"/>
      <c r="AT42" s="149"/>
      <c r="AU42" s="149"/>
      <c r="AV42" s="149"/>
      <c r="AW42" s="149"/>
      <c r="AX42" s="149"/>
      <c r="AY42" s="149"/>
      <c r="AZ42" s="149"/>
      <c r="BA42" s="149"/>
      <c r="BB42" s="149"/>
      <c r="BC42" s="149"/>
      <c r="BD42" s="149"/>
      <c r="BE42" s="149"/>
      <c r="BF42" s="149"/>
      <c r="BG42" s="149"/>
      <c r="BH42" s="149"/>
      <c r="BI42" s="149"/>
      <c r="BJ42" s="149"/>
      <c r="BK42" s="149"/>
      <c r="BL42" s="149"/>
      <c r="BM42" s="149"/>
      <c r="BN42" s="149"/>
      <c r="BO42" s="149"/>
      <c r="BP42" s="149"/>
      <c r="BQ42" s="149"/>
      <c r="BR42" s="149"/>
      <c r="BS42" s="149"/>
      <c r="BT42" s="149"/>
      <c r="BU42" s="149"/>
    </row>
    <row r="43" spans="1:73" s="169" customFormat="1" ht="133.5" customHeight="1" x14ac:dyDescent="0.2">
      <c r="A43" s="375"/>
      <c r="B43" s="347"/>
      <c r="C43" s="347"/>
      <c r="D43" s="355"/>
      <c r="E43" s="377"/>
      <c r="F43" s="377"/>
      <c r="G43" s="353"/>
      <c r="H43" s="348"/>
      <c r="I43" s="395"/>
      <c r="J43" s="382"/>
      <c r="K43" s="355"/>
      <c r="L43" s="341"/>
      <c r="M43" s="342"/>
      <c r="N43" s="343"/>
      <c r="O43" s="344"/>
      <c r="P43" s="343">
        <f>IF(NOT(ISERROR(MATCH(O43,_xlfn.ANCHORARRAY(I54),0))),N56&amp;"Por favor no seleccionar los criterios de impacto",O43)</f>
        <v>0</v>
      </c>
      <c r="Q43" s="342"/>
      <c r="R43" s="343"/>
      <c r="S43" s="346"/>
      <c r="T43" s="171">
        <v>2</v>
      </c>
      <c r="U43" s="172" t="s">
        <v>425</v>
      </c>
      <c r="V43" s="173" t="str">
        <f>IF(OR(W43="Preventivo",W43="Detectivo"),"Probabilidad",IF(W43="Correctivo","Impacto",""))</f>
        <v>Probabilidad</v>
      </c>
      <c r="W43" s="174" t="s">
        <v>14</v>
      </c>
      <c r="X43" s="174" t="s">
        <v>9</v>
      </c>
      <c r="Y43" s="175" t="str">
        <f t="shared" ref="Y43:Y47" si="36">IF(AND(W43="Preventivo",X43="Automático"),"50%",IF(AND(W43="Preventivo",X43="Manual"),"40%",IF(AND(W43="Detectivo",X43="Automático"),"40%",IF(AND(W43="Detectivo",X43="Manual"),"30%",IF(AND(W43="Correctivo",X43="Automático"),"35%",IF(AND(W43="Correctivo",X43="Manual"),"25%",""))))))</f>
        <v>40%</v>
      </c>
      <c r="Z43" s="174" t="s">
        <v>19</v>
      </c>
      <c r="AA43" s="174" t="s">
        <v>22</v>
      </c>
      <c r="AB43" s="174" t="s">
        <v>119</v>
      </c>
      <c r="AC43" s="176">
        <f>IFERROR(IF(AND(V42="Probabilidad",V43="Probabilidad"),(AE42-(+AE42*Y43)),IF(V43="Probabilidad",(N42-(+N42*Y43)),IF(V43="Impacto",AE42,""))),"")</f>
        <v>0.28799999999999998</v>
      </c>
      <c r="AD43" s="177" t="str">
        <f t="shared" si="1"/>
        <v>Baja</v>
      </c>
      <c r="AE43" s="178">
        <f t="shared" ref="AE43:AE47" si="37">+AC43</f>
        <v>0.28799999999999998</v>
      </c>
      <c r="AF43" s="177" t="str">
        <f t="shared" si="3"/>
        <v>Moderado</v>
      </c>
      <c r="AG43" s="178">
        <f>IFERROR(IF(AND(V42="Impacto",V43="Impacto"),(AG42-(+AG42*Y43)),IF(V43="Impacto",(R42-(+R42*Y43)),IF(V43="Probabilidad",AG42,""))),"")</f>
        <v>0.6</v>
      </c>
      <c r="AH43" s="179" t="str">
        <f t="shared" ref="AH43:AH44" si="38">IFERROR(IF(OR(AND(AD43="Muy Baja",AF43="Leve"),AND(AD43="Muy Baja",AF43="Menor"),AND(AD43="Baja",AF43="Leve")),"Bajo",IF(OR(AND(AD43="Muy baja",AF43="Moderado"),AND(AD43="Baja",AF43="Menor"),AND(AD43="Baja",AF43="Moderado"),AND(AD43="Media",AF43="Leve"),AND(AD43="Media",AF43="Menor"),AND(AD43="Media",AF43="Moderado"),AND(AD43="Alta",AF43="Leve"),AND(AD43="Alta",AF43="Menor")),"Moderado",IF(OR(AND(AD43="Muy Baja",AF43="Mayor"),AND(AD43="Baja",AF43="Mayor"),AND(AD43="Media",AF43="Mayor"),AND(AD43="Alta",AF43="Moderado"),AND(AD43="Alta",AF43="Mayor"),AND(AD43="Muy Alta",AF43="Leve"),AND(AD43="Muy Alta",AF43="Menor"),AND(AD43="Muy Alta",AF43="Moderado"),AND(AD43="Muy Alta",AF43="Mayor")),"Alto",IF(OR(AND(AD43="Muy Baja",AF43="Catastrófico"),AND(AD43="Baja",AF43="Catastrófico"),AND(AD43="Media",AF43="Catastrófico"),AND(AD43="Alta",AF43="Catastrófico"),AND(AD43="Muy Alta",AF43="Catastrófico")),"Extremo","")))),"")</f>
        <v>Moderado</v>
      </c>
      <c r="AI43" s="180" t="s">
        <v>31</v>
      </c>
      <c r="AJ43" s="317"/>
      <c r="AK43" s="325"/>
      <c r="AL43" s="328"/>
      <c r="AM43" s="328"/>
      <c r="AN43" s="325"/>
      <c r="AO43" s="325"/>
      <c r="AP43" s="333"/>
      <c r="AQ43" s="149"/>
      <c r="AR43" s="149"/>
      <c r="AS43" s="149"/>
      <c r="AT43" s="149"/>
      <c r="AU43" s="149"/>
      <c r="AV43" s="149"/>
      <c r="AW43" s="149"/>
      <c r="AX43" s="149"/>
      <c r="AY43" s="149"/>
      <c r="AZ43" s="149"/>
      <c r="BA43" s="149"/>
      <c r="BB43" s="149"/>
      <c r="BC43" s="149"/>
      <c r="BD43" s="149"/>
      <c r="BE43" s="149"/>
      <c r="BF43" s="149"/>
      <c r="BG43" s="149"/>
      <c r="BH43" s="149"/>
      <c r="BI43" s="149"/>
      <c r="BJ43" s="149"/>
      <c r="BK43" s="149"/>
      <c r="BL43" s="149"/>
      <c r="BM43" s="149"/>
      <c r="BN43" s="149"/>
      <c r="BO43" s="149"/>
      <c r="BP43" s="149"/>
      <c r="BQ43" s="149"/>
      <c r="BR43" s="149"/>
      <c r="BS43" s="149"/>
      <c r="BT43" s="149"/>
      <c r="BU43" s="149"/>
    </row>
    <row r="44" spans="1:73" s="169" customFormat="1" ht="160.5" customHeight="1" x14ac:dyDescent="0.2">
      <c r="A44" s="375"/>
      <c r="B44" s="347"/>
      <c r="C44" s="347"/>
      <c r="D44" s="355"/>
      <c r="E44" s="377"/>
      <c r="F44" s="377"/>
      <c r="G44" s="353"/>
      <c r="H44" s="348"/>
      <c r="I44" s="395"/>
      <c r="J44" s="382"/>
      <c r="K44" s="355"/>
      <c r="L44" s="341"/>
      <c r="M44" s="342"/>
      <c r="N44" s="343"/>
      <c r="O44" s="344"/>
      <c r="P44" s="343">
        <f>IF(NOT(ISERROR(MATCH(O44,_xlfn.ANCHORARRAY(I55),0))),N57&amp;"Por favor no seleccionar los criterios de impacto",O44)</f>
        <v>0</v>
      </c>
      <c r="Q44" s="342"/>
      <c r="R44" s="343"/>
      <c r="S44" s="346"/>
      <c r="T44" s="171">
        <v>3</v>
      </c>
      <c r="U44" s="172" t="s">
        <v>412</v>
      </c>
      <c r="V44" s="173" t="str">
        <f>IF(OR(W44="Preventivo",W44="Detectivo"),"Probabilidad",IF(W44="Correctivo","Impacto",""))</f>
        <v>Probabilidad</v>
      </c>
      <c r="W44" s="174" t="s">
        <v>14</v>
      </c>
      <c r="X44" s="174" t="s">
        <v>9</v>
      </c>
      <c r="Y44" s="175" t="str">
        <f t="shared" si="36"/>
        <v>40%</v>
      </c>
      <c r="Z44" s="174" t="s">
        <v>19</v>
      </c>
      <c r="AA44" s="174" t="s">
        <v>22</v>
      </c>
      <c r="AB44" s="174" t="s">
        <v>119</v>
      </c>
      <c r="AC44" s="176">
        <f>IFERROR(IF(AND(V43="Probabilidad",V44="Probabilidad"),(AE43-(+AE43*Y44)),IF(AND(V43="Impacto",V44="Probabilidad"),(AE42-(+AE42*Y44)),IF(V44="Impacto",AE43,""))),"")</f>
        <v>0.17279999999999998</v>
      </c>
      <c r="AD44" s="177" t="str">
        <f t="shared" si="1"/>
        <v>Muy Baja</v>
      </c>
      <c r="AE44" s="178">
        <f t="shared" si="37"/>
        <v>0.17279999999999998</v>
      </c>
      <c r="AF44" s="177" t="str">
        <f t="shared" si="3"/>
        <v>Moderado</v>
      </c>
      <c r="AG44" s="178">
        <f>IFERROR(IF(AND(V43="Impacto",V44="Impacto"),(AG43-(+AG43*Y44)),IF(AND(V43="Probabilidad",V44="Impacto"),(AG42-(+AG42*Y44)),IF(V44="Probabilidad",AG43,""))),"")</f>
        <v>0.6</v>
      </c>
      <c r="AH44" s="179" t="str">
        <f t="shared" si="38"/>
        <v>Moderado</v>
      </c>
      <c r="AI44" s="180" t="s">
        <v>31</v>
      </c>
      <c r="AJ44" s="317"/>
      <c r="AK44" s="325"/>
      <c r="AL44" s="328"/>
      <c r="AM44" s="328"/>
      <c r="AN44" s="325"/>
      <c r="AO44" s="325"/>
      <c r="AP44" s="333"/>
      <c r="AQ44" s="149"/>
      <c r="AR44" s="149"/>
      <c r="AS44" s="149"/>
      <c r="AT44" s="149"/>
      <c r="AU44" s="149"/>
      <c r="AV44" s="149"/>
      <c r="AW44" s="149"/>
      <c r="AX44" s="149"/>
      <c r="AY44" s="149"/>
      <c r="AZ44" s="149"/>
      <c r="BA44" s="149"/>
      <c r="BB44" s="149"/>
      <c r="BC44" s="149"/>
      <c r="BD44" s="149"/>
      <c r="BE44" s="149"/>
      <c r="BF44" s="149"/>
      <c r="BG44" s="149"/>
      <c r="BH44" s="149"/>
      <c r="BI44" s="149"/>
      <c r="BJ44" s="149"/>
      <c r="BK44" s="149"/>
      <c r="BL44" s="149"/>
      <c r="BM44" s="149"/>
      <c r="BN44" s="149"/>
      <c r="BO44" s="149"/>
      <c r="BP44" s="149"/>
      <c r="BQ44" s="149"/>
      <c r="BR44" s="149"/>
      <c r="BS44" s="149"/>
      <c r="BT44" s="149"/>
      <c r="BU44" s="149"/>
    </row>
    <row r="45" spans="1:73" s="169" customFormat="1" ht="145.5" customHeight="1" x14ac:dyDescent="0.2">
      <c r="A45" s="375"/>
      <c r="B45" s="347"/>
      <c r="C45" s="347"/>
      <c r="D45" s="355"/>
      <c r="E45" s="377"/>
      <c r="F45" s="377"/>
      <c r="G45" s="353"/>
      <c r="H45" s="348"/>
      <c r="I45" s="395"/>
      <c r="J45" s="382"/>
      <c r="K45" s="355"/>
      <c r="L45" s="341"/>
      <c r="M45" s="342"/>
      <c r="N45" s="343"/>
      <c r="O45" s="344"/>
      <c r="P45" s="343">
        <f>IF(NOT(ISERROR(MATCH(O45,_xlfn.ANCHORARRAY(I56),0))),N58&amp;"Por favor no seleccionar los criterios de impacto",O45)</f>
        <v>0</v>
      </c>
      <c r="Q45" s="342"/>
      <c r="R45" s="343"/>
      <c r="S45" s="346"/>
      <c r="T45" s="171">
        <v>4</v>
      </c>
      <c r="U45" s="182" t="s">
        <v>426</v>
      </c>
      <c r="V45" s="173" t="str">
        <f t="shared" ref="V45:V47" si="39">IF(OR(W45="Preventivo",W45="Detectivo"),"Probabilidad",IF(W45="Correctivo","Impacto",""))</f>
        <v>Probabilidad</v>
      </c>
      <c r="W45" s="174" t="s">
        <v>15</v>
      </c>
      <c r="X45" s="174" t="s">
        <v>9</v>
      </c>
      <c r="Y45" s="175" t="str">
        <f t="shared" si="36"/>
        <v>30%</v>
      </c>
      <c r="Z45" s="174" t="s">
        <v>19</v>
      </c>
      <c r="AA45" s="174" t="s">
        <v>22</v>
      </c>
      <c r="AB45" s="174" t="s">
        <v>119</v>
      </c>
      <c r="AC45" s="176">
        <f t="shared" ref="AC45:AC47" si="40">IFERROR(IF(AND(V44="Probabilidad",V45="Probabilidad"),(AE44-(+AE44*Y45)),IF(AND(V44="Impacto",V45="Probabilidad"),(AE43-(+AE43*Y45)),IF(V45="Impacto",AE44,""))),"")</f>
        <v>0.12095999999999998</v>
      </c>
      <c r="AD45" s="177" t="str">
        <f t="shared" si="1"/>
        <v>Muy Baja</v>
      </c>
      <c r="AE45" s="178">
        <f t="shared" si="37"/>
        <v>0.12095999999999998</v>
      </c>
      <c r="AF45" s="177" t="str">
        <f t="shared" si="3"/>
        <v>Moderado</v>
      </c>
      <c r="AG45" s="178">
        <f t="shared" ref="AG45:AG47" si="41">IFERROR(IF(AND(V44="Impacto",V45="Impacto"),(AG44-(+AG44*Y45)),IF(AND(V44="Probabilidad",V45="Impacto"),(AG43-(+AG43*Y45)),IF(V45="Probabilidad",AG44,""))),"")</f>
        <v>0.6</v>
      </c>
      <c r="AH45" s="179" t="str">
        <f>IFERROR(IF(OR(AND(AD45="Muy Baja",AF45="Leve"),AND(AD45="Muy Baja",AF45="Menor"),AND(AD45="Baja",AF45="Leve")),"Bajo",IF(OR(AND(AD45="Muy baja",AF45="Moderado"),AND(AD45="Baja",AF45="Menor"),AND(AD45="Baja",AF45="Moderado"),AND(AD45="Media",AF45="Leve"),AND(AD45="Media",AF45="Menor"),AND(AD45="Media",AF45="Moderado"),AND(AD45="Alta",AF45="Leve"),AND(AD45="Alta",AF45="Menor")),"Moderado",IF(OR(AND(AD45="Muy Baja",AF45="Mayor"),AND(AD45="Baja",AF45="Mayor"),AND(AD45="Media",AF45="Mayor"),AND(AD45="Alta",AF45="Moderado"),AND(AD45="Alta",AF45="Mayor"),AND(AD45="Muy Alta",AF45="Leve"),AND(AD45="Muy Alta",AF45="Menor"),AND(AD45="Muy Alta",AF45="Moderado"),AND(AD45="Muy Alta",AF45="Mayor")),"Alto",IF(OR(AND(AD45="Muy Baja",AF45="Catastrófico"),AND(AD45="Baja",AF45="Catastrófico"),AND(AD45="Media",AF45="Catastrófico"),AND(AD45="Alta",AF45="Catastrófico"),AND(AD45="Muy Alta",AF45="Catastrófico")),"Extremo","")))),"")</f>
        <v>Moderado</v>
      </c>
      <c r="AI45" s="180" t="s">
        <v>31</v>
      </c>
      <c r="AJ45" s="317"/>
      <c r="AK45" s="325"/>
      <c r="AL45" s="328"/>
      <c r="AM45" s="328"/>
      <c r="AN45" s="325"/>
      <c r="AO45" s="325"/>
      <c r="AP45" s="333"/>
      <c r="AQ45" s="149"/>
      <c r="AR45" s="149"/>
      <c r="AS45" s="149"/>
      <c r="AT45" s="149"/>
      <c r="AU45" s="149"/>
      <c r="AV45" s="149"/>
      <c r="AW45" s="149"/>
      <c r="AX45" s="149"/>
      <c r="AY45" s="149"/>
      <c r="AZ45" s="149"/>
      <c r="BA45" s="149"/>
      <c r="BB45" s="149"/>
      <c r="BC45" s="149"/>
      <c r="BD45" s="149"/>
      <c r="BE45" s="149"/>
      <c r="BF45" s="149"/>
      <c r="BG45" s="149"/>
      <c r="BH45" s="149"/>
      <c r="BI45" s="149"/>
      <c r="BJ45" s="149"/>
      <c r="BK45" s="149"/>
      <c r="BL45" s="149"/>
      <c r="BM45" s="149"/>
      <c r="BN45" s="149"/>
      <c r="BO45" s="149"/>
      <c r="BP45" s="149"/>
      <c r="BQ45" s="149"/>
      <c r="BR45" s="149"/>
      <c r="BS45" s="149"/>
      <c r="BT45" s="149"/>
      <c r="BU45" s="149"/>
    </row>
    <row r="46" spans="1:73" s="169" customFormat="1" ht="135" customHeight="1" x14ac:dyDescent="0.2">
      <c r="A46" s="375"/>
      <c r="B46" s="347"/>
      <c r="C46" s="347"/>
      <c r="D46" s="355"/>
      <c r="E46" s="377"/>
      <c r="F46" s="377"/>
      <c r="G46" s="353"/>
      <c r="H46" s="348"/>
      <c r="I46" s="395"/>
      <c r="J46" s="382"/>
      <c r="K46" s="355"/>
      <c r="L46" s="341"/>
      <c r="M46" s="342"/>
      <c r="N46" s="343"/>
      <c r="O46" s="344"/>
      <c r="P46" s="343">
        <f>IF(NOT(ISERROR(MATCH(O46,_xlfn.ANCHORARRAY(I57),0))),N59&amp;"Por favor no seleccionar los criterios de impacto",O46)</f>
        <v>0</v>
      </c>
      <c r="Q46" s="342"/>
      <c r="R46" s="343"/>
      <c r="S46" s="346"/>
      <c r="T46" s="171">
        <v>5</v>
      </c>
      <c r="U46" s="182" t="s">
        <v>427</v>
      </c>
      <c r="V46" s="173" t="str">
        <f t="shared" si="39"/>
        <v>Probabilidad</v>
      </c>
      <c r="W46" s="174" t="s">
        <v>15</v>
      </c>
      <c r="X46" s="174" t="s">
        <v>9</v>
      </c>
      <c r="Y46" s="175" t="str">
        <f t="shared" si="36"/>
        <v>30%</v>
      </c>
      <c r="Z46" s="174" t="s">
        <v>19</v>
      </c>
      <c r="AA46" s="174" t="s">
        <v>22</v>
      </c>
      <c r="AB46" s="174" t="s">
        <v>119</v>
      </c>
      <c r="AC46" s="176">
        <f t="shared" si="40"/>
        <v>8.4671999999999997E-2</v>
      </c>
      <c r="AD46" s="177" t="str">
        <f t="shared" si="1"/>
        <v>Muy Baja</v>
      </c>
      <c r="AE46" s="178">
        <f t="shared" si="37"/>
        <v>8.4671999999999997E-2</v>
      </c>
      <c r="AF46" s="177" t="str">
        <f t="shared" si="3"/>
        <v>Moderado</v>
      </c>
      <c r="AG46" s="178">
        <f t="shared" si="41"/>
        <v>0.6</v>
      </c>
      <c r="AH46" s="179" t="str">
        <f t="shared" ref="AH46" si="42">IFERROR(IF(OR(AND(AD46="Muy Baja",AF46="Leve"),AND(AD46="Muy Baja",AF46="Menor"),AND(AD46="Baja",AF46="Leve")),"Bajo",IF(OR(AND(AD46="Muy baja",AF46="Moderado"),AND(AD46="Baja",AF46="Menor"),AND(AD46="Baja",AF46="Moderado"),AND(AD46="Media",AF46="Leve"),AND(AD46="Media",AF46="Menor"),AND(AD46="Media",AF46="Moderado"),AND(AD46="Alta",AF46="Leve"),AND(AD46="Alta",AF46="Menor")),"Moderado",IF(OR(AND(AD46="Muy Baja",AF46="Mayor"),AND(AD46="Baja",AF46="Mayor"),AND(AD46="Media",AF46="Mayor"),AND(AD46="Alta",AF46="Moderado"),AND(AD46="Alta",AF46="Mayor"),AND(AD46="Muy Alta",AF46="Leve"),AND(AD46="Muy Alta",AF46="Menor"),AND(AD46="Muy Alta",AF46="Moderado"),AND(AD46="Muy Alta",AF46="Mayor")),"Alto",IF(OR(AND(AD46="Muy Baja",AF46="Catastrófico"),AND(AD46="Baja",AF46="Catastrófico"),AND(AD46="Media",AF46="Catastrófico"),AND(AD46="Alta",AF46="Catastrófico"),AND(AD46="Muy Alta",AF46="Catastrófico")),"Extremo","")))),"")</f>
        <v>Moderado</v>
      </c>
      <c r="AI46" s="180" t="s">
        <v>31</v>
      </c>
      <c r="AJ46" s="317"/>
      <c r="AK46" s="325"/>
      <c r="AL46" s="328"/>
      <c r="AM46" s="328"/>
      <c r="AN46" s="325"/>
      <c r="AO46" s="325"/>
      <c r="AP46" s="333"/>
      <c r="AQ46" s="149"/>
      <c r="AR46" s="149"/>
      <c r="AS46" s="149"/>
      <c r="AT46" s="149"/>
      <c r="AU46" s="149"/>
      <c r="AV46" s="149"/>
      <c r="AW46" s="149"/>
      <c r="AX46" s="149"/>
      <c r="AY46" s="149"/>
      <c r="AZ46" s="149"/>
      <c r="BA46" s="149"/>
      <c r="BB46" s="149"/>
      <c r="BC46" s="149"/>
      <c r="BD46" s="149"/>
      <c r="BE46" s="149"/>
      <c r="BF46" s="149"/>
      <c r="BG46" s="149"/>
      <c r="BH46" s="149"/>
      <c r="BI46" s="149"/>
      <c r="BJ46" s="149"/>
      <c r="BK46" s="149"/>
      <c r="BL46" s="149"/>
      <c r="BM46" s="149"/>
      <c r="BN46" s="149"/>
      <c r="BO46" s="149"/>
      <c r="BP46" s="149"/>
      <c r="BQ46" s="149"/>
      <c r="BR46" s="149"/>
      <c r="BS46" s="149"/>
      <c r="BT46" s="149"/>
      <c r="BU46" s="149"/>
    </row>
    <row r="47" spans="1:73" s="169" customFormat="1" ht="70.5" customHeight="1" x14ac:dyDescent="0.2">
      <c r="A47" s="375"/>
      <c r="B47" s="347"/>
      <c r="C47" s="347"/>
      <c r="D47" s="355"/>
      <c r="E47" s="377"/>
      <c r="F47" s="377"/>
      <c r="G47" s="354"/>
      <c r="H47" s="348"/>
      <c r="I47" s="395"/>
      <c r="J47" s="383"/>
      <c r="K47" s="355"/>
      <c r="L47" s="341"/>
      <c r="M47" s="342"/>
      <c r="N47" s="343"/>
      <c r="O47" s="344"/>
      <c r="P47" s="343">
        <f>IF(NOT(ISERROR(MATCH(O47,_xlfn.ANCHORARRAY(I58),0))),N60&amp;"Por favor no seleccionar los criterios de impacto",O47)</f>
        <v>0</v>
      </c>
      <c r="Q47" s="342"/>
      <c r="R47" s="343"/>
      <c r="S47" s="346"/>
      <c r="T47" s="171">
        <v>6</v>
      </c>
      <c r="U47" s="182"/>
      <c r="V47" s="173" t="str">
        <f t="shared" si="39"/>
        <v/>
      </c>
      <c r="W47" s="174"/>
      <c r="X47" s="174"/>
      <c r="Y47" s="175" t="str">
        <f t="shared" si="36"/>
        <v/>
      </c>
      <c r="Z47" s="174"/>
      <c r="AA47" s="174"/>
      <c r="AB47" s="174"/>
      <c r="AC47" s="176" t="str">
        <f t="shared" si="40"/>
        <v/>
      </c>
      <c r="AD47" s="177" t="str">
        <f t="shared" si="1"/>
        <v/>
      </c>
      <c r="AE47" s="178" t="str">
        <f t="shared" si="37"/>
        <v/>
      </c>
      <c r="AF47" s="177" t="str">
        <f>IFERROR(IF(AG47="","",IF(AG47&lt;=0.2,"Leve",IF(AG47&lt;=0.4,"Menor",IF(AG47&lt;=0.6,"Moderado",IF(AG47&lt;=0.8,"Mayor","Catastrófico"))))),"")</f>
        <v/>
      </c>
      <c r="AG47" s="178" t="str">
        <f t="shared" si="41"/>
        <v/>
      </c>
      <c r="AH47" s="179" t="str">
        <f>IFERROR(IF(OR(AND(AD47="Muy Baja",AF47="Leve"),AND(AD47="Muy Baja",AF47="Menor"),AND(AD47="Baja",AF47="Leve")),"Bajo",IF(OR(AND(AD47="Muy baja",AF47="Moderado"),AND(AD47="Baja",AF47="Menor"),AND(AD47="Baja",AF47="Moderado"),AND(AD47="Media",AF47="Leve"),AND(AD47="Media",AF47="Menor"),AND(AD47="Media",AF47="Moderado"),AND(AD47="Alta",AF47="Leve"),AND(AD47="Alta",AF47="Menor")),"Moderado",IF(OR(AND(AD47="Muy Baja",AF47="Mayor"),AND(AD47="Baja",AF47="Mayor"),AND(AD47="Media",AF47="Mayor"),AND(AD47="Alta",AF47="Moderado"),AND(AD47="Alta",AF47="Mayor"),AND(AD47="Muy Alta",AF47="Leve"),AND(AD47="Muy Alta",AF47="Menor"),AND(AD47="Muy Alta",AF47="Moderado"),AND(AD47="Muy Alta",AF47="Mayor")),"Alto",IF(OR(AND(AD47="Muy Baja",AF47="Catastrófico"),AND(AD47="Baja",AF47="Catastrófico"),AND(AD47="Media",AF47="Catastrófico"),AND(AD47="Alta",AF47="Catastrófico"),AND(AD47="Muy Alta",AF47="Catastrófico")),"Extremo","")))),"")</f>
        <v/>
      </c>
      <c r="AI47" s="180"/>
      <c r="AJ47" s="318"/>
      <c r="AK47" s="325"/>
      <c r="AL47" s="328"/>
      <c r="AM47" s="328"/>
      <c r="AN47" s="325"/>
      <c r="AO47" s="325"/>
      <c r="AP47" s="333"/>
      <c r="AQ47" s="149"/>
      <c r="AR47" s="149"/>
      <c r="AS47" s="149"/>
      <c r="AT47" s="149"/>
      <c r="AU47" s="149"/>
      <c r="AV47" s="149"/>
      <c r="AW47" s="149"/>
      <c r="AX47" s="149"/>
      <c r="AY47" s="149"/>
      <c r="AZ47" s="149"/>
      <c r="BA47" s="149"/>
      <c r="BB47" s="149"/>
      <c r="BC47" s="149"/>
      <c r="BD47" s="149"/>
      <c r="BE47" s="149"/>
      <c r="BF47" s="149"/>
      <c r="BG47" s="149"/>
      <c r="BH47" s="149"/>
      <c r="BI47" s="149"/>
      <c r="BJ47" s="149"/>
      <c r="BK47" s="149"/>
      <c r="BL47" s="149"/>
      <c r="BM47" s="149"/>
      <c r="BN47" s="149"/>
      <c r="BO47" s="149"/>
      <c r="BP47" s="149"/>
      <c r="BQ47" s="149"/>
      <c r="BR47" s="149"/>
      <c r="BS47" s="149"/>
      <c r="BT47" s="149"/>
      <c r="BU47" s="149"/>
    </row>
    <row r="48" spans="1:73" s="169" customFormat="1" ht="203.25" hidden="1" customHeight="1" x14ac:dyDescent="0.2">
      <c r="A48" s="360"/>
      <c r="B48" s="387"/>
      <c r="C48" s="387"/>
      <c r="D48" s="355"/>
      <c r="E48" s="355"/>
      <c r="F48" s="377"/>
      <c r="G48" s="349"/>
      <c r="H48" s="348"/>
      <c r="I48" s="376"/>
      <c r="J48" s="378"/>
      <c r="K48" s="345"/>
      <c r="L48" s="341"/>
      <c r="M48" s="342" t="str">
        <f>IF(L48&lt;=0,"",IF(L48&lt;=2,"Muy Baja",IF(L48&lt;=24,"Baja",IF(L48&lt;=500,"Media",IF(L48&lt;=5000,"Alta","Muy Alta")))))</f>
        <v/>
      </c>
      <c r="N48" s="343" t="str">
        <f>IF(M48="","",IF(M48="Muy Baja",0.2,IF(M48="Baja",0.4,IF(M48="Media",0.6,IF(M48="Alta",0.8,IF(M48="Muy Alta",1,))))))</f>
        <v/>
      </c>
      <c r="O48" s="344"/>
      <c r="P48" s="343">
        <f>IF(NOT(ISERROR(MATCH(O48,'Tabla Impacto'!$B$221:$B$223,0))),'Tabla Impacto'!$F$223&amp;"Por favor no seleccionar los criterios de impacto(Afectación Económica o presupuestal y Pérdida Reputacional)",O48)</f>
        <v>0</v>
      </c>
      <c r="Q48" s="342" t="str">
        <f>IF(OR(P48='Tabla Impacto'!$C$11,P48='Tabla Impacto'!$D$11),"Leve",IF(OR(P48='Tabla Impacto'!$C$12,P48='Tabla Impacto'!$D$12),"Menor",IF(OR(P48='Tabla Impacto'!$C$13,P48='Tabla Impacto'!$D$13),"Moderado",IF(OR(P48='Tabla Impacto'!$C$14,P48='Tabla Impacto'!$D$14),"Mayor",IF(OR(P48='Tabla Impacto'!$C$15,P48='Tabla Impacto'!$D$15),"Catastrófico","")))))</f>
        <v/>
      </c>
      <c r="R48" s="343" t="str">
        <f>IF(Q48="","",IF(Q48="Leve",0.2,IF(Q48="Menor",0.4,IF(Q48="Moderado",0.6,IF(Q48="Mayor",0.8,IF(Q48="Catastrófico",1,))))))</f>
        <v/>
      </c>
      <c r="S48" s="346" t="str">
        <f>IF(OR(AND(M48="Muy Baja",Q48="Leve"),AND(M48="Muy Baja",Q48="Menor"),AND(M48="Baja",Q48="Leve")),"Bajo",IF(OR(AND(M48="Muy baja",Q48="Moderado"),AND(M48="Baja",Q48="Menor"),AND(M48="Baja",Q48="Moderado"),AND(M48="Media",Q48="Leve"),AND(M48="Media",Q48="Menor"),AND(M48="Media",Q48="Moderado"),AND(M48="Alta",Q48="Leve"),AND(M48="Alta",Q48="Menor")),"Moderado",IF(OR(AND(M48="Muy Baja",Q48="Mayor"),AND(M48="Baja",Q48="Mayor"),AND(M48="Media",Q48="Mayor"),AND(M48="Alta",Q48="Moderado"),AND(M48="Alta",Q48="Mayor"),AND(M48="Muy Alta",Q48="Leve"),AND(M48="Muy Alta",Q48="Menor"),AND(M48="Muy Alta",Q48="Moderado"),AND(M48="Muy Alta",Q48="Mayor")),"Alto",IF(OR(AND(M48="Muy Baja",Q48="Catastrófico"),AND(M48="Baja",Q48="Catastrófico"),AND(M48="Media",Q48="Catastrófico"),AND(M48="Alta",Q48="Catastrófico"),AND(M48="Muy Alta",Q48="Catastrófico")),"Extremo",""))))</f>
        <v/>
      </c>
      <c r="T48" s="171">
        <v>1</v>
      </c>
      <c r="U48" s="172"/>
      <c r="V48" s="173" t="str">
        <f>IF(OR(W48="Preventivo",W48="Detectivo"),"Probabilidad",IF(W48="Correctivo","Impacto",""))</f>
        <v/>
      </c>
      <c r="W48" s="174"/>
      <c r="X48" s="174"/>
      <c r="Y48" s="175" t="str">
        <f>IF(AND(W48="Preventivo",X48="Automático"),"50%",IF(AND(W48="Preventivo",X48="Manual"),"40%",IF(AND(W48="Detectivo",X48="Automático"),"40%",IF(AND(W48="Detectivo",X48="Manual"),"30%",IF(AND(W48="Correctivo",X48="Automático"),"35%",IF(AND(W48="Correctivo",X48="Manual"),"25%",""))))))</f>
        <v/>
      </c>
      <c r="Z48" s="174"/>
      <c r="AA48" s="174"/>
      <c r="AB48" s="174"/>
      <c r="AC48" s="176" t="str">
        <f>IFERROR(IF(V48="Probabilidad",(N48-(+N48*Y48)),IF(V48="Impacto",N48,"")),"")</f>
        <v/>
      </c>
      <c r="AD48" s="177" t="str">
        <f>IFERROR(IF(AC48="","",IF(AC48&lt;=0.2,"Muy Baja",IF(AC48&lt;=0.4,"Baja",IF(AC48&lt;=0.6,"Media",IF(AC48&lt;=0.8,"Alta","Muy Alta"))))),"")</f>
        <v/>
      </c>
      <c r="AE48" s="178" t="str">
        <f>+AC48</f>
        <v/>
      </c>
      <c r="AF48" s="177" t="str">
        <f>IFERROR(IF(AG48="","",IF(AG48&lt;=0.2,"Leve",IF(AG48&lt;=0.4,"Menor",IF(AG48&lt;=0.6,"Moderado",IF(AG48&lt;=0.8,"Mayor","Catastrófico"))))),"")</f>
        <v/>
      </c>
      <c r="AG48" s="178" t="str">
        <f>IFERROR(IF(V48="Impacto",(R48-(+R48*Y48)),IF(V48="Probabilidad",R48,"")),"")</f>
        <v/>
      </c>
      <c r="AH48" s="179" t="str">
        <f>IFERROR(IF(OR(AND(AD48="Muy Baja",AF48="Leve"),AND(AD48="Muy Baja",AF48="Menor"),AND(AD48="Baja",AF48="Leve")),"Bajo",IF(OR(AND(AD48="Muy baja",AF48="Moderado"),AND(AD48="Baja",AF48="Menor"),AND(AD48="Baja",AF48="Moderado"),AND(AD48="Media",AF48="Leve"),AND(AD48="Media",AF48="Menor"),AND(AD48="Media",AF48="Moderado"),AND(AD48="Alta",AF48="Leve"),AND(AD48="Alta",AF48="Menor")),"Moderado",IF(OR(AND(AD48="Muy Baja",AF48="Mayor"),AND(AD48="Baja",AF48="Mayor"),AND(AD48="Media",AF48="Mayor"),AND(AD48="Alta",AF48="Moderado"),AND(AD48="Alta",AF48="Mayor"),AND(AD48="Muy Alta",AF48="Leve"),AND(AD48="Muy Alta",AF48="Menor"),AND(AD48="Muy Alta",AF48="Moderado"),AND(AD48="Muy Alta",AF48="Mayor")),"Alto",IF(OR(AND(AD48="Muy Baja",AF48="Catastrófico"),AND(AD48="Baja",AF48="Catastrófico"),AND(AD48="Media",AF48="Catastrófico"),AND(AD48="Alta",AF48="Catastrófico"),AND(AD48="Muy Alta",AF48="Catastrófico")),"Extremo","")))),"")</f>
        <v/>
      </c>
      <c r="AI48" s="180"/>
      <c r="AJ48" s="316"/>
      <c r="AK48" s="325"/>
      <c r="AL48" s="328"/>
      <c r="AM48" s="328"/>
      <c r="AN48" s="325"/>
      <c r="AO48" s="325"/>
      <c r="AP48" s="333"/>
      <c r="AQ48" s="149"/>
      <c r="AR48" s="149"/>
      <c r="AS48" s="149"/>
      <c r="AT48" s="149"/>
      <c r="AU48" s="149"/>
      <c r="AV48" s="149"/>
      <c r="AW48" s="149"/>
      <c r="AX48" s="149"/>
      <c r="AY48" s="149"/>
      <c r="AZ48" s="149"/>
      <c r="BA48" s="149"/>
      <c r="BB48" s="149"/>
      <c r="BC48" s="149"/>
      <c r="BD48" s="149"/>
      <c r="BE48" s="149"/>
      <c r="BF48" s="149"/>
      <c r="BG48" s="149"/>
      <c r="BH48" s="149"/>
      <c r="BI48" s="149"/>
      <c r="BJ48" s="149"/>
      <c r="BK48" s="149"/>
      <c r="BL48" s="149"/>
      <c r="BM48" s="149"/>
      <c r="BN48" s="149"/>
      <c r="BO48" s="149"/>
      <c r="BP48" s="149"/>
      <c r="BQ48" s="149"/>
      <c r="BR48" s="149"/>
      <c r="BS48" s="149"/>
      <c r="BT48" s="149"/>
      <c r="BU48" s="149"/>
    </row>
    <row r="49" spans="1:73" s="169" customFormat="1" ht="106.5" hidden="1" customHeight="1" x14ac:dyDescent="0.2">
      <c r="A49" s="360"/>
      <c r="B49" s="387"/>
      <c r="C49" s="387"/>
      <c r="D49" s="355"/>
      <c r="E49" s="355"/>
      <c r="F49" s="377"/>
      <c r="G49" s="350"/>
      <c r="H49" s="348"/>
      <c r="I49" s="376"/>
      <c r="J49" s="379"/>
      <c r="K49" s="345"/>
      <c r="L49" s="341"/>
      <c r="M49" s="342"/>
      <c r="N49" s="343"/>
      <c r="O49" s="344"/>
      <c r="P49" s="343">
        <f>IF(NOT(ISERROR(MATCH(O49,_xlfn.ANCHORARRAY(I60),0))),N62&amp;"Por favor no seleccionar los criterios de impacto",O49)</f>
        <v>0</v>
      </c>
      <c r="Q49" s="342"/>
      <c r="R49" s="343"/>
      <c r="S49" s="346"/>
      <c r="T49" s="171">
        <v>2</v>
      </c>
      <c r="U49" s="172"/>
      <c r="V49" s="173" t="str">
        <f>IF(OR(W49="Preventivo",W49="Detectivo"),"Probabilidad",IF(W49="Correctivo","Impacto",""))</f>
        <v/>
      </c>
      <c r="W49" s="174"/>
      <c r="X49" s="174"/>
      <c r="Y49" s="175" t="str">
        <f t="shared" ref="Y49:Y53" si="43">IF(AND(W49="Preventivo",X49="Automático"),"50%",IF(AND(W49="Preventivo",X49="Manual"),"40%",IF(AND(W49="Detectivo",X49="Automático"),"40%",IF(AND(W49="Detectivo",X49="Manual"),"30%",IF(AND(W49="Correctivo",X49="Automático"),"35%",IF(AND(W49="Correctivo",X49="Manual"),"25%",""))))))</f>
        <v/>
      </c>
      <c r="Z49" s="174"/>
      <c r="AA49" s="174"/>
      <c r="AB49" s="174"/>
      <c r="AC49" s="176" t="str">
        <f>IFERROR(IF(AND(V48="Probabilidad",V49="Probabilidad"),(AE48-(+AE48*Y49)),IF(V49="Probabilidad",(N48-(+N48*Y49)),IF(V49="Impacto",AE48,""))),"")</f>
        <v/>
      </c>
      <c r="AD49" s="177" t="str">
        <f t="shared" si="1"/>
        <v/>
      </c>
      <c r="AE49" s="178" t="str">
        <f t="shared" ref="AE49:AE53" si="44">+AC49</f>
        <v/>
      </c>
      <c r="AF49" s="177" t="str">
        <f t="shared" si="3"/>
        <v/>
      </c>
      <c r="AG49" s="178" t="str">
        <f>IFERROR(IF(AND(V48="Impacto",V49="Impacto"),(AG48-(+AG48*Y49)),IF(V49="Impacto",(R48-(+R48*Y49)),IF(V49="Probabilidad",AG48,""))),"")</f>
        <v/>
      </c>
      <c r="AH49" s="179" t="str">
        <f t="shared" ref="AH49:AH50" si="45">IFERROR(IF(OR(AND(AD49="Muy Baja",AF49="Leve"),AND(AD49="Muy Baja",AF49="Menor"),AND(AD49="Baja",AF49="Leve")),"Bajo",IF(OR(AND(AD49="Muy baja",AF49="Moderado"),AND(AD49="Baja",AF49="Menor"),AND(AD49="Baja",AF49="Moderado"),AND(AD49="Media",AF49="Leve"),AND(AD49="Media",AF49="Menor"),AND(AD49="Media",AF49="Moderado"),AND(AD49="Alta",AF49="Leve"),AND(AD49="Alta",AF49="Menor")),"Moderado",IF(OR(AND(AD49="Muy Baja",AF49="Mayor"),AND(AD49="Baja",AF49="Mayor"),AND(AD49="Media",AF49="Mayor"),AND(AD49="Alta",AF49="Moderado"),AND(AD49="Alta",AF49="Mayor"),AND(AD49="Muy Alta",AF49="Leve"),AND(AD49="Muy Alta",AF49="Menor"),AND(AD49="Muy Alta",AF49="Moderado"),AND(AD49="Muy Alta",AF49="Mayor")),"Alto",IF(OR(AND(AD49="Muy Baja",AF49="Catastrófico"),AND(AD49="Baja",AF49="Catastrófico"),AND(AD49="Media",AF49="Catastrófico"),AND(AD49="Alta",AF49="Catastrófico"),AND(AD49="Muy Alta",AF49="Catastrófico")),"Extremo","")))),"")</f>
        <v/>
      </c>
      <c r="AI49" s="180"/>
      <c r="AJ49" s="317"/>
      <c r="AK49" s="325"/>
      <c r="AL49" s="328"/>
      <c r="AM49" s="328"/>
      <c r="AN49" s="325"/>
      <c r="AO49" s="325"/>
      <c r="AP49" s="333"/>
      <c r="AQ49" s="149"/>
      <c r="AR49" s="149"/>
      <c r="AS49" s="149"/>
      <c r="AT49" s="149"/>
      <c r="AU49" s="149"/>
      <c r="AV49" s="149"/>
      <c r="AW49" s="149"/>
      <c r="AX49" s="149"/>
      <c r="AY49" s="149"/>
      <c r="AZ49" s="149"/>
      <c r="BA49" s="149"/>
      <c r="BB49" s="149"/>
      <c r="BC49" s="149"/>
      <c r="BD49" s="149"/>
      <c r="BE49" s="149"/>
      <c r="BF49" s="149"/>
      <c r="BG49" s="149"/>
      <c r="BH49" s="149"/>
      <c r="BI49" s="149"/>
      <c r="BJ49" s="149"/>
      <c r="BK49" s="149"/>
      <c r="BL49" s="149"/>
      <c r="BM49" s="149"/>
      <c r="BN49" s="149"/>
      <c r="BO49" s="149"/>
      <c r="BP49" s="149"/>
      <c r="BQ49" s="149"/>
      <c r="BR49" s="149"/>
      <c r="BS49" s="149"/>
      <c r="BT49" s="149"/>
      <c r="BU49" s="149"/>
    </row>
    <row r="50" spans="1:73" s="169" customFormat="1" ht="117.75" hidden="1" customHeight="1" x14ac:dyDescent="0.2">
      <c r="A50" s="360"/>
      <c r="B50" s="387"/>
      <c r="C50" s="387"/>
      <c r="D50" s="355"/>
      <c r="E50" s="355"/>
      <c r="F50" s="377"/>
      <c r="G50" s="350"/>
      <c r="H50" s="348"/>
      <c r="I50" s="376"/>
      <c r="J50" s="379"/>
      <c r="K50" s="345"/>
      <c r="L50" s="341"/>
      <c r="M50" s="342"/>
      <c r="N50" s="343"/>
      <c r="O50" s="344"/>
      <c r="P50" s="343">
        <f>IF(NOT(ISERROR(MATCH(O50,_xlfn.ANCHORARRAY(I61),0))),N63&amp;"Por favor no seleccionar los criterios de impacto",O50)</f>
        <v>0</v>
      </c>
      <c r="Q50" s="342"/>
      <c r="R50" s="343"/>
      <c r="S50" s="346"/>
      <c r="T50" s="171">
        <v>3</v>
      </c>
      <c r="U50" s="172"/>
      <c r="V50" s="173" t="str">
        <f>IF(OR(W50="Preventivo",W50="Detectivo"),"Probabilidad",IF(W50="Correctivo","Impacto",""))</f>
        <v/>
      </c>
      <c r="W50" s="174"/>
      <c r="X50" s="174"/>
      <c r="Y50" s="175" t="str">
        <f t="shared" si="43"/>
        <v/>
      </c>
      <c r="Z50" s="174"/>
      <c r="AA50" s="174"/>
      <c r="AB50" s="174"/>
      <c r="AC50" s="176" t="str">
        <f>IFERROR(IF(AND(V49="Probabilidad",V50="Probabilidad"),(AE49-(+AE49*Y50)),IF(AND(V49="Impacto",V50="Probabilidad"),(AE48-(+AE48*Y50)),IF(V50="Impacto",AE49,""))),"")</f>
        <v/>
      </c>
      <c r="AD50" s="177" t="str">
        <f t="shared" si="1"/>
        <v/>
      </c>
      <c r="AE50" s="178" t="str">
        <f t="shared" si="44"/>
        <v/>
      </c>
      <c r="AF50" s="177" t="str">
        <f t="shared" si="3"/>
        <v/>
      </c>
      <c r="AG50" s="178" t="str">
        <f>IFERROR(IF(AND(V49="Impacto",V50="Impacto"),(AG49-(+AG49*Y50)),IF(AND(V49="Probabilidad",V50="Impacto"),(AG48-(+AG48*Y50)),IF(V50="Probabilidad",AG49,""))),"")</f>
        <v/>
      </c>
      <c r="AH50" s="179" t="str">
        <f t="shared" si="45"/>
        <v/>
      </c>
      <c r="AI50" s="180"/>
      <c r="AJ50" s="317"/>
      <c r="AK50" s="325"/>
      <c r="AL50" s="328"/>
      <c r="AM50" s="328"/>
      <c r="AN50" s="325"/>
      <c r="AO50" s="325"/>
      <c r="AP50" s="333"/>
      <c r="AQ50" s="149"/>
      <c r="AR50" s="149"/>
      <c r="AS50" s="149"/>
      <c r="AT50" s="149"/>
      <c r="AU50" s="149"/>
      <c r="AV50" s="149"/>
      <c r="AW50" s="149"/>
      <c r="AX50" s="149"/>
      <c r="AY50" s="149"/>
      <c r="AZ50" s="149"/>
      <c r="BA50" s="149"/>
      <c r="BB50" s="149"/>
      <c r="BC50" s="149"/>
      <c r="BD50" s="149"/>
      <c r="BE50" s="149"/>
      <c r="BF50" s="149"/>
      <c r="BG50" s="149"/>
      <c r="BH50" s="149"/>
      <c r="BI50" s="149"/>
      <c r="BJ50" s="149"/>
      <c r="BK50" s="149"/>
      <c r="BL50" s="149"/>
      <c r="BM50" s="149"/>
      <c r="BN50" s="149"/>
      <c r="BO50" s="149"/>
      <c r="BP50" s="149"/>
      <c r="BQ50" s="149"/>
      <c r="BR50" s="149"/>
      <c r="BS50" s="149"/>
      <c r="BT50" s="149"/>
      <c r="BU50" s="149"/>
    </row>
    <row r="51" spans="1:73" s="169" customFormat="1" ht="109.5" hidden="1" customHeight="1" x14ac:dyDescent="0.2">
      <c r="A51" s="360"/>
      <c r="B51" s="387"/>
      <c r="C51" s="387"/>
      <c r="D51" s="355"/>
      <c r="E51" s="355"/>
      <c r="F51" s="377"/>
      <c r="G51" s="350"/>
      <c r="H51" s="348"/>
      <c r="I51" s="376"/>
      <c r="J51" s="379"/>
      <c r="K51" s="345"/>
      <c r="L51" s="341"/>
      <c r="M51" s="342"/>
      <c r="N51" s="343"/>
      <c r="O51" s="344"/>
      <c r="P51" s="343">
        <f>IF(NOT(ISERROR(MATCH(O51,_xlfn.ANCHORARRAY(I62),0))),N64&amp;"Por favor no seleccionar los criterios de impacto",O51)</f>
        <v>0</v>
      </c>
      <c r="Q51" s="342"/>
      <c r="R51" s="343"/>
      <c r="S51" s="346"/>
      <c r="T51" s="171">
        <v>4</v>
      </c>
      <c r="U51" s="172"/>
      <c r="V51" s="173" t="str">
        <f t="shared" ref="V51:V53" si="46">IF(OR(W51="Preventivo",W51="Detectivo"),"Probabilidad",IF(W51="Correctivo","Impacto",""))</f>
        <v/>
      </c>
      <c r="W51" s="174"/>
      <c r="X51" s="174"/>
      <c r="Y51" s="175" t="str">
        <f t="shared" si="43"/>
        <v/>
      </c>
      <c r="Z51" s="174"/>
      <c r="AA51" s="174"/>
      <c r="AB51" s="174"/>
      <c r="AC51" s="176" t="str">
        <f t="shared" ref="AC51:AC53" si="47">IFERROR(IF(AND(V50="Probabilidad",V51="Probabilidad"),(AE50-(+AE50*Y51)),IF(AND(V50="Impacto",V51="Probabilidad"),(AE49-(+AE49*Y51)),IF(V51="Impacto",AE50,""))),"")</f>
        <v/>
      </c>
      <c r="AD51" s="177" t="str">
        <f t="shared" si="1"/>
        <v/>
      </c>
      <c r="AE51" s="178" t="str">
        <f t="shared" si="44"/>
        <v/>
      </c>
      <c r="AF51" s="177" t="str">
        <f t="shared" si="3"/>
        <v/>
      </c>
      <c r="AG51" s="178" t="str">
        <f t="shared" ref="AG51:AG53" si="48">IFERROR(IF(AND(V50="Impacto",V51="Impacto"),(AG50-(+AG50*Y51)),IF(AND(V50="Probabilidad",V51="Impacto"),(AG49-(+AG49*Y51)),IF(V51="Probabilidad",AG50,""))),"")</f>
        <v/>
      </c>
      <c r="AH51" s="179" t="str">
        <f>IFERROR(IF(OR(AND(AD51="Muy Baja",AF51="Leve"),AND(AD51="Muy Baja",AF51="Menor"),AND(AD51="Baja",AF51="Leve")),"Bajo",IF(OR(AND(AD51="Muy baja",AF51="Moderado"),AND(AD51="Baja",AF51="Menor"),AND(AD51="Baja",AF51="Moderado"),AND(AD51="Media",AF51="Leve"),AND(AD51="Media",AF51="Menor"),AND(AD51="Media",AF51="Moderado"),AND(AD51="Alta",AF51="Leve"),AND(AD51="Alta",AF51="Menor")),"Moderado",IF(OR(AND(AD51="Muy Baja",AF51="Mayor"),AND(AD51="Baja",AF51="Mayor"),AND(AD51="Media",AF51="Mayor"),AND(AD51="Alta",AF51="Moderado"),AND(AD51="Alta",AF51="Mayor"),AND(AD51="Muy Alta",AF51="Leve"),AND(AD51="Muy Alta",AF51="Menor"),AND(AD51="Muy Alta",AF51="Moderado"),AND(AD51="Muy Alta",AF51="Mayor")),"Alto",IF(OR(AND(AD51="Muy Baja",AF51="Catastrófico"),AND(AD51="Baja",AF51="Catastrófico"),AND(AD51="Media",AF51="Catastrófico"),AND(AD51="Alta",AF51="Catastrófico"),AND(AD51="Muy Alta",AF51="Catastrófico")),"Extremo","")))),"")</f>
        <v/>
      </c>
      <c r="AI51" s="180"/>
      <c r="AJ51" s="317"/>
      <c r="AK51" s="325"/>
      <c r="AL51" s="328"/>
      <c r="AM51" s="328"/>
      <c r="AN51" s="325"/>
      <c r="AO51" s="325"/>
      <c r="AP51" s="333"/>
      <c r="AQ51" s="149"/>
      <c r="AR51" s="149"/>
      <c r="AS51" s="149"/>
      <c r="AT51" s="149"/>
      <c r="AU51" s="149"/>
      <c r="AV51" s="149"/>
      <c r="AW51" s="149"/>
      <c r="AX51" s="149"/>
      <c r="AY51" s="149"/>
      <c r="AZ51" s="149"/>
      <c r="BA51" s="149"/>
      <c r="BB51" s="149"/>
      <c r="BC51" s="149"/>
      <c r="BD51" s="149"/>
      <c r="BE51" s="149"/>
      <c r="BF51" s="149"/>
      <c r="BG51" s="149"/>
      <c r="BH51" s="149"/>
      <c r="BI51" s="149"/>
      <c r="BJ51" s="149"/>
      <c r="BK51" s="149"/>
      <c r="BL51" s="149"/>
      <c r="BM51" s="149"/>
      <c r="BN51" s="149"/>
      <c r="BO51" s="149"/>
      <c r="BP51" s="149"/>
      <c r="BQ51" s="149"/>
      <c r="BR51" s="149"/>
      <c r="BS51" s="149"/>
      <c r="BT51" s="149"/>
      <c r="BU51" s="149"/>
    </row>
    <row r="52" spans="1:73" s="169" customFormat="1" ht="142.5" hidden="1" customHeight="1" x14ac:dyDescent="0.2">
      <c r="A52" s="360"/>
      <c r="B52" s="387"/>
      <c r="C52" s="387"/>
      <c r="D52" s="355"/>
      <c r="E52" s="355"/>
      <c r="F52" s="377"/>
      <c r="G52" s="350"/>
      <c r="H52" s="348"/>
      <c r="I52" s="376"/>
      <c r="J52" s="379"/>
      <c r="K52" s="345"/>
      <c r="L52" s="341"/>
      <c r="M52" s="342"/>
      <c r="N52" s="343"/>
      <c r="O52" s="344"/>
      <c r="P52" s="343">
        <f>IF(NOT(ISERROR(MATCH(O52,_xlfn.ANCHORARRAY(I63),0))),N65&amp;"Por favor no seleccionar los criterios de impacto",O52)</f>
        <v>0</v>
      </c>
      <c r="Q52" s="342"/>
      <c r="R52" s="343"/>
      <c r="S52" s="346"/>
      <c r="T52" s="171">
        <v>5</v>
      </c>
      <c r="U52" s="172"/>
      <c r="V52" s="173" t="str">
        <f t="shared" si="46"/>
        <v/>
      </c>
      <c r="W52" s="174"/>
      <c r="X52" s="174"/>
      <c r="Y52" s="175" t="str">
        <f t="shared" si="43"/>
        <v/>
      </c>
      <c r="Z52" s="174"/>
      <c r="AA52" s="174"/>
      <c r="AB52" s="174"/>
      <c r="AC52" s="176" t="str">
        <f t="shared" si="47"/>
        <v/>
      </c>
      <c r="AD52" s="177" t="str">
        <f t="shared" si="1"/>
        <v/>
      </c>
      <c r="AE52" s="178" t="str">
        <f t="shared" si="44"/>
        <v/>
      </c>
      <c r="AF52" s="177" t="str">
        <f t="shared" si="3"/>
        <v/>
      </c>
      <c r="AG52" s="178" t="str">
        <f t="shared" si="48"/>
        <v/>
      </c>
      <c r="AH52" s="179" t="str">
        <f t="shared" ref="AH52:AH53" si="49">IFERROR(IF(OR(AND(AD52="Muy Baja",AF52="Leve"),AND(AD52="Muy Baja",AF52="Menor"),AND(AD52="Baja",AF52="Leve")),"Bajo",IF(OR(AND(AD52="Muy baja",AF52="Moderado"),AND(AD52="Baja",AF52="Menor"),AND(AD52="Baja",AF52="Moderado"),AND(AD52="Media",AF52="Leve"),AND(AD52="Media",AF52="Menor"),AND(AD52="Media",AF52="Moderado"),AND(AD52="Alta",AF52="Leve"),AND(AD52="Alta",AF52="Menor")),"Moderado",IF(OR(AND(AD52="Muy Baja",AF52="Mayor"),AND(AD52="Baja",AF52="Mayor"),AND(AD52="Media",AF52="Mayor"),AND(AD52="Alta",AF52="Moderado"),AND(AD52="Alta",AF52="Mayor"),AND(AD52="Muy Alta",AF52="Leve"),AND(AD52="Muy Alta",AF52="Menor"),AND(AD52="Muy Alta",AF52="Moderado"),AND(AD52="Muy Alta",AF52="Mayor")),"Alto",IF(OR(AND(AD52="Muy Baja",AF52="Catastrófico"),AND(AD52="Baja",AF52="Catastrófico"),AND(AD52="Media",AF52="Catastrófico"),AND(AD52="Alta",AF52="Catastrófico"),AND(AD52="Muy Alta",AF52="Catastrófico")),"Extremo","")))),"")</f>
        <v/>
      </c>
      <c r="AI52" s="180"/>
      <c r="AJ52" s="317"/>
      <c r="AK52" s="325"/>
      <c r="AL52" s="328"/>
      <c r="AM52" s="328"/>
      <c r="AN52" s="325"/>
      <c r="AO52" s="325"/>
      <c r="AP52" s="333"/>
      <c r="AQ52" s="149"/>
      <c r="AR52" s="149"/>
      <c r="AS52" s="149"/>
      <c r="AT52" s="149"/>
      <c r="AU52" s="149"/>
      <c r="AV52" s="149"/>
      <c r="AW52" s="149"/>
      <c r="AX52" s="149"/>
      <c r="AY52" s="149"/>
      <c r="AZ52" s="149"/>
      <c r="BA52" s="149"/>
      <c r="BB52" s="149"/>
      <c r="BC52" s="149"/>
      <c r="BD52" s="149"/>
      <c r="BE52" s="149"/>
      <c r="BF52" s="149"/>
      <c r="BG52" s="149"/>
      <c r="BH52" s="149"/>
      <c r="BI52" s="149"/>
      <c r="BJ52" s="149"/>
      <c r="BK52" s="149"/>
      <c r="BL52" s="149"/>
      <c r="BM52" s="149"/>
      <c r="BN52" s="149"/>
      <c r="BO52" s="149"/>
      <c r="BP52" s="149"/>
      <c r="BQ52" s="149"/>
      <c r="BR52" s="149"/>
      <c r="BS52" s="149"/>
      <c r="BT52" s="149"/>
      <c r="BU52" s="149"/>
    </row>
    <row r="53" spans="1:73" s="169" customFormat="1" ht="70.5" hidden="1" customHeight="1" x14ac:dyDescent="0.2">
      <c r="A53" s="360"/>
      <c r="B53" s="387"/>
      <c r="C53" s="387"/>
      <c r="D53" s="355"/>
      <c r="E53" s="355"/>
      <c r="F53" s="377"/>
      <c r="G53" s="351"/>
      <c r="H53" s="348"/>
      <c r="I53" s="376"/>
      <c r="J53" s="380"/>
      <c r="K53" s="345"/>
      <c r="L53" s="341"/>
      <c r="M53" s="342"/>
      <c r="N53" s="343"/>
      <c r="O53" s="344"/>
      <c r="P53" s="343">
        <f>IF(NOT(ISERROR(MATCH(O53,_xlfn.ANCHORARRAY(I64),0))),N66&amp;"Por favor no seleccionar los criterios de impacto",O53)</f>
        <v>0</v>
      </c>
      <c r="Q53" s="342"/>
      <c r="R53" s="343"/>
      <c r="S53" s="346"/>
      <c r="T53" s="171">
        <v>6</v>
      </c>
      <c r="U53" s="182"/>
      <c r="V53" s="173" t="str">
        <f t="shared" si="46"/>
        <v/>
      </c>
      <c r="W53" s="174"/>
      <c r="X53" s="174"/>
      <c r="Y53" s="175" t="str">
        <f t="shared" si="43"/>
        <v/>
      </c>
      <c r="Z53" s="174"/>
      <c r="AA53" s="174"/>
      <c r="AB53" s="174"/>
      <c r="AC53" s="176" t="str">
        <f t="shared" si="47"/>
        <v/>
      </c>
      <c r="AD53" s="177" t="str">
        <f t="shared" si="1"/>
        <v/>
      </c>
      <c r="AE53" s="178" t="str">
        <f t="shared" si="44"/>
        <v/>
      </c>
      <c r="AF53" s="177" t="str">
        <f t="shared" si="3"/>
        <v/>
      </c>
      <c r="AG53" s="178" t="str">
        <f t="shared" si="48"/>
        <v/>
      </c>
      <c r="AH53" s="179" t="str">
        <f t="shared" si="49"/>
        <v/>
      </c>
      <c r="AI53" s="180"/>
      <c r="AJ53" s="317"/>
      <c r="AK53" s="325"/>
      <c r="AL53" s="328"/>
      <c r="AM53" s="328"/>
      <c r="AN53" s="325"/>
      <c r="AO53" s="325"/>
      <c r="AP53" s="333"/>
      <c r="AQ53" s="149"/>
      <c r="AR53" s="149"/>
      <c r="AS53" s="149"/>
      <c r="AT53" s="149"/>
      <c r="AU53" s="149"/>
      <c r="AV53" s="149"/>
      <c r="AW53" s="149"/>
      <c r="AX53" s="149"/>
      <c r="AY53" s="149"/>
      <c r="AZ53" s="149"/>
      <c r="BA53" s="149"/>
      <c r="BB53" s="149"/>
      <c r="BC53" s="149"/>
      <c r="BD53" s="149"/>
      <c r="BE53" s="149"/>
      <c r="BF53" s="149"/>
      <c r="BG53" s="149"/>
      <c r="BH53" s="149"/>
      <c r="BI53" s="149"/>
      <c r="BJ53" s="149"/>
      <c r="BK53" s="149"/>
      <c r="BL53" s="149"/>
      <c r="BM53" s="149"/>
      <c r="BN53" s="149"/>
      <c r="BO53" s="149"/>
      <c r="BP53" s="149"/>
      <c r="BQ53" s="149"/>
      <c r="BR53" s="149"/>
      <c r="BS53" s="149"/>
      <c r="BT53" s="149"/>
      <c r="BU53" s="149"/>
    </row>
    <row r="54" spans="1:73" s="169" customFormat="1" ht="88.5" hidden="1" customHeight="1" x14ac:dyDescent="0.2">
      <c r="A54" s="360"/>
      <c r="B54" s="388"/>
      <c r="C54" s="391"/>
      <c r="D54" s="384"/>
      <c r="E54" s="349"/>
      <c r="F54" s="349"/>
      <c r="G54" s="352"/>
      <c r="H54" s="352"/>
      <c r="I54" s="381"/>
      <c r="J54" s="381"/>
      <c r="K54" s="338"/>
      <c r="L54" s="341"/>
      <c r="M54" s="342" t="str">
        <f>IF(L54&lt;=0,"",IF(L54&lt;=2,"Muy Baja",IF(L54&lt;=24,"Baja",IF(L54&lt;=500,"Media",IF(L54&lt;=5000,"Alta","Muy Alta")))))</f>
        <v/>
      </c>
      <c r="N54" s="343" t="str">
        <f>IF(M54="","",IF(M54="Muy Baja",0.2,IF(M54="Baja",0.4,IF(M54="Media",0.6,IF(M54="Alta",0.8,IF(M54="Muy Alta",1,))))))</f>
        <v/>
      </c>
      <c r="O54" s="344"/>
      <c r="P54" s="343">
        <f>IF(NOT(ISERROR(MATCH(O54,'Tabla Impacto'!$B$221:$B$223,0))),'Tabla Impacto'!$F$223&amp;"Por favor no seleccionar los criterios de impacto(Afectación Económica o presupuestal y Pérdida Reputacional)",O54)</f>
        <v>0</v>
      </c>
      <c r="Q54" s="342" t="str">
        <f>IF(OR(P54='Tabla Impacto'!$C$11,P54='Tabla Impacto'!$D$11),"Leve",IF(OR(P54='Tabla Impacto'!$C$12,P54='Tabla Impacto'!$D$12),"Menor",IF(OR(P54='Tabla Impacto'!$C$13,P54='Tabla Impacto'!$D$13),"Moderado",IF(OR(P54='Tabla Impacto'!$C$14,P54='Tabla Impacto'!$D$14),"Mayor",IF(OR(P54='Tabla Impacto'!$C$15,P54='Tabla Impacto'!$D$15),"Catastrófico","")))))</f>
        <v/>
      </c>
      <c r="R54" s="343" t="str">
        <f>IF(Q54="","",IF(Q54="Leve",0.2,IF(Q54="Menor",0.4,IF(Q54="Moderado",0.6,IF(Q54="Mayor",0.8,IF(Q54="Catastrófico",1,))))))</f>
        <v/>
      </c>
      <c r="S54" s="346" t="str">
        <f>IF(OR(AND(M54="Muy Baja",Q54="Leve"),AND(M54="Muy Baja",Q54="Menor"),AND(M54="Baja",Q54="Leve")),"Bajo",IF(OR(AND(M54="Muy baja",Q54="Moderado"),AND(M54="Baja",Q54="Menor"),AND(M54="Baja",Q54="Moderado"),AND(M54="Media",Q54="Leve"),AND(M54="Media",Q54="Menor"),AND(M54="Media",Q54="Moderado"),AND(M54="Alta",Q54="Leve"),AND(M54="Alta",Q54="Menor")),"Moderado",IF(OR(AND(M54="Muy Baja",Q54="Mayor"),AND(M54="Baja",Q54="Mayor"),AND(M54="Media",Q54="Mayor"),AND(M54="Alta",Q54="Moderado"),AND(M54="Alta",Q54="Mayor"),AND(M54="Muy Alta",Q54="Leve"),AND(M54="Muy Alta",Q54="Menor"),AND(M54="Muy Alta",Q54="Moderado"),AND(M54="Muy Alta",Q54="Mayor")),"Alto",IF(OR(AND(M54="Muy Baja",Q54="Catastrófico"),AND(M54="Baja",Q54="Catastrófico"),AND(M54="Media",Q54="Catastrófico"),AND(M54="Alta",Q54="Catastrófico"),AND(M54="Muy Alta",Q54="Catastrófico")),"Extremo",""))))</f>
        <v/>
      </c>
      <c r="T54" s="171">
        <v>1</v>
      </c>
      <c r="U54" s="172"/>
      <c r="V54" s="173" t="str">
        <f>IF(OR(W54="Preventivo",W54="Detectivo"),"Probabilidad",IF(W54="Correctivo","Impacto",""))</f>
        <v/>
      </c>
      <c r="W54" s="174"/>
      <c r="X54" s="174"/>
      <c r="Y54" s="175" t="str">
        <f>IF(AND(W54="Preventivo",X54="Automático"),"50%",IF(AND(W54="Preventivo",X54="Manual"),"40%",IF(AND(W54="Detectivo",X54="Automático"),"40%",IF(AND(W54="Detectivo",X54="Manual"),"30%",IF(AND(W54="Correctivo",X54="Automático"),"35%",IF(AND(W54="Correctivo",X54="Manual"),"25%",""))))))</f>
        <v/>
      </c>
      <c r="Z54" s="174"/>
      <c r="AA54" s="174"/>
      <c r="AB54" s="174"/>
      <c r="AC54" s="176" t="str">
        <f>IFERROR(IF(V54="Probabilidad",(N54-(+N54*Y54)),IF(V54="Impacto",N54,"")),"")</f>
        <v/>
      </c>
      <c r="AD54" s="177" t="str">
        <f>IFERROR(IF(AC54="","",IF(AC54&lt;=0.2,"Muy Baja",IF(AC54&lt;=0.4,"Baja",IF(AC54&lt;=0.6,"Media",IF(AC54&lt;=0.8,"Alta","Muy Alta"))))),"")</f>
        <v/>
      </c>
      <c r="AE54" s="178" t="str">
        <f>+AC54</f>
        <v/>
      </c>
      <c r="AF54" s="177" t="str">
        <f>IFERROR(IF(AG54="","",IF(AG54&lt;=0.2,"Leve",IF(AG54&lt;=0.4,"Menor",IF(AG54&lt;=0.6,"Moderado",IF(AG54&lt;=0.8,"Mayor","Catastrófico"))))),"")</f>
        <v/>
      </c>
      <c r="AG54" s="178" t="str">
        <f>IFERROR(IF(V54="Impacto",(R54-(+R54*Y54)),IF(V54="Probabilidad",R54,"")),"")</f>
        <v/>
      </c>
      <c r="AH54" s="179" t="str">
        <f>IFERROR(IF(OR(AND(AD54="Muy Baja",AF54="Leve"),AND(AD54="Muy Baja",AF54="Menor"),AND(AD54="Baja",AF54="Leve")),"Bajo",IF(OR(AND(AD54="Muy baja",AF54="Moderado"),AND(AD54="Baja",AF54="Menor"),AND(AD54="Baja",AF54="Moderado"),AND(AD54="Media",AF54="Leve"),AND(AD54="Media",AF54="Menor"),AND(AD54="Media",AF54="Moderado"),AND(AD54="Alta",AF54="Leve"),AND(AD54="Alta",AF54="Menor")),"Moderado",IF(OR(AND(AD54="Muy Baja",AF54="Mayor"),AND(AD54="Baja",AF54="Mayor"),AND(AD54="Media",AF54="Mayor"),AND(AD54="Alta",AF54="Moderado"),AND(AD54="Alta",AF54="Mayor"),AND(AD54="Muy Alta",AF54="Leve"),AND(AD54="Muy Alta",AF54="Menor"),AND(AD54="Muy Alta",AF54="Moderado"),AND(AD54="Muy Alta",AF54="Mayor")),"Alto",IF(OR(AND(AD54="Muy Baja",AF54="Catastrófico"),AND(AD54="Baja",AF54="Catastrófico"),AND(AD54="Media",AF54="Catastrófico"),AND(AD54="Alta",AF54="Catastrófico"),AND(AD54="Muy Alta",AF54="Catastrófico")),"Extremo","")))),"")</f>
        <v/>
      </c>
      <c r="AI54" s="180"/>
      <c r="AJ54" s="330"/>
      <c r="AK54" s="325"/>
      <c r="AL54" s="328"/>
      <c r="AM54" s="328"/>
      <c r="AN54" s="325"/>
      <c r="AO54" s="325"/>
      <c r="AP54" s="326"/>
      <c r="AQ54" s="149"/>
      <c r="AR54" s="149"/>
      <c r="AS54" s="149"/>
      <c r="AT54" s="149"/>
      <c r="AU54" s="149"/>
      <c r="AV54" s="149"/>
      <c r="AW54" s="149"/>
      <c r="AX54" s="149"/>
      <c r="AY54" s="149"/>
      <c r="AZ54" s="149"/>
      <c r="BA54" s="149"/>
      <c r="BB54" s="149"/>
      <c r="BC54" s="149"/>
      <c r="BD54" s="149"/>
      <c r="BE54" s="149"/>
      <c r="BF54" s="149"/>
      <c r="BG54" s="149"/>
      <c r="BH54" s="149"/>
      <c r="BI54" s="149"/>
      <c r="BJ54" s="149"/>
      <c r="BK54" s="149"/>
      <c r="BL54" s="149"/>
      <c r="BM54" s="149"/>
      <c r="BN54" s="149"/>
      <c r="BO54" s="149"/>
      <c r="BP54" s="149"/>
      <c r="BQ54" s="149"/>
      <c r="BR54" s="149"/>
      <c r="BS54" s="149"/>
      <c r="BT54" s="149"/>
      <c r="BU54" s="149"/>
    </row>
    <row r="55" spans="1:73" s="169" customFormat="1" ht="102" hidden="1" customHeight="1" x14ac:dyDescent="0.2">
      <c r="A55" s="360"/>
      <c r="B55" s="389"/>
      <c r="C55" s="392"/>
      <c r="D55" s="385"/>
      <c r="E55" s="350"/>
      <c r="F55" s="350"/>
      <c r="G55" s="353"/>
      <c r="H55" s="353"/>
      <c r="I55" s="382"/>
      <c r="J55" s="382"/>
      <c r="K55" s="339"/>
      <c r="L55" s="341"/>
      <c r="M55" s="342"/>
      <c r="N55" s="343"/>
      <c r="O55" s="344"/>
      <c r="P55" s="343">
        <f>IF(NOT(ISERROR(MATCH(O55,_xlfn.ANCHORARRAY(I66),0))),N68&amp;"Por favor no seleccionar los criterios de impacto",O55)</f>
        <v>0</v>
      </c>
      <c r="Q55" s="342"/>
      <c r="R55" s="343"/>
      <c r="S55" s="346"/>
      <c r="T55" s="171">
        <v>2</v>
      </c>
      <c r="U55" s="172"/>
      <c r="V55" s="173" t="str">
        <f>IF(OR(W55="Preventivo",W55="Detectivo"),"Probabilidad",IF(W55="Correctivo","Impacto",""))</f>
        <v/>
      </c>
      <c r="W55" s="174"/>
      <c r="X55" s="174"/>
      <c r="Y55" s="175" t="str">
        <f t="shared" ref="Y55:Y59" si="50">IF(AND(W55="Preventivo",X55="Automático"),"50%",IF(AND(W55="Preventivo",X55="Manual"),"40%",IF(AND(W55="Detectivo",X55="Automático"),"40%",IF(AND(W55="Detectivo",X55="Manual"),"30%",IF(AND(W55="Correctivo",X55="Automático"),"35%",IF(AND(W55="Correctivo",X55="Manual"),"25%",""))))))</f>
        <v/>
      </c>
      <c r="Z55" s="174"/>
      <c r="AA55" s="174"/>
      <c r="AB55" s="174"/>
      <c r="AC55" s="176" t="str">
        <f>IFERROR(IF(AND(V54="Probabilidad",V55="Probabilidad"),(AE54-(+AE54*Y55)),IF(V55="Probabilidad",(N54-(+N54*Y55)),IF(V55="Impacto",AE54,""))),"")</f>
        <v/>
      </c>
      <c r="AD55" s="177" t="str">
        <f t="shared" si="1"/>
        <v/>
      </c>
      <c r="AE55" s="178" t="str">
        <f t="shared" ref="AE55:AE59" si="51">+AC55</f>
        <v/>
      </c>
      <c r="AF55" s="177" t="str">
        <f t="shared" si="3"/>
        <v/>
      </c>
      <c r="AG55" s="178" t="str">
        <f>IFERROR(IF(AND(V54="Impacto",V55="Impacto"),(AG54-(+AG54*Y55)),IF(V55="Impacto",(R54-(+R54*Y55)),IF(V55="Probabilidad",AG54,""))),"")</f>
        <v/>
      </c>
      <c r="AH55" s="179" t="str">
        <f t="shared" ref="AH55:AH56" si="52">IFERROR(IF(OR(AND(AD55="Muy Baja",AF55="Leve"),AND(AD55="Muy Baja",AF55="Menor"),AND(AD55="Baja",AF55="Leve")),"Bajo",IF(OR(AND(AD55="Muy baja",AF55="Moderado"),AND(AD55="Baja",AF55="Menor"),AND(AD55="Baja",AF55="Moderado"),AND(AD55="Media",AF55="Leve"),AND(AD55="Media",AF55="Menor"),AND(AD55="Media",AF55="Moderado"),AND(AD55="Alta",AF55="Leve"),AND(AD55="Alta",AF55="Menor")),"Moderado",IF(OR(AND(AD55="Muy Baja",AF55="Mayor"),AND(AD55="Baja",AF55="Mayor"),AND(AD55="Media",AF55="Mayor"),AND(AD55="Alta",AF55="Moderado"),AND(AD55="Alta",AF55="Mayor"),AND(AD55="Muy Alta",AF55="Leve"),AND(AD55="Muy Alta",AF55="Menor"),AND(AD55="Muy Alta",AF55="Moderado"),AND(AD55="Muy Alta",AF55="Mayor")),"Alto",IF(OR(AND(AD55="Muy Baja",AF55="Catastrófico"),AND(AD55="Baja",AF55="Catastrófico"),AND(AD55="Media",AF55="Catastrófico"),AND(AD55="Alta",AF55="Catastrófico"),AND(AD55="Muy Alta",AF55="Catastrófico")),"Extremo","")))),"")</f>
        <v/>
      </c>
      <c r="AI55" s="180"/>
      <c r="AJ55" s="331"/>
      <c r="AK55" s="325"/>
      <c r="AL55" s="328"/>
      <c r="AM55" s="328"/>
      <c r="AN55" s="325"/>
      <c r="AO55" s="325"/>
      <c r="AP55" s="326"/>
      <c r="AQ55" s="149"/>
      <c r="AR55" s="149"/>
      <c r="AS55" s="149"/>
      <c r="AT55" s="149"/>
      <c r="AU55" s="149"/>
      <c r="AV55" s="149"/>
      <c r="AW55" s="149"/>
      <c r="AX55" s="149"/>
      <c r="AY55" s="149"/>
      <c r="AZ55" s="149"/>
      <c r="BA55" s="149"/>
      <c r="BB55" s="149"/>
      <c r="BC55" s="149"/>
      <c r="BD55" s="149"/>
      <c r="BE55" s="149"/>
      <c r="BF55" s="149"/>
      <c r="BG55" s="149"/>
      <c r="BH55" s="149"/>
      <c r="BI55" s="149"/>
      <c r="BJ55" s="149"/>
      <c r="BK55" s="149"/>
      <c r="BL55" s="149"/>
      <c r="BM55" s="149"/>
      <c r="BN55" s="149"/>
      <c r="BO55" s="149"/>
      <c r="BP55" s="149"/>
      <c r="BQ55" s="149"/>
      <c r="BR55" s="149"/>
      <c r="BS55" s="149"/>
      <c r="BT55" s="149"/>
      <c r="BU55" s="149"/>
    </row>
    <row r="56" spans="1:73" s="169" customFormat="1" ht="99" hidden="1" customHeight="1" x14ac:dyDescent="0.2">
      <c r="A56" s="360"/>
      <c r="B56" s="389"/>
      <c r="C56" s="392"/>
      <c r="D56" s="385"/>
      <c r="E56" s="350"/>
      <c r="F56" s="350"/>
      <c r="G56" s="353"/>
      <c r="H56" s="353"/>
      <c r="I56" s="382"/>
      <c r="J56" s="382"/>
      <c r="K56" s="339"/>
      <c r="L56" s="341"/>
      <c r="M56" s="342"/>
      <c r="N56" s="343"/>
      <c r="O56" s="344"/>
      <c r="P56" s="343">
        <f>IF(NOT(ISERROR(MATCH(O56,_xlfn.ANCHORARRAY(I67),0))),N69&amp;"Por favor no seleccionar los criterios de impacto",O56)</f>
        <v>0</v>
      </c>
      <c r="Q56" s="342"/>
      <c r="R56" s="343"/>
      <c r="S56" s="346"/>
      <c r="T56" s="171">
        <v>3</v>
      </c>
      <c r="U56" s="172"/>
      <c r="V56" s="173" t="str">
        <f>IF(OR(W56="Preventivo",W56="Detectivo"),"Probabilidad",IF(W56="Correctivo","Impacto",""))</f>
        <v/>
      </c>
      <c r="W56" s="174"/>
      <c r="X56" s="174"/>
      <c r="Y56" s="175" t="str">
        <f t="shared" si="50"/>
        <v/>
      </c>
      <c r="Z56" s="174"/>
      <c r="AA56" s="174"/>
      <c r="AB56" s="174"/>
      <c r="AC56" s="176" t="str">
        <f>IFERROR(IF(AND(V55="Probabilidad",V56="Probabilidad"),(AE55-(+AE55*Y56)),IF(AND(V55="Impacto",V56="Probabilidad"),(AE54-(+AE54*Y56)),IF(V56="Impacto",AE55,""))),"")</f>
        <v/>
      </c>
      <c r="AD56" s="177" t="str">
        <f t="shared" si="1"/>
        <v/>
      </c>
      <c r="AE56" s="178" t="str">
        <f t="shared" si="51"/>
        <v/>
      </c>
      <c r="AF56" s="177" t="str">
        <f t="shared" si="3"/>
        <v/>
      </c>
      <c r="AG56" s="178" t="str">
        <f>IFERROR(IF(AND(V55="Impacto",V56="Impacto"),(AG55-(+AG55*Y56)),IF(AND(V55="Probabilidad",V56="Impacto"),(AG54-(+AG54*Y56)),IF(V56="Probabilidad",AG55,""))),"")</f>
        <v/>
      </c>
      <c r="AH56" s="179" t="str">
        <f t="shared" si="52"/>
        <v/>
      </c>
      <c r="AI56" s="180"/>
      <c r="AJ56" s="331"/>
      <c r="AK56" s="325"/>
      <c r="AL56" s="328"/>
      <c r="AM56" s="328"/>
      <c r="AN56" s="325"/>
      <c r="AO56" s="325"/>
      <c r="AP56" s="326"/>
      <c r="AQ56" s="149"/>
      <c r="AR56" s="149"/>
      <c r="AS56" s="149"/>
      <c r="AT56" s="149"/>
      <c r="AU56" s="149"/>
      <c r="AV56" s="149"/>
      <c r="AW56" s="149"/>
      <c r="AX56" s="149"/>
      <c r="AY56" s="149"/>
      <c r="AZ56" s="149"/>
      <c r="BA56" s="149"/>
      <c r="BB56" s="149"/>
      <c r="BC56" s="149"/>
      <c r="BD56" s="149"/>
      <c r="BE56" s="149"/>
      <c r="BF56" s="149"/>
      <c r="BG56" s="149"/>
      <c r="BH56" s="149"/>
      <c r="BI56" s="149"/>
      <c r="BJ56" s="149"/>
      <c r="BK56" s="149"/>
      <c r="BL56" s="149"/>
      <c r="BM56" s="149"/>
      <c r="BN56" s="149"/>
      <c r="BO56" s="149"/>
      <c r="BP56" s="149"/>
      <c r="BQ56" s="149"/>
      <c r="BR56" s="149"/>
      <c r="BS56" s="149"/>
      <c r="BT56" s="149"/>
      <c r="BU56" s="149"/>
    </row>
    <row r="57" spans="1:73" s="169" customFormat="1" ht="134.25" hidden="1" customHeight="1" x14ac:dyDescent="0.2">
      <c r="A57" s="360"/>
      <c r="B57" s="389"/>
      <c r="C57" s="392"/>
      <c r="D57" s="385"/>
      <c r="E57" s="350"/>
      <c r="F57" s="350"/>
      <c r="G57" s="353"/>
      <c r="H57" s="353"/>
      <c r="I57" s="382"/>
      <c r="J57" s="382"/>
      <c r="K57" s="339"/>
      <c r="L57" s="341"/>
      <c r="M57" s="342"/>
      <c r="N57" s="343"/>
      <c r="O57" s="344"/>
      <c r="P57" s="343">
        <f>IF(NOT(ISERROR(MATCH(O57,_xlfn.ANCHORARRAY(I68),0))),N70&amp;"Por favor no seleccionar los criterios de impacto",O57)</f>
        <v>0</v>
      </c>
      <c r="Q57" s="342"/>
      <c r="R57" s="343"/>
      <c r="S57" s="346"/>
      <c r="T57" s="171">
        <v>4</v>
      </c>
      <c r="U57" s="182"/>
      <c r="V57" s="173" t="str">
        <f t="shared" ref="V57:V59" si="53">IF(OR(W57="Preventivo",W57="Detectivo"),"Probabilidad",IF(W57="Correctivo","Impacto",""))</f>
        <v/>
      </c>
      <c r="W57" s="174"/>
      <c r="X57" s="174"/>
      <c r="Y57" s="175" t="str">
        <f t="shared" si="50"/>
        <v/>
      </c>
      <c r="Z57" s="174"/>
      <c r="AA57" s="174"/>
      <c r="AB57" s="174"/>
      <c r="AC57" s="176" t="str">
        <f t="shared" ref="AC57:AC59" si="54">IFERROR(IF(AND(V56="Probabilidad",V57="Probabilidad"),(AE56-(+AE56*Y57)),IF(AND(V56="Impacto",V57="Probabilidad"),(AE55-(+AE55*Y57)),IF(V57="Impacto",AE56,""))),"")</f>
        <v/>
      </c>
      <c r="AD57" s="177" t="str">
        <f t="shared" si="1"/>
        <v/>
      </c>
      <c r="AE57" s="178" t="str">
        <f t="shared" si="51"/>
        <v/>
      </c>
      <c r="AF57" s="177" t="str">
        <f t="shared" si="3"/>
        <v/>
      </c>
      <c r="AG57" s="178" t="str">
        <f t="shared" ref="AG57:AG59" si="55">IFERROR(IF(AND(V56="Impacto",V57="Impacto"),(AG56-(+AG56*Y57)),IF(AND(V56="Probabilidad",V57="Impacto"),(AG55-(+AG55*Y57)),IF(V57="Probabilidad",AG56,""))),"")</f>
        <v/>
      </c>
      <c r="AH57" s="179" t="str">
        <f>IFERROR(IF(OR(AND(AD57="Muy Baja",AF57="Leve"),AND(AD57="Muy Baja",AF57="Menor"),AND(AD57="Baja",AF57="Leve")),"Bajo",IF(OR(AND(AD57="Muy baja",AF57="Moderado"),AND(AD57="Baja",AF57="Menor"),AND(AD57="Baja",AF57="Moderado"),AND(AD57="Media",AF57="Leve"),AND(AD57="Media",AF57="Menor"),AND(AD57="Media",AF57="Moderado"),AND(AD57="Alta",AF57="Leve"),AND(AD57="Alta",AF57="Menor")),"Moderado",IF(OR(AND(AD57="Muy Baja",AF57="Mayor"),AND(AD57="Baja",AF57="Mayor"),AND(AD57="Media",AF57="Mayor"),AND(AD57="Alta",AF57="Moderado"),AND(AD57="Alta",AF57="Mayor"),AND(AD57="Muy Alta",AF57="Leve"),AND(AD57="Muy Alta",AF57="Menor"),AND(AD57="Muy Alta",AF57="Moderado"),AND(AD57="Muy Alta",AF57="Mayor")),"Alto",IF(OR(AND(AD57="Muy Baja",AF57="Catastrófico"),AND(AD57="Baja",AF57="Catastrófico"),AND(AD57="Media",AF57="Catastrófico"),AND(AD57="Alta",AF57="Catastrófico"),AND(AD57="Muy Alta",AF57="Catastrófico")),"Extremo","")))),"")</f>
        <v/>
      </c>
      <c r="AI57" s="180"/>
      <c r="AJ57" s="331"/>
      <c r="AK57" s="325"/>
      <c r="AL57" s="328"/>
      <c r="AM57" s="328"/>
      <c r="AN57" s="325"/>
      <c r="AO57" s="325"/>
      <c r="AP57" s="326"/>
      <c r="AQ57" s="149"/>
      <c r="AR57" s="149"/>
      <c r="AS57" s="149"/>
      <c r="AT57" s="149"/>
      <c r="AU57" s="149"/>
      <c r="AV57" s="149"/>
      <c r="AW57" s="149"/>
      <c r="AX57" s="149"/>
      <c r="AY57" s="149"/>
      <c r="AZ57" s="149"/>
      <c r="BA57" s="149"/>
      <c r="BB57" s="149"/>
      <c r="BC57" s="149"/>
      <c r="BD57" s="149"/>
      <c r="BE57" s="149"/>
      <c r="BF57" s="149"/>
      <c r="BG57" s="149"/>
      <c r="BH57" s="149"/>
      <c r="BI57" s="149"/>
      <c r="BJ57" s="149"/>
      <c r="BK57" s="149"/>
      <c r="BL57" s="149"/>
      <c r="BM57" s="149"/>
      <c r="BN57" s="149"/>
      <c r="BO57" s="149"/>
      <c r="BP57" s="149"/>
      <c r="BQ57" s="149"/>
      <c r="BR57" s="149"/>
      <c r="BS57" s="149"/>
      <c r="BT57" s="149"/>
      <c r="BU57" s="149"/>
    </row>
    <row r="58" spans="1:73" s="169" customFormat="1" ht="70.5" hidden="1" customHeight="1" x14ac:dyDescent="0.2">
      <c r="A58" s="360"/>
      <c r="B58" s="389"/>
      <c r="C58" s="392"/>
      <c r="D58" s="385"/>
      <c r="E58" s="350"/>
      <c r="F58" s="350"/>
      <c r="G58" s="353"/>
      <c r="H58" s="353"/>
      <c r="I58" s="382"/>
      <c r="J58" s="382"/>
      <c r="K58" s="339"/>
      <c r="L58" s="341"/>
      <c r="M58" s="342"/>
      <c r="N58" s="343"/>
      <c r="O58" s="344"/>
      <c r="P58" s="343">
        <f>IF(NOT(ISERROR(MATCH(O58,_xlfn.ANCHORARRAY(I69),0))),N71&amp;"Por favor no seleccionar los criterios de impacto",O58)</f>
        <v>0</v>
      </c>
      <c r="Q58" s="342"/>
      <c r="R58" s="343"/>
      <c r="S58" s="346"/>
      <c r="T58" s="171">
        <v>5</v>
      </c>
      <c r="U58" s="182"/>
      <c r="V58" s="173" t="str">
        <f t="shared" si="53"/>
        <v/>
      </c>
      <c r="W58" s="174"/>
      <c r="X58" s="174"/>
      <c r="Y58" s="175" t="str">
        <f t="shared" si="50"/>
        <v/>
      </c>
      <c r="Z58" s="174"/>
      <c r="AA58" s="174"/>
      <c r="AB58" s="174"/>
      <c r="AC58" s="176" t="str">
        <f t="shared" si="54"/>
        <v/>
      </c>
      <c r="AD58" s="177" t="str">
        <f t="shared" si="1"/>
        <v/>
      </c>
      <c r="AE58" s="178" t="str">
        <f t="shared" si="51"/>
        <v/>
      </c>
      <c r="AF58" s="177" t="str">
        <f t="shared" si="3"/>
        <v/>
      </c>
      <c r="AG58" s="178" t="str">
        <f t="shared" si="55"/>
        <v/>
      </c>
      <c r="AH58" s="179" t="str">
        <f t="shared" ref="AH58:AH59" si="56">IFERROR(IF(OR(AND(AD58="Muy Baja",AF58="Leve"),AND(AD58="Muy Baja",AF58="Menor"),AND(AD58="Baja",AF58="Leve")),"Bajo",IF(OR(AND(AD58="Muy baja",AF58="Moderado"),AND(AD58="Baja",AF58="Menor"),AND(AD58="Baja",AF58="Moderado"),AND(AD58="Media",AF58="Leve"),AND(AD58="Media",AF58="Menor"),AND(AD58="Media",AF58="Moderado"),AND(AD58="Alta",AF58="Leve"),AND(AD58="Alta",AF58="Menor")),"Moderado",IF(OR(AND(AD58="Muy Baja",AF58="Mayor"),AND(AD58="Baja",AF58="Mayor"),AND(AD58="Media",AF58="Mayor"),AND(AD58="Alta",AF58="Moderado"),AND(AD58="Alta",AF58="Mayor"),AND(AD58="Muy Alta",AF58="Leve"),AND(AD58="Muy Alta",AF58="Menor"),AND(AD58="Muy Alta",AF58="Moderado"),AND(AD58="Muy Alta",AF58="Mayor")),"Alto",IF(OR(AND(AD58="Muy Baja",AF58="Catastrófico"),AND(AD58="Baja",AF58="Catastrófico"),AND(AD58="Media",AF58="Catastrófico"),AND(AD58="Alta",AF58="Catastrófico"),AND(AD58="Muy Alta",AF58="Catastrófico")),"Extremo","")))),"")</f>
        <v/>
      </c>
      <c r="AI58" s="193"/>
      <c r="AJ58" s="331"/>
      <c r="AK58" s="325"/>
      <c r="AL58" s="328"/>
      <c r="AM58" s="328"/>
      <c r="AN58" s="325"/>
      <c r="AO58" s="325"/>
      <c r="AP58" s="326"/>
      <c r="AQ58" s="149"/>
      <c r="AR58" s="149"/>
      <c r="AS58" s="149"/>
      <c r="AT58" s="149"/>
      <c r="AU58" s="149"/>
      <c r="AV58" s="149"/>
      <c r="AW58" s="149"/>
      <c r="AX58" s="149"/>
      <c r="AY58" s="149"/>
      <c r="AZ58" s="149"/>
      <c r="BA58" s="149"/>
      <c r="BB58" s="149"/>
      <c r="BC58" s="149"/>
      <c r="BD58" s="149"/>
      <c r="BE58" s="149"/>
      <c r="BF58" s="149"/>
      <c r="BG58" s="149"/>
      <c r="BH58" s="149"/>
      <c r="BI58" s="149"/>
      <c r="BJ58" s="149"/>
      <c r="BK58" s="149"/>
      <c r="BL58" s="149"/>
      <c r="BM58" s="149"/>
      <c r="BN58" s="149"/>
      <c r="BO58" s="149"/>
      <c r="BP58" s="149"/>
      <c r="BQ58" s="149"/>
      <c r="BR58" s="149"/>
      <c r="BS58" s="149"/>
      <c r="BT58" s="149"/>
      <c r="BU58" s="149"/>
    </row>
    <row r="59" spans="1:73" s="169" customFormat="1" ht="70.5" hidden="1" customHeight="1" x14ac:dyDescent="0.2">
      <c r="A59" s="360"/>
      <c r="B59" s="390"/>
      <c r="C59" s="393"/>
      <c r="D59" s="386"/>
      <c r="E59" s="351"/>
      <c r="F59" s="351"/>
      <c r="G59" s="354"/>
      <c r="H59" s="354"/>
      <c r="I59" s="383"/>
      <c r="J59" s="383"/>
      <c r="K59" s="340"/>
      <c r="L59" s="341"/>
      <c r="M59" s="342"/>
      <c r="N59" s="343"/>
      <c r="O59" s="344"/>
      <c r="P59" s="343">
        <f>IF(NOT(ISERROR(MATCH(O59,_xlfn.ANCHORARRAY(I70),0))),N72&amp;"Por favor no seleccionar los criterios de impacto",O59)</f>
        <v>0</v>
      </c>
      <c r="Q59" s="342"/>
      <c r="R59" s="343"/>
      <c r="S59" s="346"/>
      <c r="T59" s="171">
        <v>6</v>
      </c>
      <c r="U59" s="182"/>
      <c r="V59" s="173" t="str">
        <f t="shared" si="53"/>
        <v/>
      </c>
      <c r="W59" s="174"/>
      <c r="X59" s="174"/>
      <c r="Y59" s="175" t="str">
        <f t="shared" si="50"/>
        <v/>
      </c>
      <c r="Z59" s="174"/>
      <c r="AA59" s="174"/>
      <c r="AB59" s="174"/>
      <c r="AC59" s="176" t="str">
        <f t="shared" si="54"/>
        <v/>
      </c>
      <c r="AD59" s="177" t="str">
        <f t="shared" si="1"/>
        <v/>
      </c>
      <c r="AE59" s="178" t="str">
        <f t="shared" si="51"/>
        <v/>
      </c>
      <c r="AF59" s="177" t="str">
        <f t="shared" si="3"/>
        <v/>
      </c>
      <c r="AG59" s="178" t="str">
        <f t="shared" si="55"/>
        <v/>
      </c>
      <c r="AH59" s="179" t="str">
        <f t="shared" si="56"/>
        <v/>
      </c>
      <c r="AI59" s="193"/>
      <c r="AJ59" s="332"/>
      <c r="AK59" s="325"/>
      <c r="AL59" s="328"/>
      <c r="AM59" s="328"/>
      <c r="AN59" s="325"/>
      <c r="AO59" s="325"/>
      <c r="AP59" s="326"/>
      <c r="AQ59" s="149"/>
      <c r="AR59" s="149"/>
      <c r="AS59" s="149"/>
      <c r="AT59" s="149"/>
      <c r="AU59" s="149"/>
      <c r="AV59" s="149"/>
      <c r="AW59" s="149"/>
      <c r="AX59" s="149"/>
      <c r="AY59" s="149"/>
      <c r="AZ59" s="149"/>
      <c r="BA59" s="149"/>
      <c r="BB59" s="149"/>
      <c r="BC59" s="149"/>
      <c r="BD59" s="149"/>
      <c r="BE59" s="149"/>
      <c r="BF59" s="149"/>
      <c r="BG59" s="149"/>
      <c r="BH59" s="149"/>
      <c r="BI59" s="149"/>
      <c r="BJ59" s="149"/>
      <c r="BK59" s="149"/>
      <c r="BL59" s="149"/>
      <c r="BM59" s="149"/>
      <c r="BN59" s="149"/>
      <c r="BO59" s="149"/>
      <c r="BP59" s="149"/>
      <c r="BQ59" s="149"/>
      <c r="BR59" s="149"/>
      <c r="BS59" s="149"/>
      <c r="BT59" s="149"/>
      <c r="BU59" s="149"/>
    </row>
    <row r="60" spans="1:73" s="169" customFormat="1" ht="167.25" x14ac:dyDescent="0.2">
      <c r="A60" s="375">
        <v>6</v>
      </c>
      <c r="B60" s="347"/>
      <c r="C60" s="347" t="s">
        <v>233</v>
      </c>
      <c r="D60" s="355" t="s">
        <v>131</v>
      </c>
      <c r="E60" s="355" t="s">
        <v>401</v>
      </c>
      <c r="F60" s="377" t="s">
        <v>402</v>
      </c>
      <c r="G60" s="349" t="s">
        <v>403</v>
      </c>
      <c r="H60" s="348" t="s">
        <v>404</v>
      </c>
      <c r="I60" s="376" t="s">
        <v>451</v>
      </c>
      <c r="J60" s="378" t="s">
        <v>405</v>
      </c>
      <c r="K60" s="355" t="s">
        <v>123</v>
      </c>
      <c r="L60" s="341">
        <v>50</v>
      </c>
      <c r="M60" s="342" t="str">
        <f>IF(L60&lt;=0,"",IF(L60&lt;=2,"Muy Baja",IF(L60&lt;=24,"Baja",IF(L60&lt;=500,"Media",IF(L60&lt;=5000,"Alta","Muy Alta")))))</f>
        <v>Media</v>
      </c>
      <c r="N60" s="343">
        <f>IF(M60="","",IF(M60="Muy Baja",0.2,IF(M60="Baja",0.4,IF(M60="Media",0.6,IF(M60="Alta",0.8,IF(M60="Muy Alta",1,))))))</f>
        <v>0.6</v>
      </c>
      <c r="O60" s="344" t="s">
        <v>147</v>
      </c>
      <c r="P60" s="343" t="str">
        <f>IF(NOT(ISERROR(MATCH(O60,'Tabla Impacto'!$B$221:$B$223,0))),'Tabla Impacto'!$F$223&amp;"Por favor no seleccionar los criterios de impacto(Afectación Económica o presupuestal y Pérdida Reputacional)",O60)</f>
        <v xml:space="preserve">     Entre 50 y 100 SMLMV </v>
      </c>
      <c r="Q60" s="342" t="str">
        <f>IF(OR(P60='Tabla Impacto'!$C$11,P60='Tabla Impacto'!$D$11),"Leve",IF(OR(P60='Tabla Impacto'!$C$12,P60='Tabla Impacto'!$D$12),"Menor",IF(OR(P60='Tabla Impacto'!$C$13,P60='Tabla Impacto'!$D$13),"Moderado",IF(OR(P60='Tabla Impacto'!$C$14,P60='Tabla Impacto'!$D$14),"Mayor",IF(OR(P60='Tabla Impacto'!$C$15,P60='Tabla Impacto'!$D$15),"Catastrófico","")))))</f>
        <v>Moderado</v>
      </c>
      <c r="R60" s="343">
        <f>IF(Q60="","",IF(Q60="Leve",0.2,IF(Q60="Menor",0.4,IF(Q60="Moderado",0.6,IF(Q60="Mayor",0.8,IF(Q60="Catastrófico",1,))))))</f>
        <v>0.6</v>
      </c>
      <c r="S60" s="346" t="str">
        <f>IF(OR(AND(M60="Muy Baja",Q60="Leve"),AND(M60="Muy Baja",Q60="Menor"),AND(M60="Baja",Q60="Leve")),"Bajo",IF(OR(AND(M60="Muy baja",Q60="Moderado"),AND(M60="Baja",Q60="Menor"),AND(M60="Baja",Q60="Moderado"),AND(M60="Media",Q60="Leve"),AND(M60="Media",Q60="Menor"),AND(M60="Media",Q60="Moderado"),AND(M60="Alta",Q60="Leve"),AND(M60="Alta",Q60="Menor")),"Moderado",IF(OR(AND(M60="Muy Baja",Q60="Mayor"),AND(M60="Baja",Q60="Mayor"),AND(M60="Media",Q60="Mayor"),AND(M60="Alta",Q60="Moderado"),AND(M60="Alta",Q60="Mayor"),AND(M60="Muy Alta",Q60="Leve"),AND(M60="Muy Alta",Q60="Menor"),AND(M60="Muy Alta",Q60="Moderado"),AND(M60="Muy Alta",Q60="Mayor")),"Alto",IF(OR(AND(M60="Muy Baja",Q60="Catastrófico"),AND(M60="Baja",Q60="Catastrófico"),AND(M60="Media",Q60="Catastrófico"),AND(M60="Alta",Q60="Catastrófico"),AND(M60="Muy Alta",Q60="Catastrófico")),"Extremo",""))))</f>
        <v>Moderado</v>
      </c>
      <c r="T60" s="171">
        <v>1</v>
      </c>
      <c r="U60" s="172" t="s">
        <v>433</v>
      </c>
      <c r="V60" s="173" t="str">
        <f>IF(OR(W60="Preventivo",W60="Detectivo"),"Probabilidad",IF(W60="Correctivo","Impacto",""))</f>
        <v>Probabilidad</v>
      </c>
      <c r="W60" s="174" t="s">
        <v>14</v>
      </c>
      <c r="X60" s="174" t="s">
        <v>9</v>
      </c>
      <c r="Y60" s="175" t="str">
        <f>IF(AND(W60="Preventivo",X60="Automático"),"50%",IF(AND(W60="Preventivo",X60="Manual"),"40%",IF(AND(W60="Detectivo",X60="Automático"),"40%",IF(AND(W60="Detectivo",X60="Manual"),"30%",IF(AND(W60="Correctivo",X60="Automático"),"35%",IF(AND(W60="Correctivo",X60="Manual"),"25%",""))))))</f>
        <v>40%</v>
      </c>
      <c r="Z60" s="174" t="s">
        <v>19</v>
      </c>
      <c r="AA60" s="174" t="s">
        <v>22</v>
      </c>
      <c r="AB60" s="174" t="s">
        <v>119</v>
      </c>
      <c r="AC60" s="176">
        <f>IFERROR(IF(V60="Probabilidad",(N60-(+N60*Y60)),IF(V60="Impacto",N60,"")),"")</f>
        <v>0.36</v>
      </c>
      <c r="AD60" s="177" t="str">
        <f>IFERROR(IF(AC60="","",IF(AC60&lt;=0.2,"Muy Baja",IF(AC60&lt;=0.4,"Baja",IF(AC60&lt;=0.6,"Media",IF(AC60&lt;=0.8,"Alta","Muy Alta"))))),"")</f>
        <v>Baja</v>
      </c>
      <c r="AE60" s="178">
        <f>+AC60</f>
        <v>0.36</v>
      </c>
      <c r="AF60" s="177" t="str">
        <f>IFERROR(IF(AG60="","",IF(AG60&lt;=0.2,"Leve",IF(AG60&lt;=0.4,"Menor",IF(AG60&lt;=0.6,"Moderado",IF(AG60&lt;=0.8,"Mayor","Catastrófico"))))),"")</f>
        <v>Moderado</v>
      </c>
      <c r="AG60" s="178">
        <f>IFERROR(IF(V60="Impacto",(R60-(+R60*Y60)),IF(V60="Probabilidad",R60,"")),"")</f>
        <v>0.6</v>
      </c>
      <c r="AH60" s="179" t="str">
        <f>IFERROR(IF(OR(AND(AD60="Muy Baja",AF60="Leve"),AND(AD60="Muy Baja",AF60="Menor"),AND(AD60="Baja",AF60="Leve")),"Bajo",IF(OR(AND(AD60="Muy baja",AF60="Moderado"),AND(AD60="Baja",AF60="Menor"),AND(AD60="Baja",AF60="Moderado"),AND(AD60="Media",AF60="Leve"),AND(AD60="Media",AF60="Menor"),AND(AD60="Media",AF60="Moderado"),AND(AD60="Alta",AF60="Leve"),AND(AD60="Alta",AF60="Menor")),"Moderado",IF(OR(AND(AD60="Muy Baja",AF60="Mayor"),AND(AD60="Baja",AF60="Mayor"),AND(AD60="Media",AF60="Mayor"),AND(AD60="Alta",AF60="Moderado"),AND(AD60="Alta",AF60="Mayor"),AND(AD60="Muy Alta",AF60="Leve"),AND(AD60="Muy Alta",AF60="Menor"),AND(AD60="Muy Alta",AF60="Moderado"),AND(AD60="Muy Alta",AF60="Mayor")),"Alto",IF(OR(AND(AD60="Muy Baja",AF60="Catastrófico"),AND(AD60="Baja",AF60="Catastrófico"),AND(AD60="Media",AF60="Catastrófico"),AND(AD60="Alta",AF60="Catastrófico"),AND(AD60="Muy Alta",AF60="Catastrófico")),"Extremo","")))),"")</f>
        <v>Moderado</v>
      </c>
      <c r="AI60" s="180" t="s">
        <v>31</v>
      </c>
      <c r="AJ60" s="310" t="s">
        <v>415</v>
      </c>
      <c r="AK60" s="325" t="s">
        <v>289</v>
      </c>
      <c r="AL60" s="328">
        <v>44928</v>
      </c>
      <c r="AM60" s="327" t="s">
        <v>434</v>
      </c>
      <c r="AN60" s="325" t="s">
        <v>220</v>
      </c>
      <c r="AO60" s="325" t="s">
        <v>414</v>
      </c>
      <c r="AP60" s="326" t="s">
        <v>416</v>
      </c>
      <c r="AQ60" s="149"/>
      <c r="AR60" s="149"/>
      <c r="AS60" s="149"/>
      <c r="AT60" s="149"/>
      <c r="AU60" s="149"/>
      <c r="AV60" s="149"/>
      <c r="AW60" s="149"/>
      <c r="AX60" s="149"/>
      <c r="AY60" s="149"/>
      <c r="AZ60" s="149"/>
      <c r="BA60" s="149"/>
      <c r="BB60" s="149"/>
      <c r="BC60" s="149"/>
      <c r="BD60" s="149"/>
      <c r="BE60" s="149"/>
      <c r="BF60" s="149"/>
      <c r="BG60" s="149"/>
      <c r="BH60" s="149"/>
      <c r="BI60" s="149"/>
      <c r="BJ60" s="149"/>
      <c r="BK60" s="149"/>
      <c r="BL60" s="149"/>
      <c r="BM60" s="149"/>
      <c r="BN60" s="149"/>
      <c r="BO60" s="149"/>
      <c r="BP60" s="149"/>
      <c r="BQ60" s="149"/>
      <c r="BR60" s="149"/>
      <c r="BS60" s="149"/>
      <c r="BT60" s="149"/>
      <c r="BU60" s="149"/>
    </row>
    <row r="61" spans="1:73" s="169" customFormat="1" ht="117.75" customHeight="1" x14ac:dyDescent="0.2">
      <c r="A61" s="375"/>
      <c r="B61" s="347"/>
      <c r="C61" s="347"/>
      <c r="D61" s="355"/>
      <c r="E61" s="355"/>
      <c r="F61" s="377"/>
      <c r="G61" s="350"/>
      <c r="H61" s="348"/>
      <c r="I61" s="376"/>
      <c r="J61" s="379"/>
      <c r="K61" s="355"/>
      <c r="L61" s="341"/>
      <c r="M61" s="342"/>
      <c r="N61" s="343"/>
      <c r="O61" s="344"/>
      <c r="P61" s="343">
        <f>IF(NOT(ISERROR(MATCH(O61,_xlfn.ANCHORARRAY(I72),0))),N74&amp;"Por favor no seleccionar los criterios de impacto",O61)</f>
        <v>0</v>
      </c>
      <c r="Q61" s="342"/>
      <c r="R61" s="343"/>
      <c r="S61" s="346"/>
      <c r="T61" s="171">
        <v>2</v>
      </c>
      <c r="U61" s="172"/>
      <c r="V61" s="173" t="str">
        <f>IF(OR(W61="Preventivo",W61="Detectivo"),"Probabilidad",IF(W61="Correctivo","Impacto",""))</f>
        <v/>
      </c>
      <c r="W61" s="174"/>
      <c r="X61" s="174"/>
      <c r="Y61" s="175" t="str">
        <f t="shared" ref="Y61:Y65" si="57">IF(AND(W61="Preventivo",X61="Automático"),"50%",IF(AND(W61="Preventivo",X61="Manual"),"40%",IF(AND(W61="Detectivo",X61="Automático"),"40%",IF(AND(W61="Detectivo",X61="Manual"),"30%",IF(AND(W61="Correctivo",X61="Automático"),"35%",IF(AND(W61="Correctivo",X61="Manual"),"25%",""))))))</f>
        <v/>
      </c>
      <c r="Z61" s="174"/>
      <c r="AA61" s="174"/>
      <c r="AB61" s="174"/>
      <c r="AC61" s="176" t="str">
        <f>IFERROR(IF(AND(V60="Probabilidad",V61="Probabilidad"),(AE60-(+AE60*Y61)),IF(V61="Probabilidad",(N60-(+N60*Y61)),IF(V61="Impacto",AE60,""))),"")</f>
        <v/>
      </c>
      <c r="AD61" s="177" t="str">
        <f t="shared" si="1"/>
        <v/>
      </c>
      <c r="AE61" s="178" t="str">
        <f t="shared" ref="AE61:AE65" si="58">+AC61</f>
        <v/>
      </c>
      <c r="AF61" s="177" t="str">
        <f t="shared" si="3"/>
        <v/>
      </c>
      <c r="AG61" s="178" t="str">
        <f>IFERROR(IF(AND(V60="Impacto",V61="Impacto"),(AG60-(+AG60*Y61)),IF(V61="Impacto",(R60-(+R60*Y61)),IF(V61="Probabilidad",AG60,""))),"")</f>
        <v/>
      </c>
      <c r="AH61" s="179" t="str">
        <f t="shared" ref="AH61:AH62" si="59">IFERROR(IF(OR(AND(AD61="Muy Baja",AF61="Leve"),AND(AD61="Muy Baja",AF61="Menor"),AND(AD61="Baja",AF61="Leve")),"Bajo",IF(OR(AND(AD61="Muy baja",AF61="Moderado"),AND(AD61="Baja",AF61="Menor"),AND(AD61="Baja",AF61="Moderado"),AND(AD61="Media",AF61="Leve"),AND(AD61="Media",AF61="Menor"),AND(AD61="Media",AF61="Moderado"),AND(AD61="Alta",AF61="Leve"),AND(AD61="Alta",AF61="Menor")),"Moderado",IF(OR(AND(AD61="Muy Baja",AF61="Mayor"),AND(AD61="Baja",AF61="Mayor"),AND(AD61="Media",AF61="Mayor"),AND(AD61="Alta",AF61="Moderado"),AND(AD61="Alta",AF61="Mayor"),AND(AD61="Muy Alta",AF61="Leve"),AND(AD61="Muy Alta",AF61="Menor"),AND(AD61="Muy Alta",AF61="Moderado"),AND(AD61="Muy Alta",AF61="Mayor")),"Alto",IF(OR(AND(AD61="Muy Baja",AF61="Catastrófico"),AND(AD61="Baja",AF61="Catastrófico"),AND(AD61="Media",AF61="Catastrófico"),AND(AD61="Alta",AF61="Catastrófico"),AND(AD61="Muy Alta",AF61="Catastrófico")),"Extremo","")))),"")</f>
        <v/>
      </c>
      <c r="AI61" s="180"/>
      <c r="AJ61" s="310"/>
      <c r="AK61" s="325"/>
      <c r="AL61" s="328"/>
      <c r="AM61" s="328"/>
      <c r="AN61" s="325"/>
      <c r="AO61" s="325"/>
      <c r="AP61" s="326"/>
      <c r="AQ61" s="149"/>
      <c r="AR61" s="149"/>
      <c r="AS61" s="149"/>
      <c r="AT61" s="149"/>
      <c r="AU61" s="149"/>
      <c r="AV61" s="149"/>
      <c r="AW61" s="149"/>
      <c r="AX61" s="149"/>
      <c r="AY61" s="149"/>
      <c r="AZ61" s="149"/>
      <c r="BA61" s="149"/>
      <c r="BB61" s="149"/>
      <c r="BC61" s="149"/>
      <c r="BD61" s="149"/>
      <c r="BE61" s="149"/>
      <c r="BF61" s="149"/>
      <c r="BG61" s="149"/>
      <c r="BH61" s="149"/>
      <c r="BI61" s="149"/>
      <c r="BJ61" s="149"/>
      <c r="BK61" s="149"/>
      <c r="BL61" s="149"/>
      <c r="BM61" s="149"/>
      <c r="BN61" s="149"/>
      <c r="BO61" s="149"/>
      <c r="BP61" s="149"/>
      <c r="BQ61" s="149"/>
      <c r="BR61" s="149"/>
      <c r="BS61" s="149"/>
      <c r="BT61" s="149"/>
      <c r="BU61" s="149"/>
    </row>
    <row r="62" spans="1:73" s="169" customFormat="1" ht="70.5" customHeight="1" x14ac:dyDescent="0.2">
      <c r="A62" s="375"/>
      <c r="B62" s="347"/>
      <c r="C62" s="347"/>
      <c r="D62" s="355"/>
      <c r="E62" s="355"/>
      <c r="F62" s="377"/>
      <c r="G62" s="350"/>
      <c r="H62" s="348"/>
      <c r="I62" s="376"/>
      <c r="J62" s="379"/>
      <c r="K62" s="355"/>
      <c r="L62" s="341"/>
      <c r="M62" s="342"/>
      <c r="N62" s="343"/>
      <c r="O62" s="344"/>
      <c r="P62" s="343">
        <f>IF(NOT(ISERROR(MATCH(O62,_xlfn.ANCHORARRAY(I73),0))),N75&amp;"Por favor no seleccionar los criterios de impacto",O62)</f>
        <v>0</v>
      </c>
      <c r="Q62" s="342"/>
      <c r="R62" s="343"/>
      <c r="S62" s="346"/>
      <c r="T62" s="171">
        <v>3</v>
      </c>
      <c r="U62" s="185"/>
      <c r="V62" s="173" t="str">
        <f>IF(OR(W62="Preventivo",W62="Detectivo"),"Probabilidad",IF(W62="Correctivo","Impacto",""))</f>
        <v/>
      </c>
      <c r="W62" s="174"/>
      <c r="X62" s="174"/>
      <c r="Y62" s="175" t="str">
        <f t="shared" si="57"/>
        <v/>
      </c>
      <c r="Z62" s="174"/>
      <c r="AA62" s="174"/>
      <c r="AB62" s="174"/>
      <c r="AC62" s="176" t="str">
        <f>IFERROR(IF(AND(V61="Probabilidad",V62="Probabilidad"),(AE61-(+AE61*Y62)),IF(AND(V61="Impacto",V62="Probabilidad"),(AE60-(+AE60*Y62)),IF(V62="Impacto",AE61,""))),"")</f>
        <v/>
      </c>
      <c r="AD62" s="177" t="str">
        <f t="shared" si="1"/>
        <v/>
      </c>
      <c r="AE62" s="178" t="str">
        <f t="shared" si="58"/>
        <v/>
      </c>
      <c r="AF62" s="177" t="str">
        <f t="shared" si="3"/>
        <v/>
      </c>
      <c r="AG62" s="178" t="str">
        <f>IFERROR(IF(AND(V61="Impacto",V62="Impacto"),(AG61-(+AG61*Y62)),IF(AND(V61="Probabilidad",V62="Impacto"),(AG60-(+AG60*Y62)),IF(V62="Probabilidad",AG61,""))),"")</f>
        <v/>
      </c>
      <c r="AH62" s="179" t="str">
        <f t="shared" si="59"/>
        <v/>
      </c>
      <c r="AI62" s="180"/>
      <c r="AJ62" s="310"/>
      <c r="AK62" s="325"/>
      <c r="AL62" s="328"/>
      <c r="AM62" s="328"/>
      <c r="AN62" s="325"/>
      <c r="AO62" s="325"/>
      <c r="AP62" s="326"/>
      <c r="AQ62" s="149"/>
      <c r="AR62" s="149"/>
      <c r="AS62" s="149"/>
      <c r="AT62" s="149"/>
      <c r="AU62" s="149"/>
      <c r="AV62" s="149"/>
      <c r="AW62" s="149"/>
      <c r="AX62" s="149"/>
      <c r="AY62" s="149"/>
      <c r="AZ62" s="149"/>
      <c r="BA62" s="149"/>
      <c r="BB62" s="149"/>
      <c r="BC62" s="149"/>
      <c r="BD62" s="149"/>
      <c r="BE62" s="149"/>
      <c r="BF62" s="149"/>
      <c r="BG62" s="149"/>
      <c r="BH62" s="149"/>
      <c r="BI62" s="149"/>
      <c r="BJ62" s="149"/>
      <c r="BK62" s="149"/>
      <c r="BL62" s="149"/>
      <c r="BM62" s="149"/>
      <c r="BN62" s="149"/>
      <c r="BO62" s="149"/>
      <c r="BP62" s="149"/>
      <c r="BQ62" s="149"/>
      <c r="BR62" s="149"/>
      <c r="BS62" s="149"/>
      <c r="BT62" s="149"/>
      <c r="BU62" s="149"/>
    </row>
    <row r="63" spans="1:73" s="169" customFormat="1" ht="70.5" customHeight="1" x14ac:dyDescent="0.2">
      <c r="A63" s="375"/>
      <c r="B63" s="347"/>
      <c r="C63" s="347"/>
      <c r="D63" s="355"/>
      <c r="E63" s="355"/>
      <c r="F63" s="377"/>
      <c r="G63" s="350"/>
      <c r="H63" s="348"/>
      <c r="I63" s="376"/>
      <c r="J63" s="379"/>
      <c r="K63" s="355"/>
      <c r="L63" s="341"/>
      <c r="M63" s="342"/>
      <c r="N63" s="343"/>
      <c r="O63" s="344"/>
      <c r="P63" s="343">
        <f>IF(NOT(ISERROR(MATCH(O63,_xlfn.ANCHORARRAY(I74),0))),N76&amp;"Por favor no seleccionar los criterios de impacto",O63)</f>
        <v>0</v>
      </c>
      <c r="Q63" s="342"/>
      <c r="R63" s="343"/>
      <c r="S63" s="346"/>
      <c r="T63" s="171">
        <v>4</v>
      </c>
      <c r="U63" s="182"/>
      <c r="V63" s="173" t="str">
        <f t="shared" ref="V63:V65" si="60">IF(OR(W63="Preventivo",W63="Detectivo"),"Probabilidad",IF(W63="Correctivo","Impacto",""))</f>
        <v/>
      </c>
      <c r="W63" s="174"/>
      <c r="X63" s="174"/>
      <c r="Y63" s="175" t="str">
        <f t="shared" si="57"/>
        <v/>
      </c>
      <c r="Z63" s="174"/>
      <c r="AA63" s="174"/>
      <c r="AB63" s="174"/>
      <c r="AC63" s="176" t="str">
        <f t="shared" ref="AC63:AC65" si="61">IFERROR(IF(AND(V62="Probabilidad",V63="Probabilidad"),(AE62-(+AE62*Y63)),IF(AND(V62="Impacto",V63="Probabilidad"),(AE61-(+AE61*Y63)),IF(V63="Impacto",AE62,""))),"")</f>
        <v/>
      </c>
      <c r="AD63" s="177" t="str">
        <f t="shared" si="1"/>
        <v/>
      </c>
      <c r="AE63" s="178" t="str">
        <f t="shared" si="58"/>
        <v/>
      </c>
      <c r="AF63" s="177" t="str">
        <f t="shared" si="3"/>
        <v/>
      </c>
      <c r="AG63" s="178" t="str">
        <f t="shared" ref="AG63:AG65" si="62">IFERROR(IF(AND(V62="Impacto",V63="Impacto"),(AG62-(+AG62*Y63)),IF(AND(V62="Probabilidad",V63="Impacto"),(AG61-(+AG61*Y63)),IF(V63="Probabilidad",AG62,""))),"")</f>
        <v/>
      </c>
      <c r="AH63" s="179" t="str">
        <f>IFERROR(IF(OR(AND(AD63="Muy Baja",AF63="Leve"),AND(AD63="Muy Baja",AF63="Menor"),AND(AD63="Baja",AF63="Leve")),"Bajo",IF(OR(AND(AD63="Muy baja",AF63="Moderado"),AND(AD63="Baja",AF63="Menor"),AND(AD63="Baja",AF63="Moderado"),AND(AD63="Media",AF63="Leve"),AND(AD63="Media",AF63="Menor"),AND(AD63="Media",AF63="Moderado"),AND(AD63="Alta",AF63="Leve"),AND(AD63="Alta",AF63="Menor")),"Moderado",IF(OR(AND(AD63="Muy Baja",AF63="Mayor"),AND(AD63="Baja",AF63="Mayor"),AND(AD63="Media",AF63="Mayor"),AND(AD63="Alta",AF63="Moderado"),AND(AD63="Alta",AF63="Mayor"),AND(AD63="Muy Alta",AF63="Leve"),AND(AD63="Muy Alta",AF63="Menor"),AND(AD63="Muy Alta",AF63="Moderado"),AND(AD63="Muy Alta",AF63="Mayor")),"Alto",IF(OR(AND(AD63="Muy Baja",AF63="Catastrófico"),AND(AD63="Baja",AF63="Catastrófico"),AND(AD63="Media",AF63="Catastrófico"),AND(AD63="Alta",AF63="Catastrófico"),AND(AD63="Muy Alta",AF63="Catastrófico")),"Extremo","")))),"")</f>
        <v/>
      </c>
      <c r="AI63" s="180"/>
      <c r="AJ63" s="310"/>
      <c r="AK63" s="325"/>
      <c r="AL63" s="328"/>
      <c r="AM63" s="328"/>
      <c r="AN63" s="325"/>
      <c r="AO63" s="325"/>
      <c r="AP63" s="326"/>
      <c r="AQ63" s="149"/>
      <c r="AR63" s="149"/>
      <c r="AS63" s="149"/>
      <c r="AT63" s="149"/>
      <c r="AU63" s="149"/>
      <c r="AV63" s="149"/>
      <c r="AW63" s="149"/>
      <c r="AX63" s="149"/>
      <c r="AY63" s="149"/>
      <c r="AZ63" s="149"/>
      <c r="BA63" s="149"/>
      <c r="BB63" s="149"/>
      <c r="BC63" s="149"/>
      <c r="BD63" s="149"/>
      <c r="BE63" s="149"/>
      <c r="BF63" s="149"/>
      <c r="BG63" s="149"/>
      <c r="BH63" s="149"/>
      <c r="BI63" s="149"/>
      <c r="BJ63" s="149"/>
      <c r="BK63" s="149"/>
      <c r="BL63" s="149"/>
      <c r="BM63" s="149"/>
      <c r="BN63" s="149"/>
      <c r="BO63" s="149"/>
      <c r="BP63" s="149"/>
      <c r="BQ63" s="149"/>
      <c r="BR63" s="149"/>
      <c r="BS63" s="149"/>
      <c r="BT63" s="149"/>
      <c r="BU63" s="149"/>
    </row>
    <row r="64" spans="1:73" s="169" customFormat="1" ht="70.5" customHeight="1" x14ac:dyDescent="0.2">
      <c r="A64" s="375"/>
      <c r="B64" s="347"/>
      <c r="C64" s="347"/>
      <c r="D64" s="355"/>
      <c r="E64" s="355"/>
      <c r="F64" s="377"/>
      <c r="G64" s="350"/>
      <c r="H64" s="348"/>
      <c r="I64" s="376"/>
      <c r="J64" s="379"/>
      <c r="K64" s="355"/>
      <c r="L64" s="341"/>
      <c r="M64" s="342"/>
      <c r="N64" s="343"/>
      <c r="O64" s="344"/>
      <c r="P64" s="343">
        <f>IF(NOT(ISERROR(MATCH(O64,_xlfn.ANCHORARRAY(I75),0))),N77&amp;"Por favor no seleccionar los criterios de impacto",O64)</f>
        <v>0</v>
      </c>
      <c r="Q64" s="342"/>
      <c r="R64" s="343"/>
      <c r="S64" s="346"/>
      <c r="T64" s="171">
        <v>5</v>
      </c>
      <c r="U64" s="182"/>
      <c r="V64" s="173" t="str">
        <f t="shared" si="60"/>
        <v/>
      </c>
      <c r="W64" s="174"/>
      <c r="X64" s="174"/>
      <c r="Y64" s="175" t="str">
        <f t="shared" si="57"/>
        <v/>
      </c>
      <c r="Z64" s="174"/>
      <c r="AA64" s="174"/>
      <c r="AB64" s="174"/>
      <c r="AC64" s="176" t="str">
        <f t="shared" si="61"/>
        <v/>
      </c>
      <c r="AD64" s="177" t="str">
        <f t="shared" si="1"/>
        <v/>
      </c>
      <c r="AE64" s="178" t="str">
        <f t="shared" si="58"/>
        <v/>
      </c>
      <c r="AF64" s="177" t="str">
        <f t="shared" si="3"/>
        <v/>
      </c>
      <c r="AG64" s="178" t="str">
        <f t="shared" si="62"/>
        <v/>
      </c>
      <c r="AH64" s="179" t="str">
        <f t="shared" ref="AH64:AH65" si="63">IFERROR(IF(OR(AND(AD64="Muy Baja",AF64="Leve"),AND(AD64="Muy Baja",AF64="Menor"),AND(AD64="Baja",AF64="Leve")),"Bajo",IF(OR(AND(AD64="Muy baja",AF64="Moderado"),AND(AD64="Baja",AF64="Menor"),AND(AD64="Baja",AF64="Moderado"),AND(AD64="Media",AF64="Leve"),AND(AD64="Media",AF64="Menor"),AND(AD64="Media",AF64="Moderado"),AND(AD64="Alta",AF64="Leve"),AND(AD64="Alta",AF64="Menor")),"Moderado",IF(OR(AND(AD64="Muy Baja",AF64="Mayor"),AND(AD64="Baja",AF64="Mayor"),AND(AD64="Media",AF64="Mayor"),AND(AD64="Alta",AF64="Moderado"),AND(AD64="Alta",AF64="Mayor"),AND(AD64="Muy Alta",AF64="Leve"),AND(AD64="Muy Alta",AF64="Menor"),AND(AD64="Muy Alta",AF64="Moderado"),AND(AD64="Muy Alta",AF64="Mayor")),"Alto",IF(OR(AND(AD64="Muy Baja",AF64="Catastrófico"),AND(AD64="Baja",AF64="Catastrófico"),AND(AD64="Media",AF64="Catastrófico"),AND(AD64="Alta",AF64="Catastrófico"),AND(AD64="Muy Alta",AF64="Catastrófico")),"Extremo","")))),"")</f>
        <v/>
      </c>
      <c r="AI64" s="180"/>
      <c r="AJ64" s="310"/>
      <c r="AK64" s="325"/>
      <c r="AL64" s="328"/>
      <c r="AM64" s="328"/>
      <c r="AN64" s="325"/>
      <c r="AO64" s="325"/>
      <c r="AP64" s="326"/>
      <c r="AQ64" s="149"/>
      <c r="AR64" s="149"/>
      <c r="AS64" s="149"/>
      <c r="AT64" s="149"/>
      <c r="AU64" s="149"/>
      <c r="AV64" s="149"/>
      <c r="AW64" s="149"/>
      <c r="AX64" s="149"/>
      <c r="AY64" s="149"/>
      <c r="AZ64" s="149"/>
      <c r="BA64" s="149"/>
      <c r="BB64" s="149"/>
      <c r="BC64" s="149"/>
      <c r="BD64" s="149"/>
      <c r="BE64" s="149"/>
      <c r="BF64" s="149"/>
      <c r="BG64" s="149"/>
      <c r="BH64" s="149"/>
      <c r="BI64" s="149"/>
      <c r="BJ64" s="149"/>
      <c r="BK64" s="149"/>
      <c r="BL64" s="149"/>
      <c r="BM64" s="149"/>
      <c r="BN64" s="149"/>
      <c r="BO64" s="149"/>
      <c r="BP64" s="149"/>
      <c r="BQ64" s="149"/>
      <c r="BR64" s="149"/>
      <c r="BS64" s="149"/>
      <c r="BT64" s="149"/>
      <c r="BU64" s="149"/>
    </row>
    <row r="65" spans="1:73" s="169" customFormat="1" ht="70.5" customHeight="1" x14ac:dyDescent="0.2">
      <c r="A65" s="375"/>
      <c r="B65" s="347"/>
      <c r="C65" s="347"/>
      <c r="D65" s="355"/>
      <c r="E65" s="355"/>
      <c r="F65" s="377"/>
      <c r="G65" s="351"/>
      <c r="H65" s="348"/>
      <c r="I65" s="376"/>
      <c r="J65" s="380"/>
      <c r="K65" s="355"/>
      <c r="L65" s="341"/>
      <c r="M65" s="342"/>
      <c r="N65" s="343"/>
      <c r="O65" s="344"/>
      <c r="P65" s="343">
        <f>IF(NOT(ISERROR(MATCH(O65,_xlfn.ANCHORARRAY(I76),0))),N78&amp;"Por favor no seleccionar los criterios de impacto",O65)</f>
        <v>0</v>
      </c>
      <c r="Q65" s="342"/>
      <c r="R65" s="343"/>
      <c r="S65" s="346"/>
      <c r="T65" s="171">
        <v>6</v>
      </c>
      <c r="U65" s="182"/>
      <c r="V65" s="173" t="str">
        <f t="shared" si="60"/>
        <v/>
      </c>
      <c r="W65" s="174"/>
      <c r="X65" s="174"/>
      <c r="Y65" s="175" t="str">
        <f t="shared" si="57"/>
        <v/>
      </c>
      <c r="Z65" s="174"/>
      <c r="AA65" s="174"/>
      <c r="AB65" s="174"/>
      <c r="AC65" s="176" t="str">
        <f t="shared" si="61"/>
        <v/>
      </c>
      <c r="AD65" s="177" t="str">
        <f t="shared" si="1"/>
        <v/>
      </c>
      <c r="AE65" s="178" t="str">
        <f t="shared" si="58"/>
        <v/>
      </c>
      <c r="AF65" s="177" t="str">
        <f t="shared" si="3"/>
        <v/>
      </c>
      <c r="AG65" s="178" t="str">
        <f t="shared" si="62"/>
        <v/>
      </c>
      <c r="AH65" s="179" t="str">
        <f t="shared" si="63"/>
        <v/>
      </c>
      <c r="AI65" s="180"/>
      <c r="AJ65" s="311"/>
      <c r="AK65" s="325"/>
      <c r="AL65" s="328"/>
      <c r="AM65" s="328"/>
      <c r="AN65" s="325"/>
      <c r="AO65" s="325"/>
      <c r="AP65" s="326"/>
      <c r="AQ65" s="149"/>
      <c r="AR65" s="149"/>
      <c r="AS65" s="149"/>
      <c r="AT65" s="149"/>
      <c r="AU65" s="149"/>
      <c r="AV65" s="149"/>
      <c r="AW65" s="149"/>
      <c r="AX65" s="149"/>
      <c r="AY65" s="149"/>
      <c r="AZ65" s="149"/>
      <c r="BA65" s="149"/>
      <c r="BB65" s="149"/>
      <c r="BC65" s="149"/>
      <c r="BD65" s="149"/>
      <c r="BE65" s="149"/>
      <c r="BF65" s="149"/>
      <c r="BG65" s="149"/>
      <c r="BH65" s="149"/>
      <c r="BI65" s="149"/>
      <c r="BJ65" s="149"/>
      <c r="BK65" s="149"/>
      <c r="BL65" s="149"/>
      <c r="BM65" s="149"/>
      <c r="BN65" s="149"/>
      <c r="BO65" s="149"/>
      <c r="BP65" s="149"/>
      <c r="BQ65" s="149"/>
      <c r="BR65" s="149"/>
      <c r="BS65" s="149"/>
      <c r="BT65" s="149"/>
      <c r="BU65" s="149"/>
    </row>
    <row r="66" spans="1:73" s="169" customFormat="1" ht="113.25" customHeight="1" x14ac:dyDescent="0.2">
      <c r="A66" s="375">
        <v>7</v>
      </c>
      <c r="B66" s="347"/>
      <c r="C66" s="347" t="s">
        <v>233</v>
      </c>
      <c r="D66" s="355" t="s">
        <v>131</v>
      </c>
      <c r="E66" s="355" t="s">
        <v>406</v>
      </c>
      <c r="F66" s="355" t="s">
        <v>407</v>
      </c>
      <c r="G66" s="349" t="s">
        <v>408</v>
      </c>
      <c r="H66" s="349" t="s">
        <v>409</v>
      </c>
      <c r="I66" s="376" t="s">
        <v>452</v>
      </c>
      <c r="J66" s="334" t="s">
        <v>410</v>
      </c>
      <c r="K66" s="355" t="s">
        <v>123</v>
      </c>
      <c r="L66" s="341">
        <v>8000</v>
      </c>
      <c r="M66" s="342" t="str">
        <f>IF(L66&lt;=0,"",IF(L66&lt;=2,"Muy Baja",IF(L66&lt;=24,"Baja",IF(L66&lt;=500,"Media",IF(L66&lt;=5000,"Alta","Muy Alta")))))</f>
        <v>Muy Alta</v>
      </c>
      <c r="N66" s="343">
        <f>IF(M66="","",IF(M66="Muy Baja",0.2,IF(M66="Baja",0.4,IF(M66="Media",0.6,IF(M66="Alta",0.8,IF(M66="Muy Alta",1,))))))</f>
        <v>1</v>
      </c>
      <c r="O66" s="344" t="s">
        <v>153</v>
      </c>
      <c r="P66" s="343" t="str">
        <f>IF(NOT(ISERROR(MATCH(O66,'Tabla Impacto'!$B$221:$B$223,0))),'Tabla Impacto'!$F$223&amp;"Por favor no seleccionar los criterios de impacto(Afectación Económica o presupuestal y Pérdida Reputacional)",O66)</f>
        <v xml:space="preserve">     El riesgo afecta la imagen de la entidad con algunos usuarios de relevancia frente al logro de los objetivos</v>
      </c>
      <c r="Q66" s="342" t="str">
        <f>IF(OR(P66='Tabla Impacto'!$C$11,P66='Tabla Impacto'!$D$11),"Leve",IF(OR(P66='Tabla Impacto'!$C$12,P66='Tabla Impacto'!$D$12),"Menor",IF(OR(P66='Tabla Impacto'!$C$13,P66='Tabla Impacto'!$D$13),"Moderado",IF(OR(P66='Tabla Impacto'!$C$14,P66='Tabla Impacto'!$D$14),"Mayor",IF(OR(P66='Tabla Impacto'!$C$15,P66='Tabla Impacto'!$D$15),"Catastrófico","")))))</f>
        <v>Moderado</v>
      </c>
      <c r="R66" s="343">
        <f>IF(Q66="","",IF(Q66="Leve",0.2,IF(Q66="Menor",0.4,IF(Q66="Moderado",0.6,IF(Q66="Mayor",0.8,IF(Q66="Catastrófico",1,))))))</f>
        <v>0.6</v>
      </c>
      <c r="S66" s="346" t="str">
        <f>IF(OR(AND(M66="Muy Baja",Q66="Leve"),AND(M66="Muy Baja",Q66="Menor"),AND(M66="Baja",Q66="Leve")),"Bajo",IF(OR(AND(M66="Muy baja",Q66="Moderado"),AND(M66="Baja",Q66="Menor"),AND(M66="Baja",Q66="Moderado"),AND(M66="Media",Q66="Leve"),AND(M66="Media",Q66="Menor"),AND(M66="Media",Q66="Moderado"),AND(M66="Alta",Q66="Leve"),AND(M66="Alta",Q66="Menor")),"Moderado",IF(OR(AND(M66="Muy Baja",Q66="Mayor"),AND(M66="Baja",Q66="Mayor"),AND(M66="Media",Q66="Mayor"),AND(M66="Alta",Q66="Moderado"),AND(M66="Alta",Q66="Mayor"),AND(M66="Muy Alta",Q66="Leve"),AND(M66="Muy Alta",Q66="Menor"),AND(M66="Muy Alta",Q66="Moderado"),AND(M66="Muy Alta",Q66="Mayor")),"Alto",IF(OR(AND(M66="Muy Baja",Q66="Catastrófico"),AND(M66="Baja",Q66="Catastrófico"),AND(M66="Media",Q66="Catastrófico"),AND(M66="Alta",Q66="Catastrófico"),AND(M66="Muy Alta",Q66="Catastrófico")),"Extremo",""))))</f>
        <v>Alto</v>
      </c>
      <c r="T66" s="171">
        <v>1</v>
      </c>
      <c r="U66" s="172" t="s">
        <v>431</v>
      </c>
      <c r="V66" s="173" t="str">
        <f>IF(OR(W66="Preventivo",W66="Detectivo"),"Probabilidad",IF(W66="Correctivo","Impacto",""))</f>
        <v>Probabilidad</v>
      </c>
      <c r="W66" s="174" t="s">
        <v>14</v>
      </c>
      <c r="X66" s="174" t="s">
        <v>9</v>
      </c>
      <c r="Y66" s="175" t="str">
        <f>IF(AND(W66="Preventivo",X66="Automático"),"50%",IF(AND(W66="Preventivo",X66="Manual"),"40%",IF(AND(W66="Detectivo",X66="Automático"),"40%",IF(AND(W66="Detectivo",X66="Manual"),"30%",IF(AND(W66="Correctivo",X66="Automático"),"35%",IF(AND(W66="Correctivo",X66="Manual"),"25%",""))))))</f>
        <v>40%</v>
      </c>
      <c r="Z66" s="174" t="s">
        <v>19</v>
      </c>
      <c r="AA66" s="174" t="s">
        <v>22</v>
      </c>
      <c r="AB66" s="174" t="s">
        <v>119</v>
      </c>
      <c r="AC66" s="176">
        <f>IFERROR(IF(V66="Probabilidad",(N66-(+N66*Y66)),IF(V66="Impacto",N66,"")),"")</f>
        <v>0.6</v>
      </c>
      <c r="AD66" s="177" t="str">
        <f>IFERROR(IF(AC66="","",IF(AC66&lt;=0.2,"Muy Baja",IF(AC66&lt;=0.4,"Baja",IF(AC66&lt;=0.6,"Media",IF(AC66&lt;=0.8,"Alta","Muy Alta"))))),"")</f>
        <v>Media</v>
      </c>
      <c r="AE66" s="178">
        <f>+AC66</f>
        <v>0.6</v>
      </c>
      <c r="AF66" s="177" t="str">
        <f>IFERROR(IF(AG66="","",IF(AG66&lt;=0.2,"Leve",IF(AG66&lt;=0.4,"Menor",IF(AG66&lt;=0.6,"Moderado",IF(AG66&lt;=0.8,"Mayor","Catastrófico"))))),"")</f>
        <v>Moderado</v>
      </c>
      <c r="AG66" s="178">
        <f>IFERROR(IF(V66="Impacto",(R66-(+R66*Y66)),IF(V66="Probabilidad",R66,"")),"")</f>
        <v>0.6</v>
      </c>
      <c r="AH66" s="179" t="str">
        <f>IFERROR(IF(OR(AND(AD66="Muy Baja",AF66="Leve"),AND(AD66="Muy Baja",AF66="Menor"),AND(AD66="Baja",AF66="Leve")),"Bajo",IF(OR(AND(AD66="Muy baja",AF66="Moderado"),AND(AD66="Baja",AF66="Menor"),AND(AD66="Baja",AF66="Moderado"),AND(AD66="Media",AF66="Leve"),AND(AD66="Media",AF66="Menor"),AND(AD66="Media",AF66="Moderado"),AND(AD66="Alta",AF66="Leve"),AND(AD66="Alta",AF66="Menor")),"Moderado",IF(OR(AND(AD66="Muy Baja",AF66="Mayor"),AND(AD66="Baja",AF66="Mayor"),AND(AD66="Media",AF66="Mayor"),AND(AD66="Alta",AF66="Moderado"),AND(AD66="Alta",AF66="Mayor"),AND(AD66="Muy Alta",AF66="Leve"),AND(AD66="Muy Alta",AF66="Menor"),AND(AD66="Muy Alta",AF66="Moderado"),AND(AD66="Muy Alta",AF66="Mayor")),"Alto",IF(OR(AND(AD66="Muy Baja",AF66="Catastrófico"),AND(AD66="Baja",AF66="Catastrófico"),AND(AD66="Media",AF66="Catastrófico"),AND(AD66="Alta",AF66="Catastrófico"),AND(AD66="Muy Alta",AF66="Catastrófico")),"Extremo","")))),"")</f>
        <v>Moderado</v>
      </c>
      <c r="AI66" s="180" t="s">
        <v>31</v>
      </c>
      <c r="AJ66" s="312" t="s">
        <v>418</v>
      </c>
      <c r="AK66" s="325" t="s">
        <v>289</v>
      </c>
      <c r="AL66" s="328">
        <v>44928</v>
      </c>
      <c r="AM66" s="327" t="s">
        <v>434</v>
      </c>
      <c r="AN66" s="325" t="s">
        <v>220</v>
      </c>
      <c r="AO66" s="325" t="s">
        <v>414</v>
      </c>
      <c r="AP66" s="326" t="s">
        <v>419</v>
      </c>
      <c r="AQ66" s="149"/>
      <c r="AR66" s="149"/>
      <c r="AS66" s="149"/>
      <c r="AT66" s="149"/>
      <c r="AU66" s="149"/>
      <c r="AV66" s="149"/>
      <c r="AW66" s="149"/>
      <c r="AX66" s="149"/>
      <c r="AY66" s="149"/>
      <c r="AZ66" s="149"/>
      <c r="BA66" s="149"/>
      <c r="BB66" s="149"/>
      <c r="BC66" s="149"/>
      <c r="BD66" s="149"/>
      <c r="BE66" s="149"/>
      <c r="BF66" s="149"/>
      <c r="BG66" s="149"/>
      <c r="BH66" s="149"/>
      <c r="BI66" s="149"/>
      <c r="BJ66" s="149"/>
      <c r="BK66" s="149"/>
      <c r="BL66" s="149"/>
      <c r="BM66" s="149"/>
      <c r="BN66" s="149"/>
      <c r="BO66" s="149"/>
      <c r="BP66" s="149"/>
      <c r="BQ66" s="149"/>
      <c r="BR66" s="149"/>
      <c r="BS66" s="149"/>
      <c r="BT66" s="149"/>
      <c r="BU66" s="149"/>
    </row>
    <row r="67" spans="1:73" s="169" customFormat="1" ht="142.5" customHeight="1" x14ac:dyDescent="0.2">
      <c r="A67" s="375"/>
      <c r="B67" s="347"/>
      <c r="C67" s="347"/>
      <c r="D67" s="355"/>
      <c r="E67" s="355"/>
      <c r="F67" s="355"/>
      <c r="G67" s="350"/>
      <c r="H67" s="350"/>
      <c r="I67" s="376"/>
      <c r="J67" s="335"/>
      <c r="K67" s="355"/>
      <c r="L67" s="341"/>
      <c r="M67" s="342"/>
      <c r="N67" s="343"/>
      <c r="O67" s="344"/>
      <c r="P67" s="343">
        <f>IF(NOT(ISERROR(MATCH(O67,_xlfn.ANCHORARRAY(I78),0))),N80&amp;"Por favor no seleccionar los criterios de impacto",O67)</f>
        <v>0</v>
      </c>
      <c r="Q67" s="342"/>
      <c r="R67" s="343"/>
      <c r="S67" s="346"/>
      <c r="T67" s="171">
        <v>2</v>
      </c>
      <c r="U67" s="172" t="s">
        <v>432</v>
      </c>
      <c r="V67" s="173" t="str">
        <f>IF(OR(W67="Preventivo",W67="Detectivo"),"Probabilidad",IF(W67="Correctivo","Impacto",""))</f>
        <v>Probabilidad</v>
      </c>
      <c r="W67" s="174" t="s">
        <v>14</v>
      </c>
      <c r="X67" s="174" t="s">
        <v>9</v>
      </c>
      <c r="Y67" s="175" t="str">
        <f t="shared" ref="Y67:Y71" si="64">IF(AND(W67="Preventivo",X67="Automático"),"50%",IF(AND(W67="Preventivo",X67="Manual"),"40%",IF(AND(W67="Detectivo",X67="Automático"),"40%",IF(AND(W67="Detectivo",X67="Manual"),"30%",IF(AND(W67="Correctivo",X67="Automático"),"35%",IF(AND(W67="Correctivo",X67="Manual"),"25%",""))))))</f>
        <v>40%</v>
      </c>
      <c r="Z67" s="174" t="s">
        <v>19</v>
      </c>
      <c r="AA67" s="174" t="s">
        <v>22</v>
      </c>
      <c r="AB67" s="174" t="s">
        <v>119</v>
      </c>
      <c r="AC67" s="176">
        <f>IFERROR(IF(AND(V66="Probabilidad",V67="Probabilidad"),(AE66-(+AE66*Y67)),IF(V67="Probabilidad",(N66-(+N66*Y67)),IF(V67="Impacto",AE66,""))),"")</f>
        <v>0.36</v>
      </c>
      <c r="AD67" s="177" t="str">
        <f t="shared" si="1"/>
        <v>Baja</v>
      </c>
      <c r="AE67" s="178">
        <f t="shared" ref="AE67:AE71" si="65">+AC67</f>
        <v>0.36</v>
      </c>
      <c r="AF67" s="177" t="str">
        <f t="shared" si="3"/>
        <v>Moderado</v>
      </c>
      <c r="AG67" s="178">
        <f>IFERROR(IF(AND(V66="Impacto",V67="Impacto"),(AG66-(+AG66*Y67)),IF(V67="Impacto",(R66-(+R66*Y67)),IF(V67="Probabilidad",AG66,""))),"")</f>
        <v>0.6</v>
      </c>
      <c r="AH67" s="179" t="str">
        <f t="shared" ref="AH67:AH68" si="66">IFERROR(IF(OR(AND(AD67="Muy Baja",AF67="Leve"),AND(AD67="Muy Baja",AF67="Menor"),AND(AD67="Baja",AF67="Leve")),"Bajo",IF(OR(AND(AD67="Muy baja",AF67="Moderado"),AND(AD67="Baja",AF67="Menor"),AND(AD67="Baja",AF67="Moderado"),AND(AD67="Media",AF67="Leve"),AND(AD67="Media",AF67="Menor"),AND(AD67="Media",AF67="Moderado"),AND(AD67="Alta",AF67="Leve"),AND(AD67="Alta",AF67="Menor")),"Moderado",IF(OR(AND(AD67="Muy Baja",AF67="Mayor"),AND(AD67="Baja",AF67="Mayor"),AND(AD67="Media",AF67="Mayor"),AND(AD67="Alta",AF67="Moderado"),AND(AD67="Alta",AF67="Mayor"),AND(AD67="Muy Alta",AF67="Leve"),AND(AD67="Muy Alta",AF67="Menor"),AND(AD67="Muy Alta",AF67="Moderado"),AND(AD67="Muy Alta",AF67="Mayor")),"Alto",IF(OR(AND(AD67="Muy Baja",AF67="Catastrófico"),AND(AD67="Baja",AF67="Catastrófico"),AND(AD67="Media",AF67="Catastrófico"),AND(AD67="Alta",AF67="Catastrófico"),AND(AD67="Muy Alta",AF67="Catastrófico")),"Extremo","")))),"")</f>
        <v>Moderado</v>
      </c>
      <c r="AI67" s="180" t="s">
        <v>31</v>
      </c>
      <c r="AJ67" s="313"/>
      <c r="AK67" s="325"/>
      <c r="AL67" s="328"/>
      <c r="AM67" s="328"/>
      <c r="AN67" s="325"/>
      <c r="AO67" s="325"/>
      <c r="AP67" s="326"/>
    </row>
    <row r="68" spans="1:73" s="169" customFormat="1" ht="102.75" customHeight="1" x14ac:dyDescent="0.2">
      <c r="A68" s="375"/>
      <c r="B68" s="347"/>
      <c r="C68" s="347"/>
      <c r="D68" s="355"/>
      <c r="E68" s="355"/>
      <c r="F68" s="355"/>
      <c r="G68" s="350"/>
      <c r="H68" s="350"/>
      <c r="I68" s="376"/>
      <c r="J68" s="335"/>
      <c r="K68" s="355"/>
      <c r="L68" s="341"/>
      <c r="M68" s="342"/>
      <c r="N68" s="343"/>
      <c r="O68" s="344"/>
      <c r="P68" s="343">
        <f>IF(NOT(ISERROR(MATCH(O68,_xlfn.ANCHORARRAY(I79),0))),N81&amp;"Por favor no seleccionar los criterios de impacto",O68)</f>
        <v>0</v>
      </c>
      <c r="Q68" s="342"/>
      <c r="R68" s="343"/>
      <c r="S68" s="346"/>
      <c r="T68" s="171">
        <v>3</v>
      </c>
      <c r="U68" s="185" t="s">
        <v>417</v>
      </c>
      <c r="V68" s="173" t="str">
        <f>IF(OR(W68="Preventivo",W68="Detectivo"),"Probabilidad",IF(W68="Correctivo","Impacto",""))</f>
        <v>Probabilidad</v>
      </c>
      <c r="W68" s="174" t="s">
        <v>14</v>
      </c>
      <c r="X68" s="174" t="s">
        <v>9</v>
      </c>
      <c r="Y68" s="175" t="str">
        <f t="shared" si="64"/>
        <v>40%</v>
      </c>
      <c r="Z68" s="174" t="s">
        <v>19</v>
      </c>
      <c r="AA68" s="174" t="s">
        <v>22</v>
      </c>
      <c r="AB68" s="174" t="s">
        <v>119</v>
      </c>
      <c r="AC68" s="176">
        <f>IFERROR(IF(AND(V67="Probabilidad",V68="Probabilidad"),(AE67-(+AE67*Y68)),IF(AND(V67="Impacto",V68="Probabilidad"),(AE66-(+AE66*Y68)),IF(V68="Impacto",AE67,""))),"")</f>
        <v>0.216</v>
      </c>
      <c r="AD68" s="177" t="str">
        <f t="shared" si="1"/>
        <v>Baja</v>
      </c>
      <c r="AE68" s="178">
        <f t="shared" si="65"/>
        <v>0.216</v>
      </c>
      <c r="AF68" s="177" t="str">
        <f t="shared" si="3"/>
        <v>Moderado</v>
      </c>
      <c r="AG68" s="178">
        <f>IFERROR(IF(AND(V67="Impacto",V68="Impacto"),(AG67-(+AG67*Y68)),IF(AND(V67="Probabilidad",V68="Impacto"),(AG66-(+AG66*Y68)),IF(V68="Probabilidad",AG67,""))),"")</f>
        <v>0.6</v>
      </c>
      <c r="AH68" s="179" t="str">
        <f t="shared" si="66"/>
        <v>Moderado</v>
      </c>
      <c r="AI68" s="180" t="s">
        <v>31</v>
      </c>
      <c r="AJ68" s="313"/>
      <c r="AK68" s="325"/>
      <c r="AL68" s="328"/>
      <c r="AM68" s="328"/>
      <c r="AN68" s="325"/>
      <c r="AO68" s="325"/>
      <c r="AP68" s="326"/>
    </row>
    <row r="69" spans="1:73" s="169" customFormat="1" ht="70.5" customHeight="1" x14ac:dyDescent="0.2">
      <c r="A69" s="375"/>
      <c r="B69" s="347"/>
      <c r="C69" s="347"/>
      <c r="D69" s="355"/>
      <c r="E69" s="355"/>
      <c r="F69" s="355"/>
      <c r="G69" s="350"/>
      <c r="H69" s="350"/>
      <c r="I69" s="376"/>
      <c r="J69" s="335"/>
      <c r="K69" s="355"/>
      <c r="L69" s="341"/>
      <c r="M69" s="342"/>
      <c r="N69" s="343"/>
      <c r="O69" s="344"/>
      <c r="P69" s="343">
        <f>IF(NOT(ISERROR(MATCH(O69,_xlfn.ANCHORARRAY(I80),0))),N82&amp;"Por favor no seleccionar los criterios de impacto",O69)</f>
        <v>0</v>
      </c>
      <c r="Q69" s="342"/>
      <c r="R69" s="343"/>
      <c r="S69" s="346"/>
      <c r="T69" s="171">
        <v>4</v>
      </c>
      <c r="U69" s="182"/>
      <c r="V69" s="173" t="str">
        <f t="shared" ref="V69:V71" si="67">IF(OR(W69="Preventivo",W69="Detectivo"),"Probabilidad",IF(W69="Correctivo","Impacto",""))</f>
        <v/>
      </c>
      <c r="W69" s="174"/>
      <c r="X69" s="174"/>
      <c r="Y69" s="175" t="str">
        <f t="shared" si="64"/>
        <v/>
      </c>
      <c r="Z69" s="174"/>
      <c r="AA69" s="174"/>
      <c r="AB69" s="174"/>
      <c r="AC69" s="176" t="str">
        <f t="shared" ref="AC69:AC71" si="68">IFERROR(IF(AND(V68="Probabilidad",V69="Probabilidad"),(AE68-(+AE68*Y69)),IF(AND(V68="Impacto",V69="Probabilidad"),(AE67-(+AE67*Y69)),IF(V69="Impacto",AE68,""))),"")</f>
        <v/>
      </c>
      <c r="AD69" s="177" t="str">
        <f t="shared" si="1"/>
        <v/>
      </c>
      <c r="AE69" s="178" t="str">
        <f t="shared" si="65"/>
        <v/>
      </c>
      <c r="AF69" s="177" t="str">
        <f t="shared" si="3"/>
        <v/>
      </c>
      <c r="AG69" s="178" t="str">
        <f t="shared" ref="AG69:AG71" si="69">IFERROR(IF(AND(V68="Impacto",V69="Impacto"),(AG68-(+AG68*Y69)),IF(AND(V68="Probabilidad",V69="Impacto"),(AG67-(+AG67*Y69)),IF(V69="Probabilidad",AG68,""))),"")</f>
        <v/>
      </c>
      <c r="AH69" s="179" t="str">
        <f>IFERROR(IF(OR(AND(AD69="Muy Baja",AF69="Leve"),AND(AD69="Muy Baja",AF69="Menor"),AND(AD69="Baja",AF69="Leve")),"Bajo",IF(OR(AND(AD69="Muy baja",AF69="Moderado"),AND(AD69="Baja",AF69="Menor"),AND(AD69="Baja",AF69="Moderado"),AND(AD69="Media",AF69="Leve"),AND(AD69="Media",AF69="Menor"),AND(AD69="Media",AF69="Moderado"),AND(AD69="Alta",AF69="Leve"),AND(AD69="Alta",AF69="Menor")),"Moderado",IF(OR(AND(AD69="Muy Baja",AF69="Mayor"),AND(AD69="Baja",AF69="Mayor"),AND(AD69="Media",AF69="Mayor"),AND(AD69="Alta",AF69="Moderado"),AND(AD69="Alta",AF69="Mayor"),AND(AD69="Muy Alta",AF69="Leve"),AND(AD69="Muy Alta",AF69="Menor"),AND(AD69="Muy Alta",AF69="Moderado"),AND(AD69="Muy Alta",AF69="Mayor")),"Alto",IF(OR(AND(AD69="Muy Baja",AF69="Catastrófico"),AND(AD69="Baja",AF69="Catastrófico"),AND(AD69="Media",AF69="Catastrófico"),AND(AD69="Alta",AF69="Catastrófico"),AND(AD69="Muy Alta",AF69="Catastrófico")),"Extremo","")))),"")</f>
        <v/>
      </c>
      <c r="AI69" s="180"/>
      <c r="AJ69" s="313"/>
      <c r="AK69" s="325"/>
      <c r="AL69" s="328"/>
      <c r="AM69" s="328"/>
      <c r="AN69" s="325"/>
      <c r="AO69" s="325"/>
      <c r="AP69" s="326"/>
    </row>
    <row r="70" spans="1:73" s="169" customFormat="1" ht="70.5" customHeight="1" x14ac:dyDescent="0.2">
      <c r="A70" s="375"/>
      <c r="B70" s="347"/>
      <c r="C70" s="347"/>
      <c r="D70" s="355"/>
      <c r="E70" s="355"/>
      <c r="F70" s="355"/>
      <c r="G70" s="350"/>
      <c r="H70" s="350"/>
      <c r="I70" s="376"/>
      <c r="J70" s="335"/>
      <c r="K70" s="355"/>
      <c r="L70" s="341"/>
      <c r="M70" s="342"/>
      <c r="N70" s="343"/>
      <c r="O70" s="344"/>
      <c r="P70" s="343">
        <f>IF(NOT(ISERROR(MATCH(O70,_xlfn.ANCHORARRAY(I81),0))),N83&amp;"Por favor no seleccionar los criterios de impacto",O70)</f>
        <v>0</v>
      </c>
      <c r="Q70" s="342"/>
      <c r="R70" s="343"/>
      <c r="S70" s="346"/>
      <c r="T70" s="171">
        <v>5</v>
      </c>
      <c r="U70" s="182"/>
      <c r="V70" s="173" t="str">
        <f t="shared" si="67"/>
        <v/>
      </c>
      <c r="W70" s="174"/>
      <c r="X70" s="174"/>
      <c r="Y70" s="175" t="str">
        <f t="shared" si="64"/>
        <v/>
      </c>
      <c r="Z70" s="174"/>
      <c r="AA70" s="174"/>
      <c r="AB70" s="174"/>
      <c r="AC70" s="176" t="str">
        <f t="shared" si="68"/>
        <v/>
      </c>
      <c r="AD70" s="177" t="str">
        <f t="shared" si="1"/>
        <v/>
      </c>
      <c r="AE70" s="178" t="str">
        <f t="shared" si="65"/>
        <v/>
      </c>
      <c r="AF70" s="177" t="str">
        <f t="shared" si="3"/>
        <v/>
      </c>
      <c r="AG70" s="178" t="str">
        <f t="shared" si="69"/>
        <v/>
      </c>
      <c r="AH70" s="179" t="str">
        <f t="shared" ref="AH70:AH71" si="70">IFERROR(IF(OR(AND(AD70="Muy Baja",AF70="Leve"),AND(AD70="Muy Baja",AF70="Menor"),AND(AD70="Baja",AF70="Leve")),"Bajo",IF(OR(AND(AD70="Muy baja",AF70="Moderado"),AND(AD70="Baja",AF70="Menor"),AND(AD70="Baja",AF70="Moderado"),AND(AD70="Media",AF70="Leve"),AND(AD70="Media",AF70="Menor"),AND(AD70="Media",AF70="Moderado"),AND(AD70="Alta",AF70="Leve"),AND(AD70="Alta",AF70="Menor")),"Moderado",IF(OR(AND(AD70="Muy Baja",AF70="Mayor"),AND(AD70="Baja",AF70="Mayor"),AND(AD70="Media",AF70="Mayor"),AND(AD70="Alta",AF70="Moderado"),AND(AD70="Alta",AF70="Mayor"),AND(AD70="Muy Alta",AF70="Leve"),AND(AD70="Muy Alta",AF70="Menor"),AND(AD70="Muy Alta",AF70="Moderado"),AND(AD70="Muy Alta",AF70="Mayor")),"Alto",IF(OR(AND(AD70="Muy Baja",AF70="Catastrófico"),AND(AD70="Baja",AF70="Catastrófico"),AND(AD70="Media",AF70="Catastrófico"),AND(AD70="Alta",AF70="Catastrófico"),AND(AD70="Muy Alta",AF70="Catastrófico")),"Extremo","")))),"")</f>
        <v/>
      </c>
      <c r="AI70" s="180"/>
      <c r="AJ70" s="313"/>
      <c r="AK70" s="325"/>
      <c r="AL70" s="328"/>
      <c r="AM70" s="328"/>
      <c r="AN70" s="325"/>
      <c r="AO70" s="325"/>
      <c r="AP70" s="326"/>
    </row>
    <row r="71" spans="1:73" s="169" customFormat="1" ht="70.5" customHeight="1" x14ac:dyDescent="0.2">
      <c r="A71" s="375"/>
      <c r="B71" s="347"/>
      <c r="C71" s="347"/>
      <c r="D71" s="355"/>
      <c r="E71" s="355"/>
      <c r="F71" s="355"/>
      <c r="G71" s="351"/>
      <c r="H71" s="351"/>
      <c r="I71" s="376"/>
      <c r="J71" s="336"/>
      <c r="K71" s="355"/>
      <c r="L71" s="341"/>
      <c r="M71" s="342"/>
      <c r="N71" s="343"/>
      <c r="O71" s="344"/>
      <c r="P71" s="343">
        <f>IF(NOT(ISERROR(MATCH(O71,_xlfn.ANCHORARRAY(I82),0))),N84&amp;"Por favor no seleccionar los criterios de impacto",O71)</f>
        <v>0</v>
      </c>
      <c r="Q71" s="342"/>
      <c r="R71" s="343"/>
      <c r="S71" s="346"/>
      <c r="T71" s="171">
        <v>6</v>
      </c>
      <c r="U71" s="182"/>
      <c r="V71" s="173" t="str">
        <f t="shared" si="67"/>
        <v/>
      </c>
      <c r="W71" s="174"/>
      <c r="X71" s="174"/>
      <c r="Y71" s="175" t="str">
        <f t="shared" si="64"/>
        <v/>
      </c>
      <c r="Z71" s="174"/>
      <c r="AA71" s="174"/>
      <c r="AB71" s="174"/>
      <c r="AC71" s="176" t="str">
        <f t="shared" si="68"/>
        <v/>
      </c>
      <c r="AD71" s="177" t="str">
        <f t="shared" si="1"/>
        <v/>
      </c>
      <c r="AE71" s="178" t="str">
        <f t="shared" si="65"/>
        <v/>
      </c>
      <c r="AF71" s="177" t="str">
        <f t="shared" si="3"/>
        <v/>
      </c>
      <c r="AG71" s="178" t="str">
        <f t="shared" si="69"/>
        <v/>
      </c>
      <c r="AH71" s="179" t="str">
        <f t="shared" si="70"/>
        <v/>
      </c>
      <c r="AI71" s="180"/>
      <c r="AJ71" s="314"/>
      <c r="AK71" s="325"/>
      <c r="AL71" s="328"/>
      <c r="AM71" s="328"/>
      <c r="AN71" s="325"/>
      <c r="AO71" s="325"/>
      <c r="AP71" s="326"/>
    </row>
    <row r="72" spans="1:73" ht="49.5" customHeight="1" x14ac:dyDescent="0.2">
      <c r="A72" s="115"/>
      <c r="B72" s="116"/>
      <c r="C72" s="138"/>
      <c r="D72" s="372" t="s">
        <v>223</v>
      </c>
      <c r="E72" s="373"/>
      <c r="F72" s="373"/>
      <c r="G72" s="373"/>
      <c r="H72" s="373"/>
      <c r="I72" s="373"/>
      <c r="J72" s="373"/>
      <c r="K72" s="373"/>
      <c r="L72" s="373"/>
      <c r="M72" s="373"/>
      <c r="N72" s="373"/>
      <c r="O72" s="373"/>
      <c r="P72" s="373"/>
      <c r="Q72" s="373"/>
      <c r="R72" s="373"/>
      <c r="S72" s="373"/>
      <c r="T72" s="373"/>
      <c r="U72" s="373"/>
      <c r="V72" s="373"/>
      <c r="W72" s="373"/>
      <c r="X72" s="373"/>
      <c r="Y72" s="373"/>
      <c r="Z72" s="373"/>
      <c r="AA72" s="373"/>
      <c r="AB72" s="373"/>
      <c r="AC72" s="373"/>
      <c r="AD72" s="373"/>
      <c r="AE72" s="373"/>
      <c r="AF72" s="373"/>
      <c r="AG72" s="373"/>
      <c r="AH72" s="373"/>
      <c r="AI72" s="373"/>
      <c r="AJ72" s="373"/>
      <c r="AK72" s="373"/>
      <c r="AL72" s="373"/>
      <c r="AM72" s="373"/>
      <c r="AN72" s="373"/>
      <c r="AO72" s="374"/>
    </row>
    <row r="74" spans="1:73" x14ac:dyDescent="0.2">
      <c r="A74" s="114"/>
      <c r="B74" s="109"/>
      <c r="C74" s="140"/>
      <c r="D74" s="119" t="s">
        <v>142</v>
      </c>
      <c r="E74" s="109"/>
      <c r="F74" s="109"/>
      <c r="G74" s="109"/>
      <c r="H74" s="109"/>
      <c r="K74" s="109"/>
    </row>
  </sheetData>
  <dataConsolidate/>
  <mergeCells count="316">
    <mergeCell ref="S10:S11"/>
    <mergeCell ref="O10:O11"/>
    <mergeCell ref="AP54:AP59"/>
    <mergeCell ref="AJ60:AJ65"/>
    <mergeCell ref="AP60:AP65"/>
    <mergeCell ref="U1:AO1"/>
    <mergeCell ref="U2:AO2"/>
    <mergeCell ref="U3:AO3"/>
    <mergeCell ref="J12:J17"/>
    <mergeCell ref="O30:O35"/>
    <mergeCell ref="P30:P35"/>
    <mergeCell ref="Q30:Q35"/>
    <mergeCell ref="R30:R35"/>
    <mergeCell ref="S30:S35"/>
    <mergeCell ref="S54:S59"/>
    <mergeCell ref="N36:N41"/>
    <mergeCell ref="O36:O41"/>
    <mergeCell ref="L42:L47"/>
    <mergeCell ref="M42:M47"/>
    <mergeCell ref="N42:N47"/>
    <mergeCell ref="P36:P41"/>
    <mergeCell ref="Q36:Q41"/>
    <mergeCell ref="R36:R41"/>
    <mergeCell ref="S36:S41"/>
    <mergeCell ref="B10:B11"/>
    <mergeCell ref="C10:C11"/>
    <mergeCell ref="H10:H11"/>
    <mergeCell ref="D10:D11"/>
    <mergeCell ref="P10:P11"/>
    <mergeCell ref="E10:E11"/>
    <mergeCell ref="AI10:AI11"/>
    <mergeCell ref="T10:T11"/>
    <mergeCell ref="AH10:AH11"/>
    <mergeCell ref="AG10:AG11"/>
    <mergeCell ref="AC10:AC11"/>
    <mergeCell ref="U10:U11"/>
    <mergeCell ref="AF10:AF11"/>
    <mergeCell ref="AD10:AD11"/>
    <mergeCell ref="I10:I11"/>
    <mergeCell ref="F10:F11"/>
    <mergeCell ref="V10:V11"/>
    <mergeCell ref="W10:AB10"/>
    <mergeCell ref="L10:L11"/>
    <mergeCell ref="M10:M11"/>
    <mergeCell ref="N10:N11"/>
    <mergeCell ref="Q10:Q11"/>
    <mergeCell ref="R10:R11"/>
    <mergeCell ref="K10:K11"/>
    <mergeCell ref="A18:A23"/>
    <mergeCell ref="D18:D23"/>
    <mergeCell ref="E18:E23"/>
    <mergeCell ref="F18:F23"/>
    <mergeCell ref="I18:I23"/>
    <mergeCell ref="J18:J23"/>
    <mergeCell ref="A12:A17"/>
    <mergeCell ref="D12:D17"/>
    <mergeCell ref="E12:E17"/>
    <mergeCell ref="F12:F17"/>
    <mergeCell ref="I12:I17"/>
    <mergeCell ref="G12:G17"/>
    <mergeCell ref="H12:H17"/>
    <mergeCell ref="B12:B17"/>
    <mergeCell ref="C12:C17"/>
    <mergeCell ref="B18:B23"/>
    <mergeCell ref="C18:C23"/>
    <mergeCell ref="L30:L35"/>
    <mergeCell ref="M30:M35"/>
    <mergeCell ref="N30:N35"/>
    <mergeCell ref="B30:B35"/>
    <mergeCell ref="C30:C35"/>
    <mergeCell ref="J30:J35"/>
    <mergeCell ref="A24:A29"/>
    <mergeCell ref="D24:D29"/>
    <mergeCell ref="E24:E29"/>
    <mergeCell ref="F24:F29"/>
    <mergeCell ref="I24:I29"/>
    <mergeCell ref="K24:K29"/>
    <mergeCell ref="L24:L29"/>
    <mergeCell ref="M24:M29"/>
    <mergeCell ref="N24:N29"/>
    <mergeCell ref="B24:B29"/>
    <mergeCell ref="C24:C29"/>
    <mergeCell ref="J24:J29"/>
    <mergeCell ref="F36:F41"/>
    <mergeCell ref="I36:I41"/>
    <mergeCell ref="K36:K41"/>
    <mergeCell ref="J36:J41"/>
    <mergeCell ref="J42:J47"/>
    <mergeCell ref="A30:A35"/>
    <mergeCell ref="D30:D35"/>
    <mergeCell ref="E30:E35"/>
    <mergeCell ref="F30:F35"/>
    <mergeCell ref="I30:I35"/>
    <mergeCell ref="K30:K35"/>
    <mergeCell ref="L36:L41"/>
    <mergeCell ref="M36:M41"/>
    <mergeCell ref="A54:A59"/>
    <mergeCell ref="D54:D59"/>
    <mergeCell ref="E54:E59"/>
    <mergeCell ref="F54:F59"/>
    <mergeCell ref="I54:I59"/>
    <mergeCell ref="A48:A53"/>
    <mergeCell ref="D48:D53"/>
    <mergeCell ref="E48:E53"/>
    <mergeCell ref="F48:F53"/>
    <mergeCell ref="I48:I53"/>
    <mergeCell ref="B48:B53"/>
    <mergeCell ref="C48:C53"/>
    <mergeCell ref="B54:B59"/>
    <mergeCell ref="C54:C59"/>
    <mergeCell ref="A36:A41"/>
    <mergeCell ref="D36:D41"/>
    <mergeCell ref="E36:E41"/>
    <mergeCell ref="A42:A47"/>
    <mergeCell ref="D42:D47"/>
    <mergeCell ref="E42:E47"/>
    <mergeCell ref="F42:F47"/>
    <mergeCell ref="I42:I47"/>
    <mergeCell ref="A60:A65"/>
    <mergeCell ref="D60:D65"/>
    <mergeCell ref="E60:E65"/>
    <mergeCell ref="F60:F65"/>
    <mergeCell ref="R42:R47"/>
    <mergeCell ref="S42:S47"/>
    <mergeCell ref="O48:O53"/>
    <mergeCell ref="P48:P53"/>
    <mergeCell ref="Q48:Q53"/>
    <mergeCell ref="O42:O47"/>
    <mergeCell ref="P42:P47"/>
    <mergeCell ref="Q42:Q47"/>
    <mergeCell ref="K42:K47"/>
    <mergeCell ref="B60:B65"/>
    <mergeCell ref="C60:C65"/>
    <mergeCell ref="I60:I65"/>
    <mergeCell ref="K60:K65"/>
    <mergeCell ref="L60:L65"/>
    <mergeCell ref="M60:M65"/>
    <mergeCell ref="N60:N65"/>
    <mergeCell ref="R48:R53"/>
    <mergeCell ref="J48:J53"/>
    <mergeCell ref="J54:J59"/>
    <mergeCell ref="J60:J65"/>
    <mergeCell ref="AE10:AE11"/>
    <mergeCell ref="AO10:AO11"/>
    <mergeCell ref="AN10:AN11"/>
    <mergeCell ref="AM10:AM11"/>
    <mergeCell ref="AL10:AL11"/>
    <mergeCell ref="AK10:AK11"/>
    <mergeCell ref="A10:A11"/>
    <mergeCell ref="D72:AO72"/>
    <mergeCell ref="R60:R65"/>
    <mergeCell ref="S60:S65"/>
    <mergeCell ref="A66:A71"/>
    <mergeCell ref="D66:D71"/>
    <mergeCell ref="E66:E71"/>
    <mergeCell ref="F66:F71"/>
    <mergeCell ref="I66:I71"/>
    <mergeCell ref="K66:K71"/>
    <mergeCell ref="L66:L71"/>
    <mergeCell ref="M66:M71"/>
    <mergeCell ref="N66:N71"/>
    <mergeCell ref="O66:O71"/>
    <mergeCell ref="P66:P71"/>
    <mergeCell ref="Q66:Q71"/>
    <mergeCell ref="R66:R71"/>
    <mergeCell ref="S66:S71"/>
    <mergeCell ref="O24:O29"/>
    <mergeCell ref="P24:P29"/>
    <mergeCell ref="Q24:Q29"/>
    <mergeCell ref="R24:R29"/>
    <mergeCell ref="S24:S29"/>
    <mergeCell ref="AK24:AK29"/>
    <mergeCell ref="AL24:AL29"/>
    <mergeCell ref="A1:D3"/>
    <mergeCell ref="E1:T3"/>
    <mergeCell ref="G10:G11"/>
    <mergeCell ref="J10:J11"/>
    <mergeCell ref="E6:S6"/>
    <mergeCell ref="T6:V6"/>
    <mergeCell ref="A4:AO4"/>
    <mergeCell ref="A9:L9"/>
    <mergeCell ref="M9:S9"/>
    <mergeCell ref="T9:AB9"/>
    <mergeCell ref="AC9:AI9"/>
    <mergeCell ref="AJ9:AO9"/>
    <mergeCell ref="A6:D6"/>
    <mergeCell ref="A7:D7"/>
    <mergeCell ref="A8:D8"/>
    <mergeCell ref="E7:S7"/>
    <mergeCell ref="E8:S8"/>
    <mergeCell ref="K18:K23"/>
    <mergeCell ref="L18:L23"/>
    <mergeCell ref="M18:M23"/>
    <mergeCell ref="N18:N23"/>
    <mergeCell ref="O18:O23"/>
    <mergeCell ref="AK12:AK17"/>
    <mergeCell ref="AK18:AK23"/>
    <mergeCell ref="AL12:AL17"/>
    <mergeCell ref="AM12:AM17"/>
    <mergeCell ref="AL18:AL23"/>
    <mergeCell ref="AM18:AM23"/>
    <mergeCell ref="K12:K17"/>
    <mergeCell ref="P18:P23"/>
    <mergeCell ref="Q18:Q23"/>
    <mergeCell ref="R18:R23"/>
    <mergeCell ref="S18:S23"/>
    <mergeCell ref="S12:S17"/>
    <mergeCell ref="N12:N17"/>
    <mergeCell ref="O12:O17"/>
    <mergeCell ref="P12:P17"/>
    <mergeCell ref="Q12:Q17"/>
    <mergeCell ref="R12:R17"/>
    <mergeCell ref="L12:L17"/>
    <mergeCell ref="M12:M17"/>
    <mergeCell ref="B66:B71"/>
    <mergeCell ref="C66:C71"/>
    <mergeCell ref="H18:H23"/>
    <mergeCell ref="H24:H29"/>
    <mergeCell ref="H30:H35"/>
    <mergeCell ref="H36:H41"/>
    <mergeCell ref="H42:H47"/>
    <mergeCell ref="H48:H53"/>
    <mergeCell ref="H54:H59"/>
    <mergeCell ref="H60:H65"/>
    <mergeCell ref="H66:H71"/>
    <mergeCell ref="G18:G23"/>
    <mergeCell ref="G24:G29"/>
    <mergeCell ref="G30:G35"/>
    <mergeCell ref="G36:G41"/>
    <mergeCell ref="G42:G47"/>
    <mergeCell ref="G48:G53"/>
    <mergeCell ref="G54:G59"/>
    <mergeCell ref="G60:G65"/>
    <mergeCell ref="G66:G71"/>
    <mergeCell ref="B36:B41"/>
    <mergeCell ref="C36:C41"/>
    <mergeCell ref="B42:B47"/>
    <mergeCell ref="C42:C47"/>
    <mergeCell ref="P54:P59"/>
    <mergeCell ref="Q54:Q59"/>
    <mergeCell ref="R54:R59"/>
    <mergeCell ref="AN42:AN47"/>
    <mergeCell ref="AN48:AN53"/>
    <mergeCell ref="AN54:AN59"/>
    <mergeCell ref="AN60:AN65"/>
    <mergeCell ref="S48:S53"/>
    <mergeCell ref="P60:P65"/>
    <mergeCell ref="Q60:Q65"/>
    <mergeCell ref="K54:K59"/>
    <mergeCell ref="L54:L59"/>
    <mergeCell ref="M54:M59"/>
    <mergeCell ref="N54:N59"/>
    <mergeCell ref="O54:O59"/>
    <mergeCell ref="K48:K53"/>
    <mergeCell ref="L48:L53"/>
    <mergeCell ref="M48:M53"/>
    <mergeCell ref="O60:O65"/>
    <mergeCell ref="N48:N53"/>
    <mergeCell ref="AN66:AN71"/>
    <mergeCell ref="AK30:AK35"/>
    <mergeCell ref="AK36:AK41"/>
    <mergeCell ref="AK42:AK47"/>
    <mergeCell ref="AK48:AK53"/>
    <mergeCell ref="AK54:AK59"/>
    <mergeCell ref="AK60:AK65"/>
    <mergeCell ref="AK66:AK71"/>
    <mergeCell ref="AL30:AL35"/>
    <mergeCell ref="AL36:AL41"/>
    <mergeCell ref="AL42:AL47"/>
    <mergeCell ref="AL48:AL53"/>
    <mergeCell ref="AL54:AL59"/>
    <mergeCell ref="AL60:AL65"/>
    <mergeCell ref="AL66:AL71"/>
    <mergeCell ref="AJ66:AJ71"/>
    <mergeCell ref="AP66:AP71"/>
    <mergeCell ref="AJ54:AJ59"/>
    <mergeCell ref="AJ42:AJ47"/>
    <mergeCell ref="AP42:AP47"/>
    <mergeCell ref="AJ48:AJ53"/>
    <mergeCell ref="AP48:AP53"/>
    <mergeCell ref="J66:J71"/>
    <mergeCell ref="AO30:AO35"/>
    <mergeCell ref="AO36:AO41"/>
    <mergeCell ref="AO42:AO47"/>
    <mergeCell ref="AO48:AO53"/>
    <mergeCell ref="AO54:AO59"/>
    <mergeCell ref="AO60:AO65"/>
    <mergeCell ref="AO66:AO71"/>
    <mergeCell ref="AM30:AM35"/>
    <mergeCell ref="AM36:AM41"/>
    <mergeCell ref="AM42:AM47"/>
    <mergeCell ref="AM48:AM53"/>
    <mergeCell ref="AM54:AM59"/>
    <mergeCell ref="AM60:AM65"/>
    <mergeCell ref="AM66:AM71"/>
    <mergeCell ref="AN30:AN35"/>
    <mergeCell ref="AN36:AN41"/>
    <mergeCell ref="AJ36:AJ41"/>
    <mergeCell ref="AP24:AP29"/>
    <mergeCell ref="AP18:AP23"/>
    <mergeCell ref="AP12:AP17"/>
    <mergeCell ref="AP9:AP11"/>
    <mergeCell ref="AP36:AP41"/>
    <mergeCell ref="AJ12:AJ17"/>
    <mergeCell ref="AN12:AN17"/>
    <mergeCell ref="AO12:AO17"/>
    <mergeCell ref="AN18:AN23"/>
    <mergeCell ref="AO18:AO23"/>
    <mergeCell ref="AJ18:AJ23"/>
    <mergeCell ref="AJ24:AJ29"/>
    <mergeCell ref="AN24:AN29"/>
    <mergeCell ref="AO24:AO29"/>
    <mergeCell ref="AJ30:AJ35"/>
    <mergeCell ref="AP30:AP35"/>
    <mergeCell ref="AM24:AM29"/>
    <mergeCell ref="AJ10:AJ11"/>
  </mergeCells>
  <conditionalFormatting sqref="M12 M18">
    <cfRule type="cellIs" dxfId="237" priority="319" operator="equal">
      <formula>"Muy Alta"</formula>
    </cfRule>
    <cfRule type="cellIs" dxfId="236" priority="320" operator="equal">
      <formula>"Alta"</formula>
    </cfRule>
    <cfRule type="cellIs" dxfId="235" priority="321" operator="equal">
      <formula>"Media"</formula>
    </cfRule>
    <cfRule type="cellIs" dxfId="234" priority="322" operator="equal">
      <formula>"Baja"</formula>
    </cfRule>
    <cfRule type="cellIs" dxfId="233" priority="323" operator="equal">
      <formula>"Muy Baja"</formula>
    </cfRule>
  </conditionalFormatting>
  <conditionalFormatting sqref="Q12 Q18 Q24 Q30 Q36 Q42 Q48 Q54 Q60 Q66">
    <cfRule type="cellIs" dxfId="232" priority="314" operator="equal">
      <formula>"Catastrófico"</formula>
    </cfRule>
    <cfRule type="cellIs" dxfId="231" priority="315" operator="equal">
      <formula>"Mayor"</formula>
    </cfRule>
    <cfRule type="cellIs" dxfId="230" priority="316" operator="equal">
      <formula>"Moderado"</formula>
    </cfRule>
    <cfRule type="cellIs" dxfId="229" priority="317" operator="equal">
      <formula>"Menor"</formula>
    </cfRule>
    <cfRule type="cellIs" dxfId="228" priority="318" operator="equal">
      <formula>"Leve"</formula>
    </cfRule>
  </conditionalFormatting>
  <conditionalFormatting sqref="S12">
    <cfRule type="cellIs" dxfId="227" priority="310" operator="equal">
      <formula>"Extremo"</formula>
    </cfRule>
    <cfRule type="cellIs" dxfId="226" priority="311" operator="equal">
      <formula>"Alto"</formula>
    </cfRule>
    <cfRule type="cellIs" dxfId="225" priority="312" operator="equal">
      <formula>"Moderado"</formula>
    </cfRule>
    <cfRule type="cellIs" dxfId="224" priority="313" operator="equal">
      <formula>"Bajo"</formula>
    </cfRule>
  </conditionalFormatting>
  <conditionalFormatting sqref="AD12:AD17">
    <cfRule type="cellIs" dxfId="223" priority="305" operator="equal">
      <formula>"Muy Alta"</formula>
    </cfRule>
    <cfRule type="cellIs" dxfId="222" priority="306" operator="equal">
      <formula>"Alta"</formula>
    </cfRule>
    <cfRule type="cellIs" dxfId="221" priority="307" operator="equal">
      <formula>"Media"</formula>
    </cfRule>
    <cfRule type="cellIs" dxfId="220" priority="308" operator="equal">
      <formula>"Baja"</formula>
    </cfRule>
    <cfRule type="cellIs" dxfId="219" priority="309" operator="equal">
      <formula>"Muy Baja"</formula>
    </cfRule>
  </conditionalFormatting>
  <conditionalFormatting sqref="AF12:AF17">
    <cfRule type="cellIs" dxfId="218" priority="300" operator="equal">
      <formula>"Catastrófico"</formula>
    </cfRule>
    <cfRule type="cellIs" dxfId="217" priority="301" operator="equal">
      <formula>"Mayor"</formula>
    </cfRule>
    <cfRule type="cellIs" dxfId="216" priority="302" operator="equal">
      <formula>"Moderado"</formula>
    </cfRule>
    <cfRule type="cellIs" dxfId="215" priority="303" operator="equal">
      <formula>"Menor"</formula>
    </cfRule>
    <cfRule type="cellIs" dxfId="214" priority="304" operator="equal">
      <formula>"Leve"</formula>
    </cfRule>
  </conditionalFormatting>
  <conditionalFormatting sqref="AH12:AH17">
    <cfRule type="cellIs" dxfId="213" priority="296" operator="equal">
      <formula>"Extremo"</formula>
    </cfRule>
    <cfRule type="cellIs" dxfId="212" priority="297" operator="equal">
      <formula>"Alto"</formula>
    </cfRule>
    <cfRule type="cellIs" dxfId="211" priority="298" operator="equal">
      <formula>"Moderado"</formula>
    </cfRule>
    <cfRule type="cellIs" dxfId="210" priority="299" operator="equal">
      <formula>"Bajo"</formula>
    </cfRule>
  </conditionalFormatting>
  <conditionalFormatting sqref="M60">
    <cfRule type="cellIs" dxfId="209" priority="53" operator="equal">
      <formula>"Muy Alta"</formula>
    </cfRule>
    <cfRule type="cellIs" dxfId="208" priority="54" operator="equal">
      <formula>"Alta"</formula>
    </cfRule>
    <cfRule type="cellIs" dxfId="207" priority="55" operator="equal">
      <formula>"Media"</formula>
    </cfRule>
    <cfRule type="cellIs" dxfId="206" priority="56" operator="equal">
      <formula>"Baja"</formula>
    </cfRule>
    <cfRule type="cellIs" dxfId="205" priority="57" operator="equal">
      <formula>"Muy Baja"</formula>
    </cfRule>
  </conditionalFormatting>
  <conditionalFormatting sqref="S18">
    <cfRule type="cellIs" dxfId="204" priority="240" operator="equal">
      <formula>"Extremo"</formula>
    </cfRule>
    <cfRule type="cellIs" dxfId="203" priority="241" operator="equal">
      <formula>"Alto"</formula>
    </cfRule>
    <cfRule type="cellIs" dxfId="202" priority="242" operator="equal">
      <formula>"Moderado"</formula>
    </cfRule>
    <cfRule type="cellIs" dxfId="201" priority="243" operator="equal">
      <formula>"Bajo"</formula>
    </cfRule>
  </conditionalFormatting>
  <conditionalFormatting sqref="AD18:AD23">
    <cfRule type="cellIs" dxfId="200" priority="235" operator="equal">
      <formula>"Muy Alta"</formula>
    </cfRule>
    <cfRule type="cellIs" dxfId="199" priority="236" operator="equal">
      <formula>"Alta"</formula>
    </cfRule>
    <cfRule type="cellIs" dxfId="198" priority="237" operator="equal">
      <formula>"Media"</formula>
    </cfRule>
    <cfRule type="cellIs" dxfId="197" priority="238" operator="equal">
      <formula>"Baja"</formula>
    </cfRule>
    <cfRule type="cellIs" dxfId="196" priority="239" operator="equal">
      <formula>"Muy Baja"</formula>
    </cfRule>
  </conditionalFormatting>
  <conditionalFormatting sqref="AF18:AF23">
    <cfRule type="cellIs" dxfId="195" priority="230" operator="equal">
      <formula>"Catastrófico"</formula>
    </cfRule>
    <cfRule type="cellIs" dxfId="194" priority="231" operator="equal">
      <formula>"Mayor"</formula>
    </cfRule>
    <cfRule type="cellIs" dxfId="193" priority="232" operator="equal">
      <formula>"Moderado"</formula>
    </cfRule>
    <cfRule type="cellIs" dxfId="192" priority="233" operator="equal">
      <formula>"Menor"</formula>
    </cfRule>
    <cfRule type="cellIs" dxfId="191" priority="234" operator="equal">
      <formula>"Leve"</formula>
    </cfRule>
  </conditionalFormatting>
  <conditionalFormatting sqref="AH18:AH23">
    <cfRule type="cellIs" dxfId="190" priority="226" operator="equal">
      <formula>"Extremo"</formula>
    </cfRule>
    <cfRule type="cellIs" dxfId="189" priority="227" operator="equal">
      <formula>"Alto"</formula>
    </cfRule>
    <cfRule type="cellIs" dxfId="188" priority="228" operator="equal">
      <formula>"Moderado"</formula>
    </cfRule>
    <cfRule type="cellIs" dxfId="187" priority="229" operator="equal">
      <formula>"Bajo"</formula>
    </cfRule>
  </conditionalFormatting>
  <conditionalFormatting sqref="M24">
    <cfRule type="cellIs" dxfId="186" priority="221" operator="equal">
      <formula>"Muy Alta"</formula>
    </cfRule>
    <cfRule type="cellIs" dxfId="185" priority="222" operator="equal">
      <formula>"Alta"</formula>
    </cfRule>
    <cfRule type="cellIs" dxfId="184" priority="223" operator="equal">
      <formula>"Media"</formula>
    </cfRule>
    <cfRule type="cellIs" dxfId="183" priority="224" operator="equal">
      <formula>"Baja"</formula>
    </cfRule>
    <cfRule type="cellIs" dxfId="182" priority="225" operator="equal">
      <formula>"Muy Baja"</formula>
    </cfRule>
  </conditionalFormatting>
  <conditionalFormatting sqref="S24">
    <cfRule type="cellIs" dxfId="181" priority="212" operator="equal">
      <formula>"Extremo"</formula>
    </cfRule>
    <cfRule type="cellIs" dxfId="180" priority="213" operator="equal">
      <formula>"Alto"</formula>
    </cfRule>
    <cfRule type="cellIs" dxfId="179" priority="214" operator="equal">
      <formula>"Moderado"</formula>
    </cfRule>
    <cfRule type="cellIs" dxfId="178" priority="215" operator="equal">
      <formula>"Bajo"</formula>
    </cfRule>
  </conditionalFormatting>
  <conditionalFormatting sqref="AD24:AD29">
    <cfRule type="cellIs" dxfId="177" priority="207" operator="equal">
      <formula>"Muy Alta"</formula>
    </cfRule>
    <cfRule type="cellIs" dxfId="176" priority="208" operator="equal">
      <formula>"Alta"</formula>
    </cfRule>
    <cfRule type="cellIs" dxfId="175" priority="209" operator="equal">
      <formula>"Media"</formula>
    </cfRule>
    <cfRule type="cellIs" dxfId="174" priority="210" operator="equal">
      <formula>"Baja"</formula>
    </cfRule>
    <cfRule type="cellIs" dxfId="173" priority="211" operator="equal">
      <formula>"Muy Baja"</formula>
    </cfRule>
  </conditionalFormatting>
  <conditionalFormatting sqref="AF24:AF29">
    <cfRule type="cellIs" dxfId="172" priority="202" operator="equal">
      <formula>"Catastrófico"</formula>
    </cfRule>
    <cfRule type="cellIs" dxfId="171" priority="203" operator="equal">
      <formula>"Mayor"</formula>
    </cfRule>
    <cfRule type="cellIs" dxfId="170" priority="204" operator="equal">
      <formula>"Moderado"</formula>
    </cfRule>
    <cfRule type="cellIs" dxfId="169" priority="205" operator="equal">
      <formula>"Menor"</formula>
    </cfRule>
    <cfRule type="cellIs" dxfId="168" priority="206" operator="equal">
      <formula>"Leve"</formula>
    </cfRule>
  </conditionalFormatting>
  <conditionalFormatting sqref="AH24:AH29">
    <cfRule type="cellIs" dxfId="167" priority="198" operator="equal">
      <formula>"Extremo"</formula>
    </cfRule>
    <cfRule type="cellIs" dxfId="166" priority="199" operator="equal">
      <formula>"Alto"</formula>
    </cfRule>
    <cfRule type="cellIs" dxfId="165" priority="200" operator="equal">
      <formula>"Moderado"</formula>
    </cfRule>
    <cfRule type="cellIs" dxfId="164" priority="201" operator="equal">
      <formula>"Bajo"</formula>
    </cfRule>
  </conditionalFormatting>
  <conditionalFormatting sqref="M30">
    <cfRule type="cellIs" dxfId="163" priority="193" operator="equal">
      <formula>"Muy Alta"</formula>
    </cfRule>
    <cfRule type="cellIs" dxfId="162" priority="194" operator="equal">
      <formula>"Alta"</formula>
    </cfRule>
    <cfRule type="cellIs" dxfId="161" priority="195" operator="equal">
      <formula>"Media"</formula>
    </cfRule>
    <cfRule type="cellIs" dxfId="160" priority="196" operator="equal">
      <formula>"Baja"</formula>
    </cfRule>
    <cfRule type="cellIs" dxfId="159" priority="197" operator="equal">
      <formula>"Muy Baja"</formula>
    </cfRule>
  </conditionalFormatting>
  <conditionalFormatting sqref="S30">
    <cfRule type="cellIs" dxfId="158" priority="184" operator="equal">
      <formula>"Extremo"</formula>
    </cfRule>
    <cfRule type="cellIs" dxfId="157" priority="185" operator="equal">
      <formula>"Alto"</formula>
    </cfRule>
    <cfRule type="cellIs" dxfId="156" priority="186" operator="equal">
      <formula>"Moderado"</formula>
    </cfRule>
    <cfRule type="cellIs" dxfId="155" priority="187" operator="equal">
      <formula>"Bajo"</formula>
    </cfRule>
  </conditionalFormatting>
  <conditionalFormatting sqref="AD30:AD35">
    <cfRule type="cellIs" dxfId="154" priority="179" operator="equal">
      <formula>"Muy Alta"</formula>
    </cfRule>
    <cfRule type="cellIs" dxfId="153" priority="180" operator="equal">
      <formula>"Alta"</formula>
    </cfRule>
    <cfRule type="cellIs" dxfId="152" priority="181" operator="equal">
      <formula>"Media"</formula>
    </cfRule>
    <cfRule type="cellIs" dxfId="151" priority="182" operator="equal">
      <formula>"Baja"</formula>
    </cfRule>
    <cfRule type="cellIs" dxfId="150" priority="183" operator="equal">
      <formula>"Muy Baja"</formula>
    </cfRule>
  </conditionalFormatting>
  <conditionalFormatting sqref="AF30:AF35">
    <cfRule type="cellIs" dxfId="149" priority="174" operator="equal">
      <formula>"Catastrófico"</formula>
    </cfRule>
    <cfRule type="cellIs" dxfId="148" priority="175" operator="equal">
      <formula>"Mayor"</formula>
    </cfRule>
    <cfRule type="cellIs" dxfId="147" priority="176" operator="equal">
      <formula>"Moderado"</formula>
    </cfRule>
    <cfRule type="cellIs" dxfId="146" priority="177" operator="equal">
      <formula>"Menor"</formula>
    </cfRule>
    <cfRule type="cellIs" dxfId="145" priority="178" operator="equal">
      <formula>"Leve"</formula>
    </cfRule>
  </conditionalFormatting>
  <conditionalFormatting sqref="AH30:AH35">
    <cfRule type="cellIs" dxfId="144" priority="170" operator="equal">
      <formula>"Extremo"</formula>
    </cfRule>
    <cfRule type="cellIs" dxfId="143" priority="171" operator="equal">
      <formula>"Alto"</formula>
    </cfRule>
    <cfRule type="cellIs" dxfId="142" priority="172" operator="equal">
      <formula>"Moderado"</formula>
    </cfRule>
    <cfRule type="cellIs" dxfId="141" priority="173" operator="equal">
      <formula>"Bajo"</formula>
    </cfRule>
  </conditionalFormatting>
  <conditionalFormatting sqref="M36">
    <cfRule type="cellIs" dxfId="140" priority="165" operator="equal">
      <formula>"Muy Alta"</formula>
    </cfRule>
    <cfRule type="cellIs" dxfId="139" priority="166" operator="equal">
      <formula>"Alta"</formula>
    </cfRule>
    <cfRule type="cellIs" dxfId="138" priority="167" operator="equal">
      <formula>"Media"</formula>
    </cfRule>
    <cfRule type="cellIs" dxfId="137" priority="168" operator="equal">
      <formula>"Baja"</formula>
    </cfRule>
    <cfRule type="cellIs" dxfId="136" priority="169" operator="equal">
      <formula>"Muy Baja"</formula>
    </cfRule>
  </conditionalFormatting>
  <conditionalFormatting sqref="S36">
    <cfRule type="cellIs" dxfId="135" priority="156" operator="equal">
      <formula>"Extremo"</formula>
    </cfRule>
    <cfRule type="cellIs" dxfId="134" priority="157" operator="equal">
      <formula>"Alto"</formula>
    </cfRule>
    <cfRule type="cellIs" dxfId="133" priority="158" operator="equal">
      <formula>"Moderado"</formula>
    </cfRule>
    <cfRule type="cellIs" dxfId="132" priority="159" operator="equal">
      <formula>"Bajo"</formula>
    </cfRule>
  </conditionalFormatting>
  <conditionalFormatting sqref="AD36:AD41">
    <cfRule type="cellIs" dxfId="131" priority="151" operator="equal">
      <formula>"Muy Alta"</formula>
    </cfRule>
    <cfRule type="cellIs" dxfId="130" priority="152" operator="equal">
      <formula>"Alta"</formula>
    </cfRule>
    <cfRule type="cellIs" dxfId="129" priority="153" operator="equal">
      <formula>"Media"</formula>
    </cfRule>
    <cfRule type="cellIs" dxfId="128" priority="154" operator="equal">
      <formula>"Baja"</formula>
    </cfRule>
    <cfRule type="cellIs" dxfId="127" priority="155" operator="equal">
      <formula>"Muy Baja"</formula>
    </cfRule>
  </conditionalFormatting>
  <conditionalFormatting sqref="AF36:AF41">
    <cfRule type="cellIs" dxfId="126" priority="146" operator="equal">
      <formula>"Catastrófico"</formula>
    </cfRule>
    <cfRule type="cellIs" dxfId="125" priority="147" operator="equal">
      <formula>"Mayor"</formula>
    </cfRule>
    <cfRule type="cellIs" dxfId="124" priority="148" operator="equal">
      <formula>"Moderado"</formula>
    </cfRule>
    <cfRule type="cellIs" dxfId="123" priority="149" operator="equal">
      <formula>"Menor"</formula>
    </cfRule>
    <cfRule type="cellIs" dxfId="122" priority="150" operator="equal">
      <formula>"Leve"</formula>
    </cfRule>
  </conditionalFormatting>
  <conditionalFormatting sqref="AH36:AH41">
    <cfRule type="cellIs" dxfId="121" priority="142" operator="equal">
      <formula>"Extremo"</formula>
    </cfRule>
    <cfRule type="cellIs" dxfId="120" priority="143" operator="equal">
      <formula>"Alto"</formula>
    </cfRule>
    <cfRule type="cellIs" dxfId="119" priority="144" operator="equal">
      <formula>"Moderado"</formula>
    </cfRule>
    <cfRule type="cellIs" dxfId="118" priority="145" operator="equal">
      <formula>"Bajo"</formula>
    </cfRule>
  </conditionalFormatting>
  <conditionalFormatting sqref="M42">
    <cfRule type="cellIs" dxfId="117" priority="137" operator="equal">
      <formula>"Muy Alta"</formula>
    </cfRule>
    <cfRule type="cellIs" dxfId="116" priority="138" operator="equal">
      <formula>"Alta"</formula>
    </cfRule>
    <cfRule type="cellIs" dxfId="115" priority="139" operator="equal">
      <formula>"Media"</formula>
    </cfRule>
    <cfRule type="cellIs" dxfId="114" priority="140" operator="equal">
      <formula>"Baja"</formula>
    </cfRule>
    <cfRule type="cellIs" dxfId="113" priority="141" operator="equal">
      <formula>"Muy Baja"</formula>
    </cfRule>
  </conditionalFormatting>
  <conditionalFormatting sqref="S42">
    <cfRule type="cellIs" dxfId="112" priority="128" operator="equal">
      <formula>"Extremo"</formula>
    </cfRule>
    <cfRule type="cellIs" dxfId="111" priority="129" operator="equal">
      <formula>"Alto"</formula>
    </cfRule>
    <cfRule type="cellIs" dxfId="110" priority="130" operator="equal">
      <formula>"Moderado"</formula>
    </cfRule>
    <cfRule type="cellIs" dxfId="109" priority="131" operator="equal">
      <formula>"Bajo"</formula>
    </cfRule>
  </conditionalFormatting>
  <conditionalFormatting sqref="AD42:AD47">
    <cfRule type="cellIs" dxfId="108" priority="123" operator="equal">
      <formula>"Muy Alta"</formula>
    </cfRule>
    <cfRule type="cellIs" dxfId="107" priority="124" operator="equal">
      <formula>"Alta"</formula>
    </cfRule>
    <cfRule type="cellIs" dxfId="106" priority="125" operator="equal">
      <formula>"Media"</formula>
    </cfRule>
    <cfRule type="cellIs" dxfId="105" priority="126" operator="equal">
      <formula>"Baja"</formula>
    </cfRule>
    <cfRule type="cellIs" dxfId="104" priority="127" operator="equal">
      <formula>"Muy Baja"</formula>
    </cfRule>
  </conditionalFormatting>
  <conditionalFormatting sqref="AF42:AF47">
    <cfRule type="cellIs" dxfId="103" priority="118" operator="equal">
      <formula>"Catastrófico"</formula>
    </cfRule>
    <cfRule type="cellIs" dxfId="102" priority="119" operator="equal">
      <formula>"Mayor"</formula>
    </cfRule>
    <cfRule type="cellIs" dxfId="101" priority="120" operator="equal">
      <formula>"Moderado"</formula>
    </cfRule>
    <cfRule type="cellIs" dxfId="100" priority="121" operator="equal">
      <formula>"Menor"</formula>
    </cfRule>
    <cfRule type="cellIs" dxfId="99" priority="122" operator="equal">
      <formula>"Leve"</formula>
    </cfRule>
  </conditionalFormatting>
  <conditionalFormatting sqref="AH42:AH47">
    <cfRule type="cellIs" dxfId="98" priority="114" operator="equal">
      <formula>"Extremo"</formula>
    </cfRule>
    <cfRule type="cellIs" dxfId="97" priority="115" operator="equal">
      <formula>"Alto"</formula>
    </cfRule>
    <cfRule type="cellIs" dxfId="96" priority="116" operator="equal">
      <formula>"Moderado"</formula>
    </cfRule>
    <cfRule type="cellIs" dxfId="95" priority="117" operator="equal">
      <formula>"Bajo"</formula>
    </cfRule>
  </conditionalFormatting>
  <conditionalFormatting sqref="M48">
    <cfRule type="cellIs" dxfId="94" priority="109" operator="equal">
      <formula>"Muy Alta"</formula>
    </cfRule>
    <cfRule type="cellIs" dxfId="93" priority="110" operator="equal">
      <formula>"Alta"</formula>
    </cfRule>
    <cfRule type="cellIs" dxfId="92" priority="111" operator="equal">
      <formula>"Media"</formula>
    </cfRule>
    <cfRule type="cellIs" dxfId="91" priority="112" operator="equal">
      <formula>"Baja"</formula>
    </cfRule>
    <cfRule type="cellIs" dxfId="90" priority="113" operator="equal">
      <formula>"Muy Baja"</formula>
    </cfRule>
  </conditionalFormatting>
  <conditionalFormatting sqref="S48">
    <cfRule type="cellIs" dxfId="89" priority="100" operator="equal">
      <formula>"Extremo"</formula>
    </cfRule>
    <cfRule type="cellIs" dxfId="88" priority="101" operator="equal">
      <formula>"Alto"</formula>
    </cfRule>
    <cfRule type="cellIs" dxfId="87" priority="102" operator="equal">
      <formula>"Moderado"</formula>
    </cfRule>
    <cfRule type="cellIs" dxfId="86" priority="103" operator="equal">
      <formula>"Bajo"</formula>
    </cfRule>
  </conditionalFormatting>
  <conditionalFormatting sqref="AD48:AD53">
    <cfRule type="cellIs" dxfId="85" priority="95" operator="equal">
      <formula>"Muy Alta"</formula>
    </cfRule>
    <cfRule type="cellIs" dxfId="84" priority="96" operator="equal">
      <formula>"Alta"</formula>
    </cfRule>
    <cfRule type="cellIs" dxfId="83" priority="97" operator="equal">
      <formula>"Media"</formula>
    </cfRule>
    <cfRule type="cellIs" dxfId="82" priority="98" operator="equal">
      <formula>"Baja"</formula>
    </cfRule>
    <cfRule type="cellIs" dxfId="81" priority="99" operator="equal">
      <formula>"Muy Baja"</formula>
    </cfRule>
  </conditionalFormatting>
  <conditionalFormatting sqref="AF48:AF53">
    <cfRule type="cellIs" dxfId="80" priority="90" operator="equal">
      <formula>"Catastrófico"</formula>
    </cfRule>
    <cfRule type="cellIs" dxfId="79" priority="91" operator="equal">
      <formula>"Mayor"</formula>
    </cfRule>
    <cfRule type="cellIs" dxfId="78" priority="92" operator="equal">
      <formula>"Moderado"</formula>
    </cfRule>
    <cfRule type="cellIs" dxfId="77" priority="93" operator="equal">
      <formula>"Menor"</formula>
    </cfRule>
    <cfRule type="cellIs" dxfId="76" priority="94" operator="equal">
      <formula>"Leve"</formula>
    </cfRule>
  </conditionalFormatting>
  <conditionalFormatting sqref="AH48:AH53">
    <cfRule type="cellIs" dxfId="75" priority="86" operator="equal">
      <formula>"Extremo"</formula>
    </cfRule>
    <cfRule type="cellIs" dxfId="74" priority="87" operator="equal">
      <formula>"Alto"</formula>
    </cfRule>
    <cfRule type="cellIs" dxfId="73" priority="88" operator="equal">
      <formula>"Moderado"</formula>
    </cfRule>
    <cfRule type="cellIs" dxfId="72" priority="89" operator="equal">
      <formula>"Bajo"</formula>
    </cfRule>
  </conditionalFormatting>
  <conditionalFormatting sqref="M54">
    <cfRule type="cellIs" dxfId="71" priority="81" operator="equal">
      <formula>"Muy Alta"</formula>
    </cfRule>
    <cfRule type="cellIs" dxfId="70" priority="82" operator="equal">
      <formula>"Alta"</formula>
    </cfRule>
    <cfRule type="cellIs" dxfId="69" priority="83" operator="equal">
      <formula>"Media"</formula>
    </cfRule>
    <cfRule type="cellIs" dxfId="68" priority="84" operator="equal">
      <formula>"Baja"</formula>
    </cfRule>
    <cfRule type="cellIs" dxfId="67" priority="85" operator="equal">
      <formula>"Muy Baja"</formula>
    </cfRule>
  </conditionalFormatting>
  <conditionalFormatting sqref="S54">
    <cfRule type="cellIs" dxfId="66" priority="72" operator="equal">
      <formula>"Extremo"</formula>
    </cfRule>
    <cfRule type="cellIs" dxfId="65" priority="73" operator="equal">
      <formula>"Alto"</formula>
    </cfRule>
    <cfRule type="cellIs" dxfId="64" priority="74" operator="equal">
      <formula>"Moderado"</formula>
    </cfRule>
    <cfRule type="cellIs" dxfId="63" priority="75" operator="equal">
      <formula>"Bajo"</formula>
    </cfRule>
  </conditionalFormatting>
  <conditionalFormatting sqref="AD54:AD59">
    <cfRule type="cellIs" dxfId="62" priority="67" operator="equal">
      <formula>"Muy Alta"</formula>
    </cfRule>
    <cfRule type="cellIs" dxfId="61" priority="68" operator="equal">
      <formula>"Alta"</formula>
    </cfRule>
    <cfRule type="cellIs" dxfId="60" priority="69" operator="equal">
      <formula>"Media"</formula>
    </cfRule>
    <cfRule type="cellIs" dxfId="59" priority="70" operator="equal">
      <formula>"Baja"</formula>
    </cfRule>
    <cfRule type="cellIs" dxfId="58" priority="71" operator="equal">
      <formula>"Muy Baja"</formula>
    </cfRule>
  </conditionalFormatting>
  <conditionalFormatting sqref="AF54:AF59">
    <cfRule type="cellIs" dxfId="57" priority="62" operator="equal">
      <formula>"Catastrófico"</formula>
    </cfRule>
    <cfRule type="cellIs" dxfId="56" priority="63" operator="equal">
      <formula>"Mayor"</formula>
    </cfRule>
    <cfRule type="cellIs" dxfId="55" priority="64" operator="equal">
      <formula>"Moderado"</formula>
    </cfRule>
    <cfRule type="cellIs" dxfId="54" priority="65" operator="equal">
      <formula>"Menor"</formula>
    </cfRule>
    <cfRule type="cellIs" dxfId="53" priority="66" operator="equal">
      <formula>"Leve"</formula>
    </cfRule>
  </conditionalFormatting>
  <conditionalFormatting sqref="AH54:AH59">
    <cfRule type="cellIs" dxfId="52" priority="58" operator="equal">
      <formula>"Extremo"</formula>
    </cfRule>
    <cfRule type="cellIs" dxfId="51" priority="59" operator="equal">
      <formula>"Alto"</formula>
    </cfRule>
    <cfRule type="cellIs" dxfId="50" priority="60" operator="equal">
      <formula>"Moderado"</formula>
    </cfRule>
    <cfRule type="cellIs" dxfId="49" priority="61" operator="equal">
      <formula>"Bajo"</formula>
    </cfRule>
  </conditionalFormatting>
  <conditionalFormatting sqref="S60">
    <cfRule type="cellIs" dxfId="48" priority="44" operator="equal">
      <formula>"Extremo"</formula>
    </cfRule>
    <cfRule type="cellIs" dxfId="47" priority="45" operator="equal">
      <formula>"Alto"</formula>
    </cfRule>
    <cfRule type="cellIs" dxfId="46" priority="46" operator="equal">
      <formula>"Moderado"</formula>
    </cfRule>
    <cfRule type="cellIs" dxfId="45" priority="47" operator="equal">
      <formula>"Bajo"</formula>
    </cfRule>
  </conditionalFormatting>
  <conditionalFormatting sqref="AD60:AD65">
    <cfRule type="cellIs" dxfId="44" priority="39" operator="equal">
      <formula>"Muy Alta"</formula>
    </cfRule>
    <cfRule type="cellIs" dxfId="43" priority="40" operator="equal">
      <formula>"Alta"</formula>
    </cfRule>
    <cfRule type="cellIs" dxfId="42" priority="41" operator="equal">
      <formula>"Media"</formula>
    </cfRule>
    <cfRule type="cellIs" dxfId="41" priority="42" operator="equal">
      <formula>"Baja"</formula>
    </cfRule>
    <cfRule type="cellIs" dxfId="40" priority="43" operator="equal">
      <formula>"Muy Baja"</formula>
    </cfRule>
  </conditionalFormatting>
  <conditionalFormatting sqref="AF60:AF65">
    <cfRule type="cellIs" dxfId="39" priority="34" operator="equal">
      <formula>"Catastrófico"</formula>
    </cfRule>
    <cfRule type="cellIs" dxfId="38" priority="35" operator="equal">
      <formula>"Mayor"</formula>
    </cfRule>
    <cfRule type="cellIs" dxfId="37" priority="36" operator="equal">
      <formula>"Moderado"</formula>
    </cfRule>
    <cfRule type="cellIs" dxfId="36" priority="37" operator="equal">
      <formula>"Menor"</formula>
    </cfRule>
    <cfRule type="cellIs" dxfId="35" priority="38" operator="equal">
      <formula>"Leve"</formula>
    </cfRule>
  </conditionalFormatting>
  <conditionalFormatting sqref="AH60:AH65">
    <cfRule type="cellIs" dxfId="34" priority="30" operator="equal">
      <formula>"Extremo"</formula>
    </cfRule>
    <cfRule type="cellIs" dxfId="33" priority="31" operator="equal">
      <formula>"Alto"</formula>
    </cfRule>
    <cfRule type="cellIs" dxfId="32" priority="32" operator="equal">
      <formula>"Moderado"</formula>
    </cfRule>
    <cfRule type="cellIs" dxfId="31" priority="33" operator="equal">
      <formula>"Bajo"</formula>
    </cfRule>
  </conditionalFormatting>
  <conditionalFormatting sqref="M66">
    <cfRule type="cellIs" dxfId="30" priority="25" operator="equal">
      <formula>"Muy Alta"</formula>
    </cfRule>
    <cfRule type="cellIs" dxfId="29" priority="26" operator="equal">
      <formula>"Alta"</formula>
    </cfRule>
    <cfRule type="cellIs" dxfId="28" priority="27" operator="equal">
      <formula>"Media"</formula>
    </cfRule>
    <cfRule type="cellIs" dxfId="27" priority="28" operator="equal">
      <formula>"Baja"</formula>
    </cfRule>
    <cfRule type="cellIs" dxfId="26" priority="29" operator="equal">
      <formula>"Muy Baja"</formula>
    </cfRule>
  </conditionalFormatting>
  <conditionalFormatting sqref="S66">
    <cfRule type="cellIs" dxfId="25" priority="16" operator="equal">
      <formula>"Extremo"</formula>
    </cfRule>
    <cfRule type="cellIs" dxfId="24" priority="17" operator="equal">
      <formula>"Alto"</formula>
    </cfRule>
    <cfRule type="cellIs" dxfId="23" priority="18" operator="equal">
      <formula>"Moderado"</formula>
    </cfRule>
    <cfRule type="cellIs" dxfId="22" priority="19" operator="equal">
      <formula>"Bajo"</formula>
    </cfRule>
  </conditionalFormatting>
  <conditionalFormatting sqref="AD66:AD71">
    <cfRule type="cellIs" dxfId="21" priority="11" operator="equal">
      <formula>"Muy Alta"</formula>
    </cfRule>
    <cfRule type="cellIs" dxfId="20" priority="12" operator="equal">
      <formula>"Alta"</formula>
    </cfRule>
    <cfRule type="cellIs" dxfId="19" priority="13" operator="equal">
      <formula>"Media"</formula>
    </cfRule>
    <cfRule type="cellIs" dxfId="18" priority="14" operator="equal">
      <formula>"Baja"</formula>
    </cfRule>
    <cfRule type="cellIs" dxfId="17" priority="15" operator="equal">
      <formula>"Muy Baja"</formula>
    </cfRule>
  </conditionalFormatting>
  <conditionalFormatting sqref="AF66:AF71">
    <cfRule type="cellIs" dxfId="16" priority="6" operator="equal">
      <formula>"Catastrófico"</formula>
    </cfRule>
    <cfRule type="cellIs" dxfId="15" priority="7" operator="equal">
      <formula>"Mayor"</formula>
    </cfRule>
    <cfRule type="cellIs" dxfId="14" priority="8" operator="equal">
      <formula>"Moderado"</formula>
    </cfRule>
    <cfRule type="cellIs" dxfId="13" priority="9" operator="equal">
      <formula>"Menor"</formula>
    </cfRule>
    <cfRule type="cellIs" dxfId="12" priority="10" operator="equal">
      <formula>"Leve"</formula>
    </cfRule>
  </conditionalFormatting>
  <conditionalFormatting sqref="AH66:AH71">
    <cfRule type="cellIs" dxfId="11" priority="2" operator="equal">
      <formula>"Extremo"</formula>
    </cfRule>
    <cfRule type="cellIs" dxfId="10" priority="3" operator="equal">
      <formula>"Alto"</formula>
    </cfRule>
    <cfRule type="cellIs" dxfId="9" priority="4" operator="equal">
      <formula>"Moderado"</formula>
    </cfRule>
    <cfRule type="cellIs" dxfId="8" priority="5" operator="equal">
      <formula>"Bajo"</formula>
    </cfRule>
  </conditionalFormatting>
  <conditionalFormatting sqref="P12:P71">
    <cfRule type="containsText" dxfId="7" priority="1" operator="containsText" text="❌">
      <formula>NOT(ISERROR(SEARCH("❌",P12)))</formula>
    </cfRule>
  </conditionalFormatting>
  <dataValidations count="1">
    <dataValidation showInputMessage="1" showErrorMessage="1" error="Recuerde que las acciones se generan bajo la medida de mitigar el riesgo" sqref="AJ60 AJ48 AJ66 AJ54 AJ30 AJ12 AJ18 AJ24 AJ36 AJ42" xr:uid="{00000000-0002-0000-0300-000000000000}"/>
  </dataValidations>
  <pageMargins left="0.33" right="0.26" top="0.41" bottom="0.74803149606299213" header="0.31496062992125984" footer="0.31496062992125984"/>
  <pageSetup paperSize="5" scale="26" orientation="landscape" r:id="rId1"/>
  <colBreaks count="1" manualBreakCount="1">
    <brk id="41" max="1048575" man="1"/>
  </colBreaks>
  <ignoredErrors>
    <ignoredError sqref="AG14" formula="1"/>
  </ignoredErrors>
  <drawing r:id="rId2"/>
  <extLst>
    <ext xmlns:x14="http://schemas.microsoft.com/office/spreadsheetml/2009/9/main" uri="{CCE6A557-97BC-4b89-ADB6-D9C93CAAB3DF}">
      <x14:dataValidations xmlns:xm="http://schemas.microsoft.com/office/excel/2006/main" count="17">
        <x14:dataValidation type="list" allowBlank="1" showInputMessage="1" showErrorMessage="1" xr:uid="{00000000-0002-0000-0300-000001000000}">
          <x14:formula1>
            <xm:f>'Tabla Valoración controles'!$D$4:$D$6</xm:f>
          </x14:formula1>
          <xm:sqref>W12:W41 W47 W53 W58:W59 W62:W65 W69:W71</xm:sqref>
        </x14:dataValidation>
        <x14:dataValidation type="list" allowBlank="1" showInputMessage="1" showErrorMessage="1" xr:uid="{00000000-0002-0000-0300-000002000000}">
          <x14:formula1>
            <xm:f>'Tabla Valoración controles'!$D$7:$D$8</xm:f>
          </x14:formula1>
          <xm:sqref>X12:X41 X47 X53 X58:X59 X62:X65 X69:X71</xm:sqref>
        </x14:dataValidation>
        <x14:dataValidation type="list" allowBlank="1" showInputMessage="1" showErrorMessage="1" xr:uid="{00000000-0002-0000-0300-000003000000}">
          <x14:formula1>
            <xm:f>'Tabla Valoración controles'!$D$9:$D$10</xm:f>
          </x14:formula1>
          <xm:sqref>Z12:Z41 Z47 Z53 Z58:Z59 Z62:Z65 Z69:Z71</xm:sqref>
        </x14:dataValidation>
        <x14:dataValidation type="list" allowBlank="1" showInputMessage="1" showErrorMessage="1" xr:uid="{00000000-0002-0000-0300-000004000000}">
          <x14:formula1>
            <xm:f>'Tabla Valoración controles'!$D$11:$D$12</xm:f>
          </x14:formula1>
          <xm:sqref>AA12:AA41 AA47 AA53 AA58:AA59 AA62:AA65 AA69:AA71</xm:sqref>
        </x14:dataValidation>
        <x14:dataValidation type="list" allowBlank="1" showInputMessage="1" showErrorMessage="1" xr:uid="{00000000-0002-0000-0300-000005000000}">
          <x14:formula1>
            <xm:f>'Tabla Valoración controles'!$D$13:$D$14</xm:f>
          </x14:formula1>
          <xm:sqref>AB12:AB41 AB47 AB53 AB58:AB59 AB62:AB65 AB69:AB71</xm:sqref>
        </x14:dataValidation>
        <x14:dataValidation type="list" allowBlank="1" showInputMessage="1" showErrorMessage="1" xr:uid="{00000000-0002-0000-0300-000006000000}">
          <x14:formula1>
            <xm:f>'Opciones Tratamiento'!$E$2:$E$4</xm:f>
          </x14:formula1>
          <xm:sqref>D12:D41</xm:sqref>
        </x14:dataValidation>
        <x14:dataValidation type="list" allowBlank="1" showInputMessage="1" showErrorMessage="1" xr:uid="{00000000-0002-0000-0300-000007000000}">
          <x14:formula1>
            <xm:f>'Opciones Tratamiento'!$B$2:$B$5</xm:f>
          </x14:formula1>
          <xm:sqref>AI12:AI71</xm:sqref>
        </x14:dataValidation>
        <x14:dataValidation type="list" allowBlank="1" showInputMessage="1" showErrorMessage="1" xr:uid="{00000000-0002-0000-0300-000008000000}">
          <x14:formula1>
            <xm:f>'Tabla Impacto'!$F$210:$F$221</xm:f>
          </x14:formula1>
          <xm:sqref>O12:O71</xm:sqref>
        </x14:dataValidation>
        <x14:dataValidation type="list" allowBlank="1" showInputMessage="1" showErrorMessage="1" xr:uid="{00000000-0002-0000-0300-000009000000}">
          <x14:formula1>
            <xm:f>'Opciones Tratamiento'!$B$22:$B$43</xm:f>
          </x14:formula1>
          <xm:sqref>C12:C53</xm:sqref>
        </x14:dataValidation>
        <x14:dataValidation type="list" allowBlank="1" showInputMessage="1" showErrorMessage="1" xr:uid="{00000000-0002-0000-0300-00000A000000}">
          <x14:formula1>
            <xm:f>'Opciones Tratamiento'!$C$22:$C$43</xm:f>
          </x14:formula1>
          <xm:sqref>AK12 AK18:AK71</xm:sqref>
        </x14:dataValidation>
        <x14:dataValidation type="list" allowBlank="1" showInputMessage="1" showErrorMessage="1" xr:uid="{00000000-0002-0000-0300-00000B000000}">
          <x14:formula1>
            <xm:f>'Opciones Tratamiento'!$D$22:$D$23</xm:f>
          </x14:formula1>
          <xm:sqref>AN12 AN18 AN24 AN30:AN71</xm:sqref>
        </x14:dataValidation>
        <x14:dataValidation type="list" allowBlank="1" showInputMessage="1" showErrorMessage="1" xr:uid="{00000000-0002-0000-0300-00000C000000}">
          <x14:formula1>
            <xm:f>'Opciones Tratamiento'!$E$22:$E$25</xm:f>
          </x14:formula1>
          <xm:sqref>B12:B71</xm:sqref>
        </x14:dataValidation>
        <x14:dataValidation type="list" allowBlank="1" showInputMessage="1" showErrorMessage="1" xr:uid="{00000000-0002-0000-0300-00000D000000}">
          <x14:formula1>
            <xm:f>'Opciones Tratamiento'!$B$12:$B$20</xm:f>
          </x14:formula1>
          <xm:sqref>K12:K53 K66:K71</xm:sqref>
        </x14:dataValidation>
        <x14:dataValidation type="list" allowBlank="1" showInputMessage="1" showErrorMessage="1" xr:uid="{00000000-0002-0000-0300-00000E000000}">
          <x14:formula1>
            <xm:f>'D:\CESAR\Riesgos\[FORMATO MAPA DE RIESGOS APOYO DIGSA - AREDO VF.xlsx]Opciones Tratamiento'!#REF!</xm:f>
          </x14:formula1>
          <xm:sqref>D42:D53</xm:sqref>
        </x14:dataValidation>
        <x14:dataValidation type="list" allowBlank="1" showInputMessage="1" showErrorMessage="1" xr:uid="{00000000-0002-0000-0300-00000F000000}">
          <x14:formula1>
            <xm:f>'D:\CESAR\Riesgos\[FORMATO MAPA DE RIESGOS APOYO DIGSA - AREDO VF.xlsx]Tabla Valoración controles'!#REF!</xm:f>
          </x14:formula1>
          <xm:sqref>Z42:AB46 Z48:AB52 W42:X46 W48:X52</xm:sqref>
        </x14:dataValidation>
        <x14:dataValidation type="list" allowBlank="1" showInputMessage="1" showErrorMessage="1" xr:uid="{00000000-0002-0000-0300-000014000000}">
          <x14:formula1>
            <xm:f>'D:\CESAR\Riesgos\[FORMATO MAPA DE RIESGOS APOYO DIGSA ASUNTO LEGALES VF.xlsx]Opciones Tratamiento'!#REF!</xm:f>
          </x14:formula1>
          <xm:sqref>D54:D71</xm:sqref>
        </x14:dataValidation>
        <x14:dataValidation type="list" allowBlank="1" showInputMessage="1" showErrorMessage="1" xr:uid="{00000000-0002-0000-0300-000015000000}">
          <x14:formula1>
            <xm:f>'D:\CESAR\Riesgos\[FORMATO MAPA DE RIESGOS APOYO DIGSA ASUNTO LEGALES VF.xlsx]Tabla Valoración controles'!#REF!</xm:f>
          </x14:formula1>
          <xm:sqref>W54:X57 Z54:AB57 W60:X61 Z60:AB61 W66:X68 Z66:AB68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CU140"/>
  <sheetViews>
    <sheetView zoomScale="50" zoomScaleNormal="50" workbookViewId="0">
      <selection activeCell="AR66" sqref="AR66"/>
    </sheetView>
  </sheetViews>
  <sheetFormatPr baseColWidth="10" defaultRowHeight="15" x14ac:dyDescent="0.25"/>
  <cols>
    <col min="2" max="39" width="5.7109375" customWidth="1"/>
    <col min="41" max="46" width="5.7109375" customWidth="1"/>
  </cols>
  <sheetData>
    <row r="1" spans="1:99" x14ac:dyDescent="0.25">
      <c r="A1" s="69"/>
      <c r="B1" s="69"/>
      <c r="C1" s="69"/>
      <c r="D1" s="69"/>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c r="AP1" s="69"/>
      <c r="AQ1" s="69"/>
      <c r="AR1" s="69"/>
      <c r="AS1" s="69"/>
      <c r="AT1" s="69"/>
      <c r="AU1" s="69"/>
      <c r="AV1" s="69"/>
      <c r="AW1" s="69"/>
      <c r="AX1" s="69"/>
      <c r="AY1" s="69"/>
      <c r="AZ1" s="69"/>
      <c r="BA1" s="69"/>
      <c r="BB1" s="69"/>
      <c r="BC1" s="69"/>
      <c r="BD1" s="69"/>
      <c r="BE1" s="69"/>
      <c r="BF1" s="69"/>
      <c r="BG1" s="69"/>
      <c r="BH1" s="69"/>
      <c r="BI1" s="69"/>
      <c r="BJ1" s="69"/>
      <c r="BK1" s="69"/>
      <c r="BL1" s="69"/>
      <c r="BM1" s="69"/>
      <c r="BN1" s="69"/>
      <c r="BO1" s="69"/>
      <c r="BP1" s="69"/>
      <c r="BQ1" s="69"/>
      <c r="BR1" s="69"/>
      <c r="BS1" s="69"/>
      <c r="BT1" s="69"/>
      <c r="BU1" s="69"/>
      <c r="BV1" s="69"/>
      <c r="BW1" s="69"/>
      <c r="BX1" s="69"/>
      <c r="BY1" s="69"/>
      <c r="BZ1" s="69"/>
      <c r="CA1" s="69"/>
      <c r="CB1" s="69"/>
      <c r="CC1" s="69"/>
      <c r="CD1" s="69"/>
      <c r="CE1" s="69"/>
      <c r="CF1" s="69"/>
      <c r="CG1" s="69"/>
      <c r="CH1" s="69"/>
      <c r="CI1" s="69"/>
      <c r="CJ1" s="69"/>
      <c r="CK1" s="69"/>
      <c r="CL1" s="69"/>
      <c r="CM1" s="69"/>
      <c r="CN1" s="69"/>
      <c r="CO1" s="69"/>
      <c r="CP1" s="69"/>
      <c r="CQ1" s="69"/>
      <c r="CR1" s="69"/>
      <c r="CS1" s="69"/>
      <c r="CT1" s="69"/>
      <c r="CU1" s="69"/>
    </row>
    <row r="2" spans="1:99" ht="18" customHeight="1" x14ac:dyDescent="0.25">
      <c r="A2" s="69"/>
      <c r="B2" s="482" t="s">
        <v>159</v>
      </c>
      <c r="C2" s="482"/>
      <c r="D2" s="482"/>
      <c r="E2" s="482"/>
      <c r="F2" s="482"/>
      <c r="G2" s="482"/>
      <c r="H2" s="482"/>
      <c r="I2" s="482"/>
      <c r="J2" s="450" t="s">
        <v>2</v>
      </c>
      <c r="K2" s="450"/>
      <c r="L2" s="450"/>
      <c r="M2" s="450"/>
      <c r="N2" s="450"/>
      <c r="O2" s="450"/>
      <c r="P2" s="450"/>
      <c r="Q2" s="450"/>
      <c r="R2" s="450"/>
      <c r="S2" s="450"/>
      <c r="T2" s="450"/>
      <c r="U2" s="450"/>
      <c r="V2" s="450"/>
      <c r="W2" s="450"/>
      <c r="X2" s="450"/>
      <c r="Y2" s="450"/>
      <c r="Z2" s="450"/>
      <c r="AA2" s="450"/>
      <c r="AB2" s="450"/>
      <c r="AC2" s="450"/>
      <c r="AD2" s="450"/>
      <c r="AE2" s="450"/>
      <c r="AF2" s="450"/>
      <c r="AG2" s="450"/>
      <c r="AH2" s="450"/>
      <c r="AI2" s="450"/>
      <c r="AJ2" s="450"/>
      <c r="AK2" s="450"/>
      <c r="AL2" s="450"/>
      <c r="AM2" s="450"/>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c r="CA2" s="69"/>
      <c r="CB2" s="69"/>
      <c r="CC2" s="69"/>
      <c r="CD2" s="69"/>
      <c r="CE2" s="69"/>
      <c r="CF2" s="69"/>
      <c r="CG2" s="69"/>
      <c r="CH2" s="69"/>
      <c r="CI2" s="69"/>
      <c r="CJ2" s="69"/>
      <c r="CK2" s="69"/>
      <c r="CL2" s="69"/>
      <c r="CM2" s="69"/>
      <c r="CN2" s="69"/>
      <c r="CO2" s="69"/>
      <c r="CP2" s="69"/>
      <c r="CQ2" s="69"/>
      <c r="CR2" s="69"/>
      <c r="CS2" s="69"/>
      <c r="CT2" s="69"/>
      <c r="CU2" s="69"/>
    </row>
    <row r="3" spans="1:99" ht="18.75" customHeight="1" x14ac:dyDescent="0.25">
      <c r="A3" s="69"/>
      <c r="B3" s="482"/>
      <c r="C3" s="482"/>
      <c r="D3" s="482"/>
      <c r="E3" s="482"/>
      <c r="F3" s="482"/>
      <c r="G3" s="482"/>
      <c r="H3" s="482"/>
      <c r="I3" s="482"/>
      <c r="J3" s="450"/>
      <c r="K3" s="450"/>
      <c r="L3" s="450"/>
      <c r="M3" s="450"/>
      <c r="N3" s="450"/>
      <c r="O3" s="450"/>
      <c r="P3" s="450"/>
      <c r="Q3" s="450"/>
      <c r="R3" s="450"/>
      <c r="S3" s="450"/>
      <c r="T3" s="450"/>
      <c r="U3" s="450"/>
      <c r="V3" s="450"/>
      <c r="W3" s="450"/>
      <c r="X3" s="450"/>
      <c r="Y3" s="450"/>
      <c r="Z3" s="450"/>
      <c r="AA3" s="450"/>
      <c r="AB3" s="450"/>
      <c r="AC3" s="450"/>
      <c r="AD3" s="450"/>
      <c r="AE3" s="450"/>
      <c r="AF3" s="450"/>
      <c r="AG3" s="450"/>
      <c r="AH3" s="450"/>
      <c r="AI3" s="450"/>
      <c r="AJ3" s="450"/>
      <c r="AK3" s="450"/>
      <c r="AL3" s="450"/>
      <c r="AM3" s="450"/>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c r="CA3" s="69"/>
      <c r="CB3" s="69"/>
      <c r="CC3" s="69"/>
      <c r="CD3" s="69"/>
      <c r="CE3" s="69"/>
      <c r="CF3" s="69"/>
      <c r="CG3" s="69"/>
      <c r="CH3" s="69"/>
      <c r="CI3" s="69"/>
      <c r="CJ3" s="69"/>
      <c r="CK3" s="69"/>
      <c r="CL3" s="69"/>
      <c r="CM3" s="69"/>
      <c r="CN3" s="69"/>
      <c r="CO3" s="69"/>
      <c r="CP3" s="69"/>
      <c r="CQ3" s="69"/>
      <c r="CR3" s="69"/>
      <c r="CS3" s="69"/>
      <c r="CT3" s="69"/>
      <c r="CU3" s="69"/>
    </row>
    <row r="4" spans="1:99" ht="15" customHeight="1" x14ac:dyDescent="0.25">
      <c r="A4" s="69"/>
      <c r="B4" s="482"/>
      <c r="C4" s="482"/>
      <c r="D4" s="482"/>
      <c r="E4" s="482"/>
      <c r="F4" s="482"/>
      <c r="G4" s="482"/>
      <c r="H4" s="482"/>
      <c r="I4" s="482"/>
      <c r="J4" s="450"/>
      <c r="K4" s="450"/>
      <c r="L4" s="450"/>
      <c r="M4" s="450"/>
      <c r="N4" s="450"/>
      <c r="O4" s="450"/>
      <c r="P4" s="450"/>
      <c r="Q4" s="450"/>
      <c r="R4" s="450"/>
      <c r="S4" s="450"/>
      <c r="T4" s="450"/>
      <c r="U4" s="450"/>
      <c r="V4" s="450"/>
      <c r="W4" s="450"/>
      <c r="X4" s="450"/>
      <c r="Y4" s="450"/>
      <c r="Z4" s="450"/>
      <c r="AA4" s="450"/>
      <c r="AB4" s="450"/>
      <c r="AC4" s="450"/>
      <c r="AD4" s="450"/>
      <c r="AE4" s="450"/>
      <c r="AF4" s="450"/>
      <c r="AG4" s="450"/>
      <c r="AH4" s="450"/>
      <c r="AI4" s="450"/>
      <c r="AJ4" s="450"/>
      <c r="AK4" s="450"/>
      <c r="AL4" s="450"/>
      <c r="AM4" s="450"/>
      <c r="AN4" s="69"/>
      <c r="AO4" s="69"/>
      <c r="AP4" s="69"/>
      <c r="AQ4" s="69"/>
      <c r="AR4" s="69"/>
      <c r="AS4" s="69"/>
      <c r="AT4" s="69"/>
      <c r="AU4" s="69"/>
      <c r="AV4" s="69"/>
      <c r="AW4" s="69"/>
      <c r="AX4" s="69"/>
      <c r="AY4" s="69"/>
      <c r="AZ4" s="69"/>
      <c r="BA4" s="69"/>
      <c r="BB4" s="69"/>
      <c r="BC4" s="69"/>
      <c r="BD4" s="69"/>
      <c r="BE4" s="69"/>
      <c r="BF4" s="69"/>
      <c r="BG4" s="69"/>
      <c r="BH4" s="69"/>
      <c r="BI4" s="69"/>
      <c r="BJ4" s="69"/>
      <c r="BK4" s="69"/>
      <c r="BL4" s="69"/>
      <c r="BM4" s="69"/>
      <c r="BN4" s="69"/>
      <c r="BO4" s="69"/>
      <c r="BP4" s="69"/>
      <c r="BQ4" s="69"/>
      <c r="BR4" s="69"/>
      <c r="BS4" s="69"/>
      <c r="BT4" s="69"/>
      <c r="BU4" s="69"/>
      <c r="BV4" s="69"/>
      <c r="BW4" s="69"/>
      <c r="BX4" s="69"/>
      <c r="BY4" s="69"/>
      <c r="BZ4" s="69"/>
      <c r="CA4" s="69"/>
      <c r="CB4" s="69"/>
      <c r="CC4" s="69"/>
      <c r="CD4" s="69"/>
      <c r="CE4" s="69"/>
      <c r="CF4" s="69"/>
      <c r="CG4" s="69"/>
      <c r="CH4" s="69"/>
      <c r="CI4" s="69"/>
      <c r="CJ4" s="69"/>
      <c r="CK4" s="69"/>
      <c r="CL4" s="69"/>
      <c r="CM4" s="69"/>
      <c r="CN4" s="69"/>
      <c r="CO4" s="69"/>
      <c r="CP4" s="69"/>
      <c r="CQ4" s="69"/>
      <c r="CR4" s="69"/>
      <c r="CS4" s="69"/>
      <c r="CT4" s="69"/>
      <c r="CU4" s="69"/>
    </row>
    <row r="5" spans="1:99" ht="15.75" thickBot="1" x14ac:dyDescent="0.3">
      <c r="A5" s="69"/>
      <c r="B5" s="69"/>
      <c r="C5" s="69"/>
      <c r="D5" s="69"/>
      <c r="E5" s="69"/>
      <c r="F5" s="69"/>
      <c r="G5" s="69"/>
      <c r="H5" s="69"/>
      <c r="I5" s="69"/>
      <c r="J5" s="69"/>
      <c r="K5" s="69"/>
      <c r="L5" s="69"/>
      <c r="M5" s="69"/>
      <c r="N5" s="69"/>
      <c r="O5" s="69"/>
      <c r="P5" s="69"/>
      <c r="Q5" s="69"/>
      <c r="R5" s="69"/>
      <c r="S5" s="69"/>
      <c r="T5" s="69"/>
      <c r="U5" s="69"/>
      <c r="V5" s="69"/>
      <c r="W5" s="69"/>
      <c r="X5" s="69"/>
      <c r="Y5" s="69"/>
      <c r="Z5" s="69"/>
      <c r="AA5" s="69"/>
      <c r="AB5" s="69"/>
      <c r="AC5" s="69"/>
      <c r="AD5" s="69"/>
      <c r="AE5" s="69"/>
      <c r="AF5" s="69"/>
      <c r="AG5" s="69"/>
      <c r="AH5" s="69"/>
      <c r="AI5" s="69"/>
      <c r="AJ5" s="69"/>
      <c r="AK5" s="69"/>
      <c r="AL5" s="69"/>
      <c r="AM5" s="69"/>
      <c r="AN5" s="69"/>
      <c r="AO5" s="69"/>
      <c r="AP5" s="69"/>
      <c r="AQ5" s="69"/>
      <c r="AR5" s="69"/>
      <c r="AS5" s="69"/>
      <c r="AT5" s="69"/>
      <c r="AU5" s="69"/>
      <c r="AV5" s="69"/>
      <c r="AW5" s="69"/>
      <c r="AX5" s="69"/>
      <c r="AY5" s="69"/>
      <c r="AZ5" s="69"/>
      <c r="BA5" s="69"/>
      <c r="BB5" s="69"/>
      <c r="BC5" s="69"/>
      <c r="BD5" s="69"/>
      <c r="BE5" s="69"/>
      <c r="BF5" s="69"/>
      <c r="BG5" s="69"/>
      <c r="BH5" s="69"/>
      <c r="BI5" s="69"/>
      <c r="BJ5" s="69"/>
      <c r="BK5" s="69"/>
      <c r="BL5" s="69"/>
      <c r="BM5" s="69"/>
      <c r="BN5" s="69"/>
      <c r="BO5" s="69"/>
      <c r="BP5" s="69"/>
      <c r="BQ5" s="69"/>
      <c r="BR5" s="69"/>
      <c r="BS5" s="69"/>
      <c r="BT5" s="69"/>
      <c r="BU5" s="69"/>
      <c r="BV5" s="69"/>
      <c r="BW5" s="69"/>
      <c r="BX5" s="69"/>
      <c r="BY5" s="69"/>
      <c r="BZ5" s="69"/>
      <c r="CA5" s="69"/>
      <c r="CB5" s="69"/>
      <c r="CC5" s="69"/>
      <c r="CD5" s="69"/>
      <c r="CE5" s="69"/>
      <c r="CF5" s="69"/>
      <c r="CG5" s="69"/>
      <c r="CH5" s="69"/>
      <c r="CI5" s="69"/>
      <c r="CJ5" s="69"/>
      <c r="CK5" s="69"/>
      <c r="CL5" s="69"/>
      <c r="CM5" s="69"/>
      <c r="CN5" s="69"/>
      <c r="CO5" s="69"/>
      <c r="CP5" s="69"/>
      <c r="CQ5" s="69"/>
      <c r="CR5" s="69"/>
      <c r="CS5" s="69"/>
      <c r="CT5" s="69"/>
      <c r="CU5" s="69"/>
    </row>
    <row r="6" spans="1:99" ht="15" customHeight="1" x14ac:dyDescent="0.25">
      <c r="A6" s="69"/>
      <c r="B6" s="397" t="s">
        <v>4</v>
      </c>
      <c r="C6" s="397"/>
      <c r="D6" s="398"/>
      <c r="E6" s="435" t="s">
        <v>116</v>
      </c>
      <c r="F6" s="436"/>
      <c r="G6" s="436"/>
      <c r="H6" s="436"/>
      <c r="I6" s="437"/>
      <c r="J6" s="446" t="str">
        <f>IF(AND('Mapa final'!$M$12="Muy Alta",'Mapa final'!$Q$12="Leve"),CONCATENATE("R",'Mapa final'!$A$12),"")</f>
        <v/>
      </c>
      <c r="K6" s="447"/>
      <c r="L6" s="447" t="str">
        <f>IF(AND('Mapa final'!$M$18="Muy Alta",'Mapa final'!$Q$18="Leve"),CONCATENATE("R",'Mapa final'!$A$18),"")</f>
        <v/>
      </c>
      <c r="M6" s="447"/>
      <c r="N6" s="447" t="str">
        <f>IF(AND('Mapa final'!$M$24="Muy Alta",'Mapa final'!$Q$24="Leve"),CONCATENATE("R",'Mapa final'!$A$24),"")</f>
        <v/>
      </c>
      <c r="O6" s="449"/>
      <c r="P6" s="446" t="str">
        <f>IF(AND('Mapa final'!$M$12="Muy Alta",'Mapa final'!$Q$12="Menor"),CONCATENATE("R",'Mapa final'!$A$12),"")</f>
        <v/>
      </c>
      <c r="Q6" s="447"/>
      <c r="R6" s="447" t="str">
        <f>IF(AND('Mapa final'!$M$18="Muy Alta",'Mapa final'!$Q$18="Menor"),CONCATENATE("R",'Mapa final'!$A$18),"")</f>
        <v/>
      </c>
      <c r="S6" s="447"/>
      <c r="T6" s="447" t="str">
        <f>IF(AND('Mapa final'!$M$24="Muy Alta",'Mapa final'!$Q$24="Menor"),CONCATENATE("R",'Mapa final'!$A$24),"")</f>
        <v/>
      </c>
      <c r="U6" s="449"/>
      <c r="V6" s="446" t="str">
        <f>IF(AND('Mapa final'!$M$12="Muy Alta",'Mapa final'!$Q$12="Moderado"),CONCATENATE("R",'Mapa final'!$A$12),"")</f>
        <v/>
      </c>
      <c r="W6" s="447"/>
      <c r="X6" s="447" t="str">
        <f>IF(AND('Mapa final'!$M$18="Muy Alta",'Mapa final'!$Q$18="Moderado"),CONCATENATE("R",'Mapa final'!$A$18),"")</f>
        <v/>
      </c>
      <c r="Y6" s="447"/>
      <c r="Z6" s="447" t="str">
        <f>IF(AND('Mapa final'!$M$24="Muy Alta",'Mapa final'!$Q$24="Moderado"),CONCATENATE("R",'Mapa final'!$A$24),"")</f>
        <v/>
      </c>
      <c r="AA6" s="449"/>
      <c r="AB6" s="446" t="str">
        <f>IF(AND('Mapa final'!$M$12="Muy Alta",'Mapa final'!$Q$12="Mayor"),CONCATENATE("R",'Mapa final'!$A$12),"")</f>
        <v/>
      </c>
      <c r="AC6" s="447"/>
      <c r="AD6" s="447" t="str">
        <f>IF(AND('Mapa final'!$M$18="Muy Alta",'Mapa final'!$Q$18="Mayor"),CONCATENATE("R",'Mapa final'!$A$18),"")</f>
        <v/>
      </c>
      <c r="AE6" s="447"/>
      <c r="AF6" s="447" t="str">
        <f>IF(AND('Mapa final'!$M$24="Muy Alta",'Mapa final'!$Q$24="Mayor"),CONCATENATE("R",'Mapa final'!$A$24),"")</f>
        <v/>
      </c>
      <c r="AG6" s="449"/>
      <c r="AH6" s="461" t="str">
        <f>IF(AND('Mapa final'!$M$12="Muy Alta",'Mapa final'!$Q$12="Catastrófico"),CONCATENATE("R",'Mapa final'!$A$12),"")</f>
        <v/>
      </c>
      <c r="AI6" s="462"/>
      <c r="AJ6" s="462" t="str">
        <f>IF(AND('Mapa final'!$M$18="Muy Alta",'Mapa final'!$Q$18="Catastrófico"),CONCATENATE("R",'Mapa final'!$A$18),"")</f>
        <v/>
      </c>
      <c r="AK6" s="462"/>
      <c r="AL6" s="462" t="str">
        <f>IF(AND('Mapa final'!$M$24="Muy Alta",'Mapa final'!$Q$24="Catastrófico"),CONCATENATE("R",'Mapa final'!$A$24),"")</f>
        <v/>
      </c>
      <c r="AM6" s="463"/>
      <c r="AO6" s="399" t="s">
        <v>79</v>
      </c>
      <c r="AP6" s="400"/>
      <c r="AQ6" s="400"/>
      <c r="AR6" s="400"/>
      <c r="AS6" s="400"/>
      <c r="AT6" s="401"/>
      <c r="AU6" s="69"/>
      <c r="AV6" s="69"/>
      <c r="AW6" s="69"/>
      <c r="AX6" s="69"/>
      <c r="AY6" s="69"/>
      <c r="AZ6" s="69"/>
      <c r="BA6" s="69"/>
      <c r="BB6" s="69"/>
      <c r="BC6" s="69"/>
      <c r="BD6" s="69"/>
      <c r="BE6" s="69"/>
      <c r="BF6" s="69"/>
      <c r="BG6" s="69"/>
      <c r="BH6" s="69"/>
      <c r="BI6" s="69"/>
      <c r="BJ6" s="69"/>
      <c r="BK6" s="69"/>
      <c r="BL6" s="69"/>
      <c r="BM6" s="69"/>
      <c r="BN6" s="69"/>
      <c r="BO6" s="69"/>
      <c r="BP6" s="69"/>
      <c r="BQ6" s="69"/>
      <c r="BR6" s="69"/>
      <c r="BS6" s="69"/>
      <c r="BT6" s="69"/>
      <c r="BU6" s="69"/>
      <c r="BV6" s="69"/>
      <c r="BW6" s="69"/>
      <c r="BX6" s="69"/>
      <c r="BY6" s="69"/>
      <c r="BZ6" s="69"/>
      <c r="CA6" s="69"/>
      <c r="CB6" s="69"/>
    </row>
    <row r="7" spans="1:99" ht="15" customHeight="1" x14ac:dyDescent="0.25">
      <c r="A7" s="69"/>
      <c r="B7" s="397"/>
      <c r="C7" s="397"/>
      <c r="D7" s="398"/>
      <c r="E7" s="438"/>
      <c r="F7" s="439"/>
      <c r="G7" s="439"/>
      <c r="H7" s="439"/>
      <c r="I7" s="440"/>
      <c r="J7" s="448"/>
      <c r="K7" s="444"/>
      <c r="L7" s="444"/>
      <c r="M7" s="444"/>
      <c r="N7" s="444"/>
      <c r="O7" s="445"/>
      <c r="P7" s="448"/>
      <c r="Q7" s="444"/>
      <c r="R7" s="444"/>
      <c r="S7" s="444"/>
      <c r="T7" s="444"/>
      <c r="U7" s="445"/>
      <c r="V7" s="448"/>
      <c r="W7" s="444"/>
      <c r="X7" s="444"/>
      <c r="Y7" s="444"/>
      <c r="Z7" s="444"/>
      <c r="AA7" s="445"/>
      <c r="AB7" s="448"/>
      <c r="AC7" s="444"/>
      <c r="AD7" s="444"/>
      <c r="AE7" s="444"/>
      <c r="AF7" s="444"/>
      <c r="AG7" s="445"/>
      <c r="AH7" s="455"/>
      <c r="AI7" s="456"/>
      <c r="AJ7" s="456"/>
      <c r="AK7" s="456"/>
      <c r="AL7" s="456"/>
      <c r="AM7" s="457"/>
      <c r="AN7" s="69"/>
      <c r="AO7" s="402"/>
      <c r="AP7" s="403"/>
      <c r="AQ7" s="403"/>
      <c r="AR7" s="403"/>
      <c r="AS7" s="403"/>
      <c r="AT7" s="404"/>
      <c r="AU7" s="69"/>
      <c r="AV7" s="69"/>
      <c r="AW7" s="69"/>
      <c r="AX7" s="69"/>
      <c r="AY7" s="69"/>
      <c r="AZ7" s="69"/>
      <c r="BA7" s="69"/>
      <c r="BB7" s="69"/>
      <c r="BC7" s="69"/>
      <c r="BD7" s="69"/>
      <c r="BE7" s="69"/>
      <c r="BF7" s="69"/>
      <c r="BG7" s="69"/>
      <c r="BH7" s="69"/>
      <c r="BI7" s="69"/>
      <c r="BJ7" s="69"/>
      <c r="BK7" s="69"/>
      <c r="BL7" s="69"/>
      <c r="BM7" s="69"/>
      <c r="BN7" s="69"/>
      <c r="BO7" s="69"/>
      <c r="BP7" s="69"/>
      <c r="BQ7" s="69"/>
      <c r="BR7" s="69"/>
      <c r="BS7" s="69"/>
      <c r="BT7" s="69"/>
      <c r="BU7" s="69"/>
      <c r="BV7" s="69"/>
      <c r="BW7" s="69"/>
      <c r="BX7" s="69"/>
      <c r="BY7" s="69"/>
      <c r="BZ7" s="69"/>
      <c r="CA7" s="69"/>
      <c r="CB7" s="69"/>
    </row>
    <row r="8" spans="1:99" ht="15" customHeight="1" x14ac:dyDescent="0.25">
      <c r="A8" s="69"/>
      <c r="B8" s="397"/>
      <c r="C8" s="397"/>
      <c r="D8" s="398"/>
      <c r="E8" s="438"/>
      <c r="F8" s="439"/>
      <c r="G8" s="439"/>
      <c r="H8" s="439"/>
      <c r="I8" s="440"/>
      <c r="J8" s="448" t="str">
        <f>IF(AND('Mapa final'!$M$30="Muy Alta",'Mapa final'!$Q$30="Leve"),CONCATENATE("R",'Mapa final'!$A$30),"")</f>
        <v/>
      </c>
      <c r="K8" s="444"/>
      <c r="L8" s="444" t="str">
        <f>IF(AND('Mapa final'!$M$36="Muy Alta",'Mapa final'!$Q$36="Leve"),CONCATENATE("R",'Mapa final'!$A$36),"")</f>
        <v/>
      </c>
      <c r="M8" s="444"/>
      <c r="N8" s="444" t="str">
        <f>IF(AND('Mapa final'!$M$42="Muy Alta",'Mapa final'!$Q$42="Leve"),CONCATENATE("R",'Mapa final'!$A$42),"")</f>
        <v/>
      </c>
      <c r="O8" s="445"/>
      <c r="P8" s="448" t="str">
        <f>IF(AND('Mapa final'!$M$30="Muy Alta",'Mapa final'!$Q$30="Menor"),CONCATENATE("R",'Mapa final'!$A$30),"")</f>
        <v/>
      </c>
      <c r="Q8" s="444"/>
      <c r="R8" s="444" t="str">
        <f>IF(AND('Mapa final'!$M$36="Muy Alta",'Mapa final'!$Q$36="Menor"),CONCATENATE("R",'Mapa final'!$A$36),"")</f>
        <v/>
      </c>
      <c r="S8" s="444"/>
      <c r="T8" s="444" t="str">
        <f>IF(AND('Mapa final'!$M$42="Muy Alta",'Mapa final'!$Q$42="Menor"),CONCATENATE("R",'Mapa final'!$A$42),"")</f>
        <v/>
      </c>
      <c r="U8" s="445"/>
      <c r="V8" s="448" t="str">
        <f>IF(AND('Mapa final'!$M$30="Muy Alta",'Mapa final'!$Q$30="Moderado"),CONCATENATE("R",'Mapa final'!$A$30),"")</f>
        <v/>
      </c>
      <c r="W8" s="444"/>
      <c r="X8" s="444" t="str">
        <f>IF(AND('Mapa final'!$M$36="Muy Alta",'Mapa final'!$Q$36="Moderado"),CONCATENATE("R",'Mapa final'!$A$36),"")</f>
        <v/>
      </c>
      <c r="Y8" s="444"/>
      <c r="Z8" s="444" t="str">
        <f>IF(AND('Mapa final'!$M$42="Muy Alta",'Mapa final'!$Q$42="Moderado"),CONCATENATE("R",'Mapa final'!$A$42),"")</f>
        <v/>
      </c>
      <c r="AA8" s="445"/>
      <c r="AB8" s="448" t="str">
        <f>IF(AND('Mapa final'!$M$30="Muy Alta",'Mapa final'!$Q$30="Mayor"),CONCATENATE("R",'Mapa final'!$A$30),"")</f>
        <v/>
      </c>
      <c r="AC8" s="444"/>
      <c r="AD8" s="444" t="str">
        <f>IF(AND('Mapa final'!$M$36="Muy Alta",'Mapa final'!$Q$36="Mayor"),CONCATENATE("R",'Mapa final'!$A$36),"")</f>
        <v/>
      </c>
      <c r="AE8" s="444"/>
      <c r="AF8" s="444" t="str">
        <f>IF(AND('Mapa final'!$M$42="Muy Alta",'Mapa final'!$Q$42="Mayor"),CONCATENATE("R",'Mapa final'!$A$42),"")</f>
        <v/>
      </c>
      <c r="AG8" s="445"/>
      <c r="AH8" s="455" t="str">
        <f>IF(AND('Mapa final'!$M$30="Muy Alta",'Mapa final'!$Q$30="Catastrófico"),CONCATENATE("R",'Mapa final'!$A$30),"")</f>
        <v/>
      </c>
      <c r="AI8" s="456"/>
      <c r="AJ8" s="456" t="str">
        <f>IF(AND('Mapa final'!$M$36="Muy Alta",'Mapa final'!$Q$36="Catastrófico"),CONCATENATE("R",'Mapa final'!$A$36),"")</f>
        <v/>
      </c>
      <c r="AK8" s="456"/>
      <c r="AL8" s="456" t="str">
        <f>IF(AND('Mapa final'!$M$42="Muy Alta",'Mapa final'!$Q$42="Catastrófico"),CONCATENATE("R",'Mapa final'!$A$42),"")</f>
        <v/>
      </c>
      <c r="AM8" s="457"/>
      <c r="AN8" s="69"/>
      <c r="AO8" s="402"/>
      <c r="AP8" s="403"/>
      <c r="AQ8" s="403"/>
      <c r="AR8" s="403"/>
      <c r="AS8" s="403"/>
      <c r="AT8" s="404"/>
      <c r="AU8" s="69"/>
      <c r="AV8" s="69"/>
      <c r="AW8" s="69"/>
      <c r="AX8" s="69"/>
      <c r="AY8" s="69"/>
      <c r="AZ8" s="69"/>
      <c r="BA8" s="69"/>
      <c r="BB8" s="69"/>
      <c r="BC8" s="69"/>
      <c r="BD8" s="69"/>
      <c r="BE8" s="69"/>
      <c r="BF8" s="69"/>
      <c r="BG8" s="69"/>
      <c r="BH8" s="69"/>
      <c r="BI8" s="69"/>
      <c r="BJ8" s="69"/>
      <c r="BK8" s="69"/>
      <c r="BL8" s="69"/>
      <c r="BM8" s="69"/>
      <c r="BN8" s="69"/>
      <c r="BO8" s="69"/>
      <c r="BP8" s="69"/>
      <c r="BQ8" s="69"/>
      <c r="BR8" s="69"/>
      <c r="BS8" s="69"/>
      <c r="BT8" s="69"/>
      <c r="BU8" s="69"/>
      <c r="BV8" s="69"/>
      <c r="BW8" s="69"/>
      <c r="BX8" s="69"/>
      <c r="BY8" s="69"/>
      <c r="BZ8" s="69"/>
      <c r="CA8" s="69"/>
      <c r="CB8" s="69"/>
    </row>
    <row r="9" spans="1:99" ht="15" customHeight="1" x14ac:dyDescent="0.25">
      <c r="A9" s="69"/>
      <c r="B9" s="397"/>
      <c r="C9" s="397"/>
      <c r="D9" s="398"/>
      <c r="E9" s="438"/>
      <c r="F9" s="439"/>
      <c r="G9" s="439"/>
      <c r="H9" s="439"/>
      <c r="I9" s="440"/>
      <c r="J9" s="448"/>
      <c r="K9" s="444"/>
      <c r="L9" s="444"/>
      <c r="M9" s="444"/>
      <c r="N9" s="444"/>
      <c r="O9" s="445"/>
      <c r="P9" s="448"/>
      <c r="Q9" s="444"/>
      <c r="R9" s="444"/>
      <c r="S9" s="444"/>
      <c r="T9" s="444"/>
      <c r="U9" s="445"/>
      <c r="V9" s="448"/>
      <c r="W9" s="444"/>
      <c r="X9" s="444"/>
      <c r="Y9" s="444"/>
      <c r="Z9" s="444"/>
      <c r="AA9" s="445"/>
      <c r="AB9" s="448"/>
      <c r="AC9" s="444"/>
      <c r="AD9" s="444"/>
      <c r="AE9" s="444"/>
      <c r="AF9" s="444"/>
      <c r="AG9" s="445"/>
      <c r="AH9" s="455"/>
      <c r="AI9" s="456"/>
      <c r="AJ9" s="456"/>
      <c r="AK9" s="456"/>
      <c r="AL9" s="456"/>
      <c r="AM9" s="457"/>
      <c r="AN9" s="69"/>
      <c r="AO9" s="402"/>
      <c r="AP9" s="403"/>
      <c r="AQ9" s="403"/>
      <c r="AR9" s="403"/>
      <c r="AS9" s="403"/>
      <c r="AT9" s="404"/>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row>
    <row r="10" spans="1:99" ht="15" customHeight="1" x14ac:dyDescent="0.25">
      <c r="A10" s="69"/>
      <c r="B10" s="397"/>
      <c r="C10" s="397"/>
      <c r="D10" s="398"/>
      <c r="E10" s="438"/>
      <c r="F10" s="439"/>
      <c r="G10" s="439"/>
      <c r="H10" s="439"/>
      <c r="I10" s="440"/>
      <c r="J10" s="448" t="str">
        <f>IF(AND('Mapa final'!$M$48="Muy Alta",'Mapa final'!$Q$48="Leve"),CONCATENATE("R",'Mapa final'!$A$48),"")</f>
        <v/>
      </c>
      <c r="K10" s="444"/>
      <c r="L10" s="444" t="str">
        <f>IF(AND('Mapa final'!$M$54="Muy Alta",'Mapa final'!$Q$54="Leve"),CONCATENATE("R",'Mapa final'!$A$54),"")</f>
        <v/>
      </c>
      <c r="M10" s="444"/>
      <c r="N10" s="444" t="str">
        <f>IF(AND('Mapa final'!$M$60="Muy Alta",'Mapa final'!$Q$60="Leve"),CONCATENATE("R",'Mapa final'!$A$60),"")</f>
        <v/>
      </c>
      <c r="O10" s="445"/>
      <c r="P10" s="448" t="str">
        <f>IF(AND('Mapa final'!$M$48="Muy Alta",'Mapa final'!$Q$48="Menor"),CONCATENATE("R",'Mapa final'!$A$48),"")</f>
        <v/>
      </c>
      <c r="Q10" s="444"/>
      <c r="R10" s="444" t="str">
        <f>IF(AND('Mapa final'!$M$54="Muy Alta",'Mapa final'!$Q$54="Menor"),CONCATENATE("R",'Mapa final'!$A$54),"")</f>
        <v/>
      </c>
      <c r="S10" s="444"/>
      <c r="T10" s="444" t="str">
        <f>IF(AND('Mapa final'!$M$60="Muy Alta",'Mapa final'!$Q$60="Menor"),CONCATENATE("R",'Mapa final'!$A$60),"")</f>
        <v/>
      </c>
      <c r="U10" s="445"/>
      <c r="V10" s="448" t="str">
        <f>IF(AND('Mapa final'!$M$48="Muy Alta",'Mapa final'!$Q$48="Moderado"),CONCATENATE("R",'Mapa final'!$A$48),"")</f>
        <v/>
      </c>
      <c r="W10" s="444"/>
      <c r="X10" s="444" t="str">
        <f>IF(AND('Mapa final'!$M$54="Muy Alta",'Mapa final'!$Q$54="Moderado"),CONCATENATE("R",'Mapa final'!$A$54),"")</f>
        <v/>
      </c>
      <c r="Y10" s="444"/>
      <c r="Z10" s="444" t="str">
        <f>IF(AND('Mapa final'!$M$60="Muy Alta",'Mapa final'!$Q$60="Moderado"),CONCATENATE("R",'Mapa final'!$A$60),"")</f>
        <v/>
      </c>
      <c r="AA10" s="445"/>
      <c r="AB10" s="448" t="str">
        <f>IF(AND('Mapa final'!$M$48="Muy Alta",'Mapa final'!$Q$48="Mayor"),CONCATENATE("R",'Mapa final'!$A$48),"")</f>
        <v/>
      </c>
      <c r="AC10" s="444"/>
      <c r="AD10" s="444" t="str">
        <f>IF(AND('Mapa final'!$M$54="Muy Alta",'Mapa final'!$Q$54="Mayor"),CONCATENATE("R",'Mapa final'!$A$54),"")</f>
        <v/>
      </c>
      <c r="AE10" s="444"/>
      <c r="AF10" s="444" t="str">
        <f>IF(AND('Mapa final'!$M$60="Muy Alta",'Mapa final'!$Q$60="Mayor"),CONCATENATE("R",'Mapa final'!$A$60),"")</f>
        <v/>
      </c>
      <c r="AG10" s="445"/>
      <c r="AH10" s="455" t="str">
        <f>IF(AND('Mapa final'!$M$48="Muy Alta",'Mapa final'!$Q$48="Catastrófico"),CONCATENATE("R",'Mapa final'!$A$48),"")</f>
        <v/>
      </c>
      <c r="AI10" s="456"/>
      <c r="AJ10" s="456" t="str">
        <f>IF(AND('Mapa final'!$M$54="Muy Alta",'Mapa final'!$Q$54="Catastrófico"),CONCATENATE("R",'Mapa final'!$A$54),"")</f>
        <v/>
      </c>
      <c r="AK10" s="456"/>
      <c r="AL10" s="456" t="str">
        <f>IF(AND('Mapa final'!$M$60="Muy Alta",'Mapa final'!$Q$60="Catastrófico"),CONCATENATE("R",'Mapa final'!$A$60),"")</f>
        <v/>
      </c>
      <c r="AM10" s="457"/>
      <c r="AN10" s="69"/>
      <c r="AO10" s="402"/>
      <c r="AP10" s="403"/>
      <c r="AQ10" s="403"/>
      <c r="AR10" s="403"/>
      <c r="AS10" s="403"/>
      <c r="AT10" s="404"/>
      <c r="AU10" s="69"/>
      <c r="AV10" s="69"/>
      <c r="AW10" s="69"/>
      <c r="AX10" s="69"/>
      <c r="AY10" s="69"/>
      <c r="AZ10" s="69"/>
      <c r="BA10" s="69"/>
      <c r="BB10" s="69"/>
      <c r="BC10" s="69"/>
      <c r="BD10" s="69"/>
      <c r="BE10" s="69"/>
      <c r="BF10" s="69"/>
      <c r="BG10" s="69"/>
      <c r="BH10" s="69"/>
      <c r="BI10" s="69"/>
      <c r="BJ10" s="69"/>
      <c r="BK10" s="69"/>
      <c r="BL10" s="69"/>
      <c r="BM10" s="69"/>
      <c r="BN10" s="69"/>
      <c r="BO10" s="69"/>
      <c r="BP10" s="69"/>
      <c r="BQ10" s="69"/>
      <c r="BR10" s="69"/>
      <c r="BS10" s="69"/>
      <c r="BT10" s="69"/>
      <c r="BU10" s="69"/>
      <c r="BV10" s="69"/>
      <c r="BW10" s="69"/>
      <c r="BX10" s="69"/>
      <c r="BY10" s="69"/>
      <c r="BZ10" s="69"/>
      <c r="CA10" s="69"/>
      <c r="CB10" s="69"/>
    </row>
    <row r="11" spans="1:99" ht="15" customHeight="1" x14ac:dyDescent="0.25">
      <c r="A11" s="69"/>
      <c r="B11" s="397"/>
      <c r="C11" s="397"/>
      <c r="D11" s="398"/>
      <c r="E11" s="438"/>
      <c r="F11" s="439"/>
      <c r="G11" s="439"/>
      <c r="H11" s="439"/>
      <c r="I11" s="440"/>
      <c r="J11" s="448"/>
      <c r="K11" s="444"/>
      <c r="L11" s="444"/>
      <c r="M11" s="444"/>
      <c r="N11" s="444"/>
      <c r="O11" s="445"/>
      <c r="P11" s="448"/>
      <c r="Q11" s="444"/>
      <c r="R11" s="444"/>
      <c r="S11" s="444"/>
      <c r="T11" s="444"/>
      <c r="U11" s="445"/>
      <c r="V11" s="448"/>
      <c r="W11" s="444"/>
      <c r="X11" s="444"/>
      <c r="Y11" s="444"/>
      <c r="Z11" s="444"/>
      <c r="AA11" s="445"/>
      <c r="AB11" s="448"/>
      <c r="AC11" s="444"/>
      <c r="AD11" s="444"/>
      <c r="AE11" s="444"/>
      <c r="AF11" s="444"/>
      <c r="AG11" s="445"/>
      <c r="AH11" s="455"/>
      <c r="AI11" s="456"/>
      <c r="AJ11" s="456"/>
      <c r="AK11" s="456"/>
      <c r="AL11" s="456"/>
      <c r="AM11" s="457"/>
      <c r="AN11" s="69"/>
      <c r="AO11" s="402"/>
      <c r="AP11" s="403"/>
      <c r="AQ11" s="403"/>
      <c r="AR11" s="403"/>
      <c r="AS11" s="403"/>
      <c r="AT11" s="404"/>
      <c r="AU11" s="69"/>
      <c r="AV11" s="69"/>
      <c r="AW11" s="69"/>
      <c r="AX11" s="69"/>
      <c r="AY11" s="69"/>
      <c r="AZ11" s="69"/>
      <c r="BA11" s="69"/>
      <c r="BB11" s="69"/>
      <c r="BC11" s="69"/>
      <c r="BD11" s="69"/>
      <c r="BE11" s="69"/>
      <c r="BF11" s="69"/>
      <c r="BG11" s="69"/>
      <c r="BH11" s="69"/>
      <c r="BI11" s="69"/>
      <c r="BJ11" s="69"/>
      <c r="BK11" s="69"/>
      <c r="BL11" s="69"/>
      <c r="BM11" s="69"/>
      <c r="BN11" s="69"/>
      <c r="BO11" s="69"/>
      <c r="BP11" s="69"/>
      <c r="BQ11" s="69"/>
      <c r="BR11" s="69"/>
      <c r="BS11" s="69"/>
      <c r="BT11" s="69"/>
      <c r="BU11" s="69"/>
      <c r="BV11" s="69"/>
      <c r="BW11" s="69"/>
      <c r="BX11" s="69"/>
      <c r="BY11" s="69"/>
      <c r="BZ11" s="69"/>
      <c r="CA11" s="69"/>
      <c r="CB11" s="69"/>
    </row>
    <row r="12" spans="1:99" ht="15" customHeight="1" x14ac:dyDescent="0.25">
      <c r="A12" s="69"/>
      <c r="B12" s="397"/>
      <c r="C12" s="397"/>
      <c r="D12" s="398"/>
      <c r="E12" s="438"/>
      <c r="F12" s="439"/>
      <c r="G12" s="439"/>
      <c r="H12" s="439"/>
      <c r="I12" s="440"/>
      <c r="J12" s="448" t="str">
        <f>IF(AND('Mapa final'!$M$66="Muy Alta",'Mapa final'!$Q$66="Leve"),CONCATENATE("R",'Mapa final'!$A$66),"")</f>
        <v/>
      </c>
      <c r="K12" s="444"/>
      <c r="L12" s="444" t="str">
        <f>IF(AND('Mapa final'!$M$72="Muy Alta",'Mapa final'!$Q$72="Leve"),CONCATENATE("R",'Mapa final'!$A$72),"")</f>
        <v/>
      </c>
      <c r="M12" s="444"/>
      <c r="N12" s="444" t="str">
        <f>IF(AND('Mapa final'!$M$78="Muy Alta",'Mapa final'!$Q$78="Leve"),CONCATENATE("R",'Mapa final'!$A$78),"")</f>
        <v/>
      </c>
      <c r="O12" s="445"/>
      <c r="P12" s="448" t="str">
        <f>IF(AND('Mapa final'!$M$66="Muy Alta",'Mapa final'!$Q$66="Menor"),CONCATENATE("R",'Mapa final'!$A$66),"")</f>
        <v/>
      </c>
      <c r="Q12" s="444"/>
      <c r="R12" s="444" t="str">
        <f>IF(AND('Mapa final'!$M$72="Muy Alta",'Mapa final'!$Q$72="Menor"),CONCATENATE("R",'Mapa final'!$A$72),"")</f>
        <v/>
      </c>
      <c r="S12" s="444"/>
      <c r="T12" s="444" t="str">
        <f>IF(AND('Mapa final'!$M$78="Muy Alta",'Mapa final'!$Q$78="Menor"),CONCATENATE("R",'Mapa final'!$A$78),"")</f>
        <v/>
      </c>
      <c r="U12" s="445"/>
      <c r="V12" s="448" t="str">
        <f>IF(AND('Mapa final'!$M$66="Muy Alta",'Mapa final'!$Q$66="Moderado"),CONCATENATE("R",'Mapa final'!$A$66),"")</f>
        <v>R7</v>
      </c>
      <c r="W12" s="444"/>
      <c r="X12" s="444" t="str">
        <f>IF(AND('Mapa final'!$M$72="Muy Alta",'Mapa final'!$Q$72="Moderado"),CONCATENATE("R",'Mapa final'!$A$72),"")</f>
        <v/>
      </c>
      <c r="Y12" s="444"/>
      <c r="Z12" s="444" t="str">
        <f>IF(AND('Mapa final'!$M$78="Muy Alta",'Mapa final'!$Q$78="Moderado"),CONCATENATE("R",'Mapa final'!$A$78),"")</f>
        <v/>
      </c>
      <c r="AA12" s="445"/>
      <c r="AB12" s="448" t="str">
        <f>IF(AND('Mapa final'!$M$66="Muy Alta",'Mapa final'!$Q$66="Mayor"),CONCATENATE("R",'Mapa final'!$A$66),"")</f>
        <v/>
      </c>
      <c r="AC12" s="444"/>
      <c r="AD12" s="444" t="str">
        <f>IF(AND('Mapa final'!$M$72="Muy Alta",'Mapa final'!$Q$72="Mayor"),CONCATENATE("R",'Mapa final'!$A$72),"")</f>
        <v/>
      </c>
      <c r="AE12" s="444"/>
      <c r="AF12" s="444" t="str">
        <f>IF(AND('Mapa final'!$M$78="Muy Alta",'Mapa final'!$Q$78="Mayor"),CONCATENATE("R",'Mapa final'!$A$78),"")</f>
        <v/>
      </c>
      <c r="AG12" s="445"/>
      <c r="AH12" s="455" t="str">
        <f>IF(AND('Mapa final'!$M$66="Muy Alta",'Mapa final'!$Q$66="Catastrófico"),CONCATENATE("R",'Mapa final'!$A$66),"")</f>
        <v/>
      </c>
      <c r="AI12" s="456"/>
      <c r="AJ12" s="456" t="str">
        <f>IF(AND('Mapa final'!$M$72="Muy Alta",'Mapa final'!$Q$72="Catastrófico"),CONCATENATE("R",'Mapa final'!$A$72),"")</f>
        <v/>
      </c>
      <c r="AK12" s="456"/>
      <c r="AL12" s="456" t="str">
        <f>IF(AND('Mapa final'!$M$78="Muy Alta",'Mapa final'!$Q$78="Catastrófico"),CONCATENATE("R",'Mapa final'!$A$78),"")</f>
        <v/>
      </c>
      <c r="AM12" s="457"/>
      <c r="AN12" s="69"/>
      <c r="AO12" s="402"/>
      <c r="AP12" s="403"/>
      <c r="AQ12" s="403"/>
      <c r="AR12" s="403"/>
      <c r="AS12" s="403"/>
      <c r="AT12" s="404"/>
      <c r="AU12" s="69"/>
      <c r="AV12" s="69"/>
      <c r="AW12" s="69"/>
      <c r="AX12" s="69"/>
      <c r="AY12" s="69"/>
      <c r="AZ12" s="69"/>
      <c r="BA12" s="69"/>
      <c r="BB12" s="69"/>
      <c r="BC12" s="69"/>
      <c r="BD12" s="69"/>
      <c r="BE12" s="69"/>
      <c r="BF12" s="69"/>
      <c r="BG12" s="69"/>
      <c r="BH12" s="69"/>
      <c r="BI12" s="69"/>
      <c r="BJ12" s="69"/>
      <c r="BK12" s="69"/>
      <c r="BL12" s="69"/>
      <c r="BM12" s="69"/>
      <c r="BN12" s="69"/>
      <c r="BO12" s="69"/>
      <c r="BP12" s="69"/>
      <c r="BQ12" s="69"/>
      <c r="BR12" s="69"/>
      <c r="BS12" s="69"/>
      <c r="BT12" s="69"/>
      <c r="BU12" s="69"/>
      <c r="BV12" s="69"/>
      <c r="BW12" s="69"/>
      <c r="BX12" s="69"/>
      <c r="BY12" s="69"/>
      <c r="BZ12" s="69"/>
      <c r="CA12" s="69"/>
      <c r="CB12" s="69"/>
    </row>
    <row r="13" spans="1:99" ht="15.75" customHeight="1" thickBot="1" x14ac:dyDescent="0.3">
      <c r="A13" s="69"/>
      <c r="B13" s="397"/>
      <c r="C13" s="397"/>
      <c r="D13" s="398"/>
      <c r="E13" s="441"/>
      <c r="F13" s="442"/>
      <c r="G13" s="442"/>
      <c r="H13" s="442"/>
      <c r="I13" s="443"/>
      <c r="J13" s="448"/>
      <c r="K13" s="444"/>
      <c r="L13" s="444"/>
      <c r="M13" s="444"/>
      <c r="N13" s="444"/>
      <c r="O13" s="445"/>
      <c r="P13" s="448"/>
      <c r="Q13" s="444"/>
      <c r="R13" s="444"/>
      <c r="S13" s="444"/>
      <c r="T13" s="444"/>
      <c r="U13" s="445"/>
      <c r="V13" s="448"/>
      <c r="W13" s="444"/>
      <c r="X13" s="444"/>
      <c r="Y13" s="444"/>
      <c r="Z13" s="444"/>
      <c r="AA13" s="445"/>
      <c r="AB13" s="448"/>
      <c r="AC13" s="444"/>
      <c r="AD13" s="444"/>
      <c r="AE13" s="444"/>
      <c r="AF13" s="444"/>
      <c r="AG13" s="445"/>
      <c r="AH13" s="458"/>
      <c r="AI13" s="459"/>
      <c r="AJ13" s="459"/>
      <c r="AK13" s="459"/>
      <c r="AL13" s="459"/>
      <c r="AM13" s="460"/>
      <c r="AN13" s="69"/>
      <c r="AO13" s="405"/>
      <c r="AP13" s="406"/>
      <c r="AQ13" s="406"/>
      <c r="AR13" s="406"/>
      <c r="AS13" s="406"/>
      <c r="AT13" s="407"/>
      <c r="AU13" s="69"/>
      <c r="AV13" s="69"/>
      <c r="AW13" s="69"/>
      <c r="AX13" s="69"/>
      <c r="AY13" s="69"/>
      <c r="AZ13" s="69"/>
      <c r="BA13" s="69"/>
      <c r="BB13" s="69"/>
      <c r="BC13" s="69"/>
      <c r="BD13" s="69"/>
      <c r="BE13" s="69"/>
      <c r="BF13" s="69"/>
      <c r="BG13" s="69"/>
      <c r="BH13" s="69"/>
      <c r="BI13" s="69"/>
      <c r="BJ13" s="69"/>
      <c r="BK13" s="69"/>
      <c r="BL13" s="69"/>
      <c r="BM13" s="69"/>
      <c r="BN13" s="69"/>
      <c r="BO13" s="69"/>
      <c r="BP13" s="69"/>
      <c r="BQ13" s="69"/>
      <c r="BR13" s="69"/>
      <c r="BS13" s="69"/>
      <c r="BT13" s="69"/>
      <c r="BU13" s="69"/>
      <c r="BV13" s="69"/>
      <c r="BW13" s="69"/>
      <c r="BX13" s="69"/>
      <c r="BY13" s="69"/>
      <c r="BZ13" s="69"/>
      <c r="CA13" s="69"/>
      <c r="CB13" s="69"/>
    </row>
    <row r="14" spans="1:99" ht="15" customHeight="1" x14ac:dyDescent="0.25">
      <c r="A14" s="69"/>
      <c r="B14" s="397"/>
      <c r="C14" s="397"/>
      <c r="D14" s="398"/>
      <c r="E14" s="435" t="s">
        <v>115</v>
      </c>
      <c r="F14" s="436"/>
      <c r="G14" s="436"/>
      <c r="H14" s="436"/>
      <c r="I14" s="436"/>
      <c r="J14" s="470" t="str">
        <f>IF(AND('Mapa final'!$M$12="Alta",'Mapa final'!$Q$12="Leve"),CONCATENATE("R",'Mapa final'!$A$12),"")</f>
        <v/>
      </c>
      <c r="K14" s="471"/>
      <c r="L14" s="471" t="str">
        <f>IF(AND('Mapa final'!$M$18="Alta",'Mapa final'!$Q$18="Leve"),CONCATENATE("R",'Mapa final'!$A$18),"")</f>
        <v/>
      </c>
      <c r="M14" s="471"/>
      <c r="N14" s="471" t="str">
        <f>IF(AND('Mapa final'!$M$24="Alta",'Mapa final'!$Q$24="Leve"),CONCATENATE("R",'Mapa final'!$A$24),"")</f>
        <v/>
      </c>
      <c r="O14" s="472"/>
      <c r="P14" s="470" t="str">
        <f>IF(AND('Mapa final'!$M$12="Alta",'Mapa final'!$Q$12="Menor"),CONCATENATE("R",'Mapa final'!$A$12),"")</f>
        <v/>
      </c>
      <c r="Q14" s="471"/>
      <c r="R14" s="471" t="str">
        <f>IF(AND('Mapa final'!$M$18="Alta",'Mapa final'!$Q$18="Menor"),CONCATENATE("R",'Mapa final'!$A$18),"")</f>
        <v/>
      </c>
      <c r="S14" s="471"/>
      <c r="T14" s="471" t="str">
        <f>IF(AND('Mapa final'!$M$24="Alta",'Mapa final'!$Q$24="Menor"),CONCATENATE("R",'Mapa final'!$A$24),"")</f>
        <v/>
      </c>
      <c r="U14" s="472"/>
      <c r="V14" s="446" t="str">
        <f>IF(AND('Mapa final'!$M$12="Alta",'Mapa final'!$Q$12="Moderado"),CONCATENATE("R",'Mapa final'!$A$12),"")</f>
        <v/>
      </c>
      <c r="W14" s="447"/>
      <c r="X14" s="447" t="str">
        <f>IF(AND('Mapa final'!$M$18="Alta",'Mapa final'!$Q$18="Moderado"),CONCATENATE("R",'Mapa final'!$A$18),"")</f>
        <v/>
      </c>
      <c r="Y14" s="447"/>
      <c r="Z14" s="447" t="str">
        <f>IF(AND('Mapa final'!$M$24="Alta",'Mapa final'!$Q$24="Moderado"),CONCATENATE("R",'Mapa final'!$A$24),"")</f>
        <v>R2</v>
      </c>
      <c r="AA14" s="449"/>
      <c r="AB14" s="446" t="str">
        <f>IF(AND('Mapa final'!$M$12="Alta",'Mapa final'!$Q$12="Mayor"),CONCATENATE("R",'Mapa final'!$A$12),"")</f>
        <v/>
      </c>
      <c r="AC14" s="447"/>
      <c r="AD14" s="447" t="str">
        <f>IF(AND('Mapa final'!$M$18="Alta",'Mapa final'!$Q$18="Mayor"),CONCATENATE("R",'Mapa final'!$A$18),"")</f>
        <v/>
      </c>
      <c r="AE14" s="447"/>
      <c r="AF14" s="447" t="str">
        <f>IF(AND('Mapa final'!$M$24="Alta",'Mapa final'!$Q$24="Mayor"),CONCATENATE("R",'Mapa final'!$A$24),"")</f>
        <v/>
      </c>
      <c r="AG14" s="449"/>
      <c r="AH14" s="461" t="str">
        <f>IF(AND('Mapa final'!$M$12="Alta",'Mapa final'!$Q$12="Catastrófico"),CONCATENATE("R",'Mapa final'!$A$12),"")</f>
        <v>R1</v>
      </c>
      <c r="AI14" s="462"/>
      <c r="AJ14" s="462" t="str">
        <f>IF(AND('Mapa final'!$M$18="Alta",'Mapa final'!$Q$18="Catastrófico"),CONCATENATE("R",'Mapa final'!$A$18),"")</f>
        <v/>
      </c>
      <c r="AK14" s="462"/>
      <c r="AL14" s="462" t="str">
        <f>IF(AND('Mapa final'!$M$24="Alta",'Mapa final'!$Q$24="Catastrófico"),CONCATENATE("R",'Mapa final'!$A$24),"")</f>
        <v/>
      </c>
      <c r="AM14" s="463"/>
      <c r="AN14" s="69"/>
      <c r="AO14" s="408" t="s">
        <v>80</v>
      </c>
      <c r="AP14" s="409"/>
      <c r="AQ14" s="409"/>
      <c r="AR14" s="409"/>
      <c r="AS14" s="409"/>
      <c r="AT14" s="410"/>
      <c r="AU14" s="69"/>
      <c r="AV14" s="69"/>
      <c r="AW14" s="69"/>
      <c r="AX14" s="69"/>
      <c r="AY14" s="69"/>
      <c r="AZ14" s="69"/>
      <c r="BA14" s="69"/>
      <c r="BB14" s="69"/>
      <c r="BC14" s="69"/>
      <c r="BD14" s="69"/>
      <c r="BE14" s="69"/>
      <c r="BF14" s="69"/>
      <c r="BG14" s="69"/>
      <c r="BH14" s="69"/>
      <c r="BI14" s="69"/>
      <c r="BJ14" s="69"/>
      <c r="BK14" s="69"/>
      <c r="BL14" s="69"/>
      <c r="BM14" s="69"/>
      <c r="BN14" s="69"/>
      <c r="BO14" s="69"/>
      <c r="BP14" s="69"/>
      <c r="BQ14" s="69"/>
      <c r="BR14" s="69"/>
      <c r="BS14" s="69"/>
      <c r="BT14" s="69"/>
      <c r="BU14" s="69"/>
      <c r="BV14" s="69"/>
      <c r="BW14" s="69"/>
      <c r="BX14" s="69"/>
      <c r="BY14" s="69"/>
      <c r="BZ14" s="69"/>
      <c r="CA14" s="69"/>
      <c r="CB14" s="69"/>
    </row>
    <row r="15" spans="1:99" ht="15" customHeight="1" x14ac:dyDescent="0.25">
      <c r="A15" s="69"/>
      <c r="B15" s="397"/>
      <c r="C15" s="397"/>
      <c r="D15" s="398"/>
      <c r="E15" s="438"/>
      <c r="F15" s="439"/>
      <c r="G15" s="439"/>
      <c r="H15" s="439"/>
      <c r="I15" s="439"/>
      <c r="J15" s="464"/>
      <c r="K15" s="465"/>
      <c r="L15" s="465"/>
      <c r="M15" s="465"/>
      <c r="N15" s="465"/>
      <c r="O15" s="466"/>
      <c r="P15" s="464"/>
      <c r="Q15" s="465"/>
      <c r="R15" s="465"/>
      <c r="S15" s="465"/>
      <c r="T15" s="465"/>
      <c r="U15" s="466"/>
      <c r="V15" s="448"/>
      <c r="W15" s="444"/>
      <c r="X15" s="444"/>
      <c r="Y15" s="444"/>
      <c r="Z15" s="444"/>
      <c r="AA15" s="445"/>
      <c r="AB15" s="448"/>
      <c r="AC15" s="444"/>
      <c r="AD15" s="444"/>
      <c r="AE15" s="444"/>
      <c r="AF15" s="444"/>
      <c r="AG15" s="445"/>
      <c r="AH15" s="455"/>
      <c r="AI15" s="456"/>
      <c r="AJ15" s="456"/>
      <c r="AK15" s="456"/>
      <c r="AL15" s="456"/>
      <c r="AM15" s="457"/>
      <c r="AN15" s="69"/>
      <c r="AO15" s="411"/>
      <c r="AP15" s="412"/>
      <c r="AQ15" s="412"/>
      <c r="AR15" s="412"/>
      <c r="AS15" s="412"/>
      <c r="AT15" s="413"/>
      <c r="AU15" s="69"/>
      <c r="AV15" s="69"/>
      <c r="AW15" s="69"/>
      <c r="AX15" s="69"/>
      <c r="AY15" s="69"/>
      <c r="AZ15" s="69"/>
      <c r="BA15" s="69"/>
      <c r="BB15" s="69"/>
      <c r="BC15" s="69"/>
      <c r="BD15" s="69"/>
      <c r="BE15" s="69"/>
      <c r="BF15" s="69"/>
      <c r="BG15" s="69"/>
      <c r="BH15" s="69"/>
      <c r="BI15" s="69"/>
      <c r="BJ15" s="69"/>
      <c r="BK15" s="69"/>
      <c r="BL15" s="69"/>
      <c r="BM15" s="69"/>
      <c r="BN15" s="69"/>
      <c r="BO15" s="69"/>
      <c r="BP15" s="69"/>
      <c r="BQ15" s="69"/>
      <c r="BR15" s="69"/>
      <c r="BS15" s="69"/>
      <c r="BT15" s="69"/>
      <c r="BU15" s="69"/>
      <c r="BV15" s="69"/>
      <c r="BW15" s="69"/>
      <c r="BX15" s="69"/>
      <c r="BY15" s="69"/>
      <c r="BZ15" s="69"/>
      <c r="CA15" s="69"/>
      <c r="CB15" s="69"/>
    </row>
    <row r="16" spans="1:99" ht="15" customHeight="1" x14ac:dyDescent="0.25">
      <c r="A16" s="69"/>
      <c r="B16" s="397"/>
      <c r="C16" s="397"/>
      <c r="D16" s="398"/>
      <c r="E16" s="438"/>
      <c r="F16" s="439"/>
      <c r="G16" s="439"/>
      <c r="H16" s="439"/>
      <c r="I16" s="439"/>
      <c r="J16" s="464" t="str">
        <f>IF(AND('Mapa final'!$M$30="Alta",'Mapa final'!$Q$30="Leve"),CONCATENATE("R",'Mapa final'!$A$30),"")</f>
        <v/>
      </c>
      <c r="K16" s="465"/>
      <c r="L16" s="465" t="str">
        <f>IF(AND('Mapa final'!$M$36="Alta",'Mapa final'!$Q$36="Leve"),CONCATENATE("R",'Mapa final'!$A$36),"")</f>
        <v/>
      </c>
      <c r="M16" s="465"/>
      <c r="N16" s="465" t="str">
        <f>IF(AND('Mapa final'!$M$42="Alta",'Mapa final'!$Q$42="Leve"),CONCATENATE("R",'Mapa final'!$A$42),"")</f>
        <v/>
      </c>
      <c r="O16" s="466"/>
      <c r="P16" s="464" t="str">
        <f>IF(AND('Mapa final'!$M$30="Alta",'Mapa final'!$Q$30="Menor"),CONCATENATE("R",'Mapa final'!$A$30),"")</f>
        <v/>
      </c>
      <c r="Q16" s="465"/>
      <c r="R16" s="465" t="str">
        <f>IF(AND('Mapa final'!$M$36="Alta",'Mapa final'!$Q$36="Menor"),CONCATENATE("R",'Mapa final'!$A$36),"")</f>
        <v/>
      </c>
      <c r="S16" s="465"/>
      <c r="T16" s="465" t="str">
        <f>IF(AND('Mapa final'!$M$42="Alta",'Mapa final'!$Q$42="Menor"),CONCATENATE("R",'Mapa final'!$A$42),"")</f>
        <v/>
      </c>
      <c r="U16" s="466"/>
      <c r="V16" s="448" t="str">
        <f>IF(AND('Mapa final'!$M$30="Alta",'Mapa final'!$Q$30="Moderado"),CONCATENATE("R",'Mapa final'!$A$30),"")</f>
        <v/>
      </c>
      <c r="W16" s="444"/>
      <c r="X16" s="444" t="str">
        <f>IF(AND('Mapa final'!$M$36="Alta",'Mapa final'!$Q$36="Moderado"),CONCATENATE("R",'Mapa final'!$A$36),"")</f>
        <v/>
      </c>
      <c r="Y16" s="444"/>
      <c r="Z16" s="444" t="str">
        <f>IF(AND('Mapa final'!$M$42="Alta",'Mapa final'!$Q$42="Moderado"),CONCATENATE("R",'Mapa final'!$A$42),"")</f>
        <v>R5</v>
      </c>
      <c r="AA16" s="445"/>
      <c r="AB16" s="448" t="str">
        <f>IF(AND('Mapa final'!$M$30="Alta",'Mapa final'!$Q$30="Mayor"),CONCATENATE("R",'Mapa final'!$A$30),"")</f>
        <v/>
      </c>
      <c r="AC16" s="444"/>
      <c r="AD16" s="444" t="str">
        <f>IF(AND('Mapa final'!$M$36="Alta",'Mapa final'!$Q$36="Mayor"),CONCATENATE("R",'Mapa final'!$A$36),"")</f>
        <v/>
      </c>
      <c r="AE16" s="444"/>
      <c r="AF16" s="444" t="str">
        <f>IF(AND('Mapa final'!$M$42="Alta",'Mapa final'!$Q$42="Mayor"),CONCATENATE("R",'Mapa final'!$A$42),"")</f>
        <v/>
      </c>
      <c r="AG16" s="445"/>
      <c r="AH16" s="455" t="str">
        <f>IF(AND('Mapa final'!$M$30="Alta",'Mapa final'!$Q$30="Catastrófico"),CONCATENATE("R",'Mapa final'!$A$30),"")</f>
        <v/>
      </c>
      <c r="AI16" s="456"/>
      <c r="AJ16" s="456" t="str">
        <f>IF(AND('Mapa final'!$M$36="Alta",'Mapa final'!$Q$36="Catastrófico"),CONCATENATE("R",'Mapa final'!$A$36),"")</f>
        <v/>
      </c>
      <c r="AK16" s="456"/>
      <c r="AL16" s="456" t="str">
        <f>IF(AND('Mapa final'!$M$42="Alta",'Mapa final'!$Q$42="Catastrófico"),CONCATENATE("R",'Mapa final'!$A$42),"")</f>
        <v/>
      </c>
      <c r="AM16" s="457"/>
      <c r="AN16" s="69"/>
      <c r="AO16" s="411"/>
      <c r="AP16" s="412"/>
      <c r="AQ16" s="412"/>
      <c r="AR16" s="412"/>
      <c r="AS16" s="412"/>
      <c r="AT16" s="413"/>
      <c r="AU16" s="69"/>
      <c r="AV16" s="69"/>
      <c r="AW16" s="69"/>
      <c r="AX16" s="69"/>
      <c r="AY16" s="69"/>
      <c r="AZ16" s="69"/>
      <c r="BA16" s="69"/>
      <c r="BB16" s="69"/>
      <c r="BC16" s="69"/>
      <c r="BD16" s="69"/>
      <c r="BE16" s="69"/>
      <c r="BF16" s="69"/>
      <c r="BG16" s="69"/>
      <c r="BH16" s="69"/>
      <c r="BI16" s="69"/>
      <c r="BJ16" s="69"/>
      <c r="BK16" s="69"/>
      <c r="BL16" s="69"/>
      <c r="BM16" s="69"/>
      <c r="BN16" s="69"/>
      <c r="BO16" s="69"/>
      <c r="BP16" s="69"/>
      <c r="BQ16" s="69"/>
      <c r="BR16" s="69"/>
      <c r="BS16" s="69"/>
      <c r="BT16" s="69"/>
      <c r="BU16" s="69"/>
      <c r="BV16" s="69"/>
      <c r="BW16" s="69"/>
      <c r="BX16" s="69"/>
      <c r="BY16" s="69"/>
      <c r="BZ16" s="69"/>
      <c r="CA16" s="69"/>
      <c r="CB16" s="69"/>
    </row>
    <row r="17" spans="1:80" ht="15" customHeight="1" x14ac:dyDescent="0.25">
      <c r="A17" s="69"/>
      <c r="B17" s="397"/>
      <c r="C17" s="397"/>
      <c r="D17" s="398"/>
      <c r="E17" s="438"/>
      <c r="F17" s="439"/>
      <c r="G17" s="439"/>
      <c r="H17" s="439"/>
      <c r="I17" s="439"/>
      <c r="J17" s="464"/>
      <c r="K17" s="465"/>
      <c r="L17" s="465"/>
      <c r="M17" s="465"/>
      <c r="N17" s="465"/>
      <c r="O17" s="466"/>
      <c r="P17" s="464"/>
      <c r="Q17" s="465"/>
      <c r="R17" s="465"/>
      <c r="S17" s="465"/>
      <c r="T17" s="465"/>
      <c r="U17" s="466"/>
      <c r="V17" s="448"/>
      <c r="W17" s="444"/>
      <c r="X17" s="444"/>
      <c r="Y17" s="444"/>
      <c r="Z17" s="444"/>
      <c r="AA17" s="445"/>
      <c r="AB17" s="448"/>
      <c r="AC17" s="444"/>
      <c r="AD17" s="444"/>
      <c r="AE17" s="444"/>
      <c r="AF17" s="444"/>
      <c r="AG17" s="445"/>
      <c r="AH17" s="455"/>
      <c r="AI17" s="456"/>
      <c r="AJ17" s="456"/>
      <c r="AK17" s="456"/>
      <c r="AL17" s="456"/>
      <c r="AM17" s="457"/>
      <c r="AN17" s="69"/>
      <c r="AO17" s="411"/>
      <c r="AP17" s="412"/>
      <c r="AQ17" s="412"/>
      <c r="AR17" s="412"/>
      <c r="AS17" s="412"/>
      <c r="AT17" s="413"/>
      <c r="AU17" s="69"/>
      <c r="AV17" s="69"/>
      <c r="AW17" s="69"/>
      <c r="AX17" s="69"/>
      <c r="AY17" s="69"/>
      <c r="AZ17" s="69"/>
      <c r="BA17" s="69"/>
      <c r="BB17" s="69"/>
      <c r="BC17" s="69"/>
      <c r="BD17" s="69"/>
      <c r="BE17" s="69"/>
      <c r="BF17" s="69"/>
      <c r="BG17" s="69"/>
      <c r="BH17" s="69"/>
      <c r="BI17" s="69"/>
      <c r="BJ17" s="69"/>
      <c r="BK17" s="69"/>
      <c r="BL17" s="69"/>
      <c r="BM17" s="69"/>
      <c r="BN17" s="69"/>
      <c r="BO17" s="69"/>
      <c r="BP17" s="69"/>
      <c r="BQ17" s="69"/>
      <c r="BR17" s="69"/>
      <c r="BS17" s="69"/>
      <c r="BT17" s="69"/>
      <c r="BU17" s="69"/>
      <c r="BV17" s="69"/>
      <c r="BW17" s="69"/>
      <c r="BX17" s="69"/>
      <c r="BY17" s="69"/>
      <c r="BZ17" s="69"/>
      <c r="CA17" s="69"/>
      <c r="CB17" s="69"/>
    </row>
    <row r="18" spans="1:80" ht="15" customHeight="1" x14ac:dyDescent="0.25">
      <c r="A18" s="69"/>
      <c r="B18" s="397"/>
      <c r="C18" s="397"/>
      <c r="D18" s="398"/>
      <c r="E18" s="438"/>
      <c r="F18" s="439"/>
      <c r="G18" s="439"/>
      <c r="H18" s="439"/>
      <c r="I18" s="439"/>
      <c r="J18" s="464" t="str">
        <f>IF(AND('Mapa final'!$M$48="Alta",'Mapa final'!$Q$48="Leve"),CONCATENATE("R",'Mapa final'!$A$48),"")</f>
        <v/>
      </c>
      <c r="K18" s="465"/>
      <c r="L18" s="465" t="str">
        <f>IF(AND('Mapa final'!$M$54="Alta",'Mapa final'!$Q$54="Leve"),CONCATENATE("R",'Mapa final'!$A$54),"")</f>
        <v/>
      </c>
      <c r="M18" s="465"/>
      <c r="N18" s="465" t="str">
        <f>IF(AND('Mapa final'!$M$60="Alta",'Mapa final'!$Q$60="Leve"),CONCATENATE("R",'Mapa final'!$A$60),"")</f>
        <v/>
      </c>
      <c r="O18" s="466"/>
      <c r="P18" s="464" t="str">
        <f>IF(AND('Mapa final'!$M$48="Alta",'Mapa final'!$Q$48="Menor"),CONCATENATE("R",'Mapa final'!$A$48),"")</f>
        <v/>
      </c>
      <c r="Q18" s="465"/>
      <c r="R18" s="465" t="str">
        <f>IF(AND('Mapa final'!$M$54="Alta",'Mapa final'!$Q$54="Menor"),CONCATENATE("R",'Mapa final'!$A$54),"")</f>
        <v/>
      </c>
      <c r="S18" s="465"/>
      <c r="T18" s="465" t="str">
        <f>IF(AND('Mapa final'!$M$60="Alta",'Mapa final'!$Q$60="Menor"),CONCATENATE("R",'Mapa final'!$A$60),"")</f>
        <v/>
      </c>
      <c r="U18" s="466"/>
      <c r="V18" s="448" t="str">
        <f>IF(AND('Mapa final'!$M$48="Alta",'Mapa final'!$Q$48="Moderado"),CONCATENATE("R",'Mapa final'!$A$48),"")</f>
        <v/>
      </c>
      <c r="W18" s="444"/>
      <c r="X18" s="444" t="str">
        <f>IF(AND('Mapa final'!$M$54="Alta",'Mapa final'!$Q$54="Moderado"),CONCATENATE("R",'Mapa final'!$A$54),"")</f>
        <v/>
      </c>
      <c r="Y18" s="444"/>
      <c r="Z18" s="444" t="str">
        <f>IF(AND('Mapa final'!$M$60="Alta",'Mapa final'!$Q$60="Moderado"),CONCATENATE("R",'Mapa final'!$A$60),"")</f>
        <v/>
      </c>
      <c r="AA18" s="445"/>
      <c r="AB18" s="448" t="str">
        <f>IF(AND('Mapa final'!$M$48="Alta",'Mapa final'!$Q$48="Mayor"),CONCATENATE("R",'Mapa final'!$A$48),"")</f>
        <v/>
      </c>
      <c r="AC18" s="444"/>
      <c r="AD18" s="444" t="str">
        <f>IF(AND('Mapa final'!$M$54="Alta",'Mapa final'!$Q$54="Mayor"),CONCATENATE("R",'Mapa final'!$A$54),"")</f>
        <v/>
      </c>
      <c r="AE18" s="444"/>
      <c r="AF18" s="444" t="str">
        <f>IF(AND('Mapa final'!$M$60="Alta",'Mapa final'!$Q$60="Mayor"),CONCATENATE("R",'Mapa final'!$A$60),"")</f>
        <v/>
      </c>
      <c r="AG18" s="445"/>
      <c r="AH18" s="455" t="str">
        <f>IF(AND('Mapa final'!$M$48="Alta",'Mapa final'!$Q$48="Catastrófico"),CONCATENATE("R",'Mapa final'!$A$48),"")</f>
        <v/>
      </c>
      <c r="AI18" s="456"/>
      <c r="AJ18" s="456" t="str">
        <f>IF(AND('Mapa final'!$M$54="Alta",'Mapa final'!$Q$54="Catastrófico"),CONCATENATE("R",'Mapa final'!$A$54),"")</f>
        <v/>
      </c>
      <c r="AK18" s="456"/>
      <c r="AL18" s="456" t="str">
        <f>IF(AND('Mapa final'!$M$60="Alta",'Mapa final'!$Q$60="Catastrófico"),CONCATENATE("R",'Mapa final'!$A$60),"")</f>
        <v/>
      </c>
      <c r="AM18" s="457"/>
      <c r="AN18" s="69"/>
      <c r="AO18" s="411"/>
      <c r="AP18" s="412"/>
      <c r="AQ18" s="412"/>
      <c r="AR18" s="412"/>
      <c r="AS18" s="412"/>
      <c r="AT18" s="413"/>
      <c r="AU18" s="69"/>
      <c r="AV18" s="69"/>
      <c r="AW18" s="69"/>
      <c r="AX18" s="69"/>
      <c r="AY18" s="69"/>
      <c r="AZ18" s="69"/>
      <c r="BA18" s="69"/>
      <c r="BB18" s="69"/>
      <c r="BC18" s="69"/>
      <c r="BD18" s="69"/>
      <c r="BE18" s="69"/>
      <c r="BF18" s="69"/>
      <c r="BG18" s="69"/>
      <c r="BH18" s="69"/>
      <c r="BI18" s="69"/>
      <c r="BJ18" s="69"/>
      <c r="BK18" s="69"/>
      <c r="BL18" s="69"/>
      <c r="BM18" s="69"/>
      <c r="BN18" s="69"/>
      <c r="BO18" s="69"/>
      <c r="BP18" s="69"/>
      <c r="BQ18" s="69"/>
      <c r="BR18" s="69"/>
      <c r="BS18" s="69"/>
      <c r="BT18" s="69"/>
      <c r="BU18" s="69"/>
      <c r="BV18" s="69"/>
      <c r="BW18" s="69"/>
      <c r="BX18" s="69"/>
      <c r="BY18" s="69"/>
      <c r="BZ18" s="69"/>
      <c r="CA18" s="69"/>
      <c r="CB18" s="69"/>
    </row>
    <row r="19" spans="1:80" ht="15" customHeight="1" x14ac:dyDescent="0.25">
      <c r="A19" s="69"/>
      <c r="B19" s="397"/>
      <c r="C19" s="397"/>
      <c r="D19" s="398"/>
      <c r="E19" s="438"/>
      <c r="F19" s="439"/>
      <c r="G19" s="439"/>
      <c r="H19" s="439"/>
      <c r="I19" s="439"/>
      <c r="J19" s="464"/>
      <c r="K19" s="465"/>
      <c r="L19" s="465"/>
      <c r="M19" s="465"/>
      <c r="N19" s="465"/>
      <c r="O19" s="466"/>
      <c r="P19" s="464"/>
      <c r="Q19" s="465"/>
      <c r="R19" s="465"/>
      <c r="S19" s="465"/>
      <c r="T19" s="465"/>
      <c r="U19" s="466"/>
      <c r="V19" s="448"/>
      <c r="W19" s="444"/>
      <c r="X19" s="444"/>
      <c r="Y19" s="444"/>
      <c r="Z19" s="444"/>
      <c r="AA19" s="445"/>
      <c r="AB19" s="448"/>
      <c r="AC19" s="444"/>
      <c r="AD19" s="444"/>
      <c r="AE19" s="444"/>
      <c r="AF19" s="444"/>
      <c r="AG19" s="445"/>
      <c r="AH19" s="455"/>
      <c r="AI19" s="456"/>
      <c r="AJ19" s="456"/>
      <c r="AK19" s="456"/>
      <c r="AL19" s="456"/>
      <c r="AM19" s="457"/>
      <c r="AN19" s="69"/>
      <c r="AO19" s="411"/>
      <c r="AP19" s="412"/>
      <c r="AQ19" s="412"/>
      <c r="AR19" s="412"/>
      <c r="AS19" s="412"/>
      <c r="AT19" s="413"/>
      <c r="AU19" s="69"/>
      <c r="AV19" s="69"/>
      <c r="AW19" s="69"/>
      <c r="AX19" s="69"/>
      <c r="AY19" s="69"/>
      <c r="AZ19" s="69"/>
      <c r="BA19" s="69"/>
      <c r="BB19" s="69"/>
      <c r="BC19" s="69"/>
      <c r="BD19" s="69"/>
      <c r="BE19" s="69"/>
      <c r="BF19" s="69"/>
      <c r="BG19" s="69"/>
      <c r="BH19" s="69"/>
      <c r="BI19" s="69"/>
      <c r="BJ19" s="69"/>
      <c r="BK19" s="69"/>
      <c r="BL19" s="69"/>
      <c r="BM19" s="69"/>
      <c r="BN19" s="69"/>
      <c r="BO19" s="69"/>
      <c r="BP19" s="69"/>
      <c r="BQ19" s="69"/>
      <c r="BR19" s="69"/>
      <c r="BS19" s="69"/>
      <c r="BT19" s="69"/>
      <c r="BU19" s="69"/>
      <c r="BV19" s="69"/>
      <c r="BW19" s="69"/>
      <c r="BX19" s="69"/>
      <c r="BY19" s="69"/>
      <c r="BZ19" s="69"/>
      <c r="CA19" s="69"/>
      <c r="CB19" s="69"/>
    </row>
    <row r="20" spans="1:80" ht="15" customHeight="1" x14ac:dyDescent="0.25">
      <c r="A20" s="69"/>
      <c r="B20" s="397"/>
      <c r="C20" s="397"/>
      <c r="D20" s="398"/>
      <c r="E20" s="438"/>
      <c r="F20" s="439"/>
      <c r="G20" s="439"/>
      <c r="H20" s="439"/>
      <c r="I20" s="439"/>
      <c r="J20" s="464" t="str">
        <f>IF(AND('Mapa final'!$M$66="Alta",'Mapa final'!$Q$66="Leve"),CONCATENATE("R",'Mapa final'!$A$66),"")</f>
        <v/>
      </c>
      <c r="K20" s="465"/>
      <c r="L20" s="465" t="str">
        <f>IF(AND('Mapa final'!$M$72="Alta",'Mapa final'!$Q$72="Leve"),CONCATENATE("R",'Mapa final'!$A$72),"")</f>
        <v/>
      </c>
      <c r="M20" s="465"/>
      <c r="N20" s="465" t="str">
        <f>IF(AND('Mapa final'!$M$78="Alta",'Mapa final'!$Q$78="Leve"),CONCATENATE("R",'Mapa final'!$A$78),"")</f>
        <v/>
      </c>
      <c r="O20" s="466"/>
      <c r="P20" s="464" t="str">
        <f>IF(AND('Mapa final'!$M$66="Alta",'Mapa final'!$Q$66="Menor"),CONCATENATE("R",'Mapa final'!$A$66),"")</f>
        <v/>
      </c>
      <c r="Q20" s="465"/>
      <c r="R20" s="465" t="str">
        <f>IF(AND('Mapa final'!$M$72="Alta",'Mapa final'!$Q$72="Menor"),CONCATENATE("R",'Mapa final'!$A$72),"")</f>
        <v/>
      </c>
      <c r="S20" s="465"/>
      <c r="T20" s="465" t="str">
        <f>IF(AND('Mapa final'!$M$78="Alta",'Mapa final'!$Q$78="Menor"),CONCATENATE("R",'Mapa final'!$A$78),"")</f>
        <v/>
      </c>
      <c r="U20" s="466"/>
      <c r="V20" s="448" t="str">
        <f>IF(AND('Mapa final'!$M$66="Alta",'Mapa final'!$Q$66="Moderado"),CONCATENATE("R",'Mapa final'!$A$66),"")</f>
        <v/>
      </c>
      <c r="W20" s="444"/>
      <c r="X20" s="444" t="str">
        <f>IF(AND('Mapa final'!$M$72="Alta",'Mapa final'!$Q$72="Moderado"),CONCATENATE("R",'Mapa final'!$A$72),"")</f>
        <v/>
      </c>
      <c r="Y20" s="444"/>
      <c r="Z20" s="444" t="str">
        <f>IF(AND('Mapa final'!$M$78="Alta",'Mapa final'!$Q$78="Moderado"),CONCATENATE("R",'Mapa final'!$A$78),"")</f>
        <v/>
      </c>
      <c r="AA20" s="445"/>
      <c r="AB20" s="448" t="str">
        <f>IF(AND('Mapa final'!$M$66="Alta",'Mapa final'!$Q$66="Mayor"),CONCATENATE("R",'Mapa final'!$A$66),"")</f>
        <v/>
      </c>
      <c r="AC20" s="444"/>
      <c r="AD20" s="444" t="str">
        <f>IF(AND('Mapa final'!$M$72="Alta",'Mapa final'!$Q$72="Mayor"),CONCATENATE("R",'Mapa final'!$A$72),"")</f>
        <v/>
      </c>
      <c r="AE20" s="444"/>
      <c r="AF20" s="444" t="str">
        <f>IF(AND('Mapa final'!$M$78="Alta",'Mapa final'!$Q$78="Mayor"),CONCATENATE("R",'Mapa final'!$A$78),"")</f>
        <v/>
      </c>
      <c r="AG20" s="445"/>
      <c r="AH20" s="455" t="str">
        <f>IF(AND('Mapa final'!$M$66="Alta",'Mapa final'!$Q$66="Catastrófico"),CONCATENATE("R",'Mapa final'!$A$66),"")</f>
        <v/>
      </c>
      <c r="AI20" s="456"/>
      <c r="AJ20" s="456" t="str">
        <f>IF(AND('Mapa final'!$M$72="Alta",'Mapa final'!$Q$72="Catastrófico"),CONCATENATE("R",'Mapa final'!$A$72),"")</f>
        <v/>
      </c>
      <c r="AK20" s="456"/>
      <c r="AL20" s="456" t="str">
        <f>IF(AND('Mapa final'!$M$78="Alta",'Mapa final'!$Q$78="Catastrófico"),CONCATENATE("R",'Mapa final'!$A$78),"")</f>
        <v/>
      </c>
      <c r="AM20" s="457"/>
      <c r="AN20" s="69"/>
      <c r="AO20" s="411"/>
      <c r="AP20" s="412"/>
      <c r="AQ20" s="412"/>
      <c r="AR20" s="412"/>
      <c r="AS20" s="412"/>
      <c r="AT20" s="413"/>
      <c r="AU20" s="69"/>
      <c r="AV20" s="69"/>
      <c r="AW20" s="69"/>
      <c r="AX20" s="69"/>
      <c r="AY20" s="69"/>
      <c r="AZ20" s="69"/>
      <c r="BA20" s="69"/>
      <c r="BB20" s="69"/>
      <c r="BC20" s="69"/>
      <c r="BD20" s="69"/>
      <c r="BE20" s="69"/>
      <c r="BF20" s="69"/>
      <c r="BG20" s="69"/>
      <c r="BH20" s="69"/>
      <c r="BI20" s="69"/>
      <c r="BJ20" s="69"/>
      <c r="BK20" s="69"/>
      <c r="BL20" s="69"/>
      <c r="BM20" s="69"/>
      <c r="BN20" s="69"/>
      <c r="BO20" s="69"/>
      <c r="BP20" s="69"/>
      <c r="BQ20" s="69"/>
      <c r="BR20" s="69"/>
      <c r="BS20" s="69"/>
      <c r="BT20" s="69"/>
      <c r="BU20" s="69"/>
      <c r="BV20" s="69"/>
      <c r="BW20" s="69"/>
      <c r="BX20" s="69"/>
      <c r="BY20" s="69"/>
      <c r="BZ20" s="69"/>
      <c r="CA20" s="69"/>
      <c r="CB20" s="69"/>
    </row>
    <row r="21" spans="1:80" ht="15.75" customHeight="1" thickBot="1" x14ac:dyDescent="0.3">
      <c r="A21" s="69"/>
      <c r="B21" s="397"/>
      <c r="C21" s="397"/>
      <c r="D21" s="398"/>
      <c r="E21" s="441"/>
      <c r="F21" s="442"/>
      <c r="G21" s="442"/>
      <c r="H21" s="442"/>
      <c r="I21" s="442"/>
      <c r="J21" s="467"/>
      <c r="K21" s="468"/>
      <c r="L21" s="468"/>
      <c r="M21" s="468"/>
      <c r="N21" s="468"/>
      <c r="O21" s="469"/>
      <c r="P21" s="467"/>
      <c r="Q21" s="468"/>
      <c r="R21" s="468"/>
      <c r="S21" s="468"/>
      <c r="T21" s="468"/>
      <c r="U21" s="469"/>
      <c r="V21" s="452"/>
      <c r="W21" s="453"/>
      <c r="X21" s="453"/>
      <c r="Y21" s="453"/>
      <c r="Z21" s="453"/>
      <c r="AA21" s="454"/>
      <c r="AB21" s="452"/>
      <c r="AC21" s="453"/>
      <c r="AD21" s="453"/>
      <c r="AE21" s="453"/>
      <c r="AF21" s="453"/>
      <c r="AG21" s="454"/>
      <c r="AH21" s="458"/>
      <c r="AI21" s="459"/>
      <c r="AJ21" s="459"/>
      <c r="AK21" s="459"/>
      <c r="AL21" s="459"/>
      <c r="AM21" s="460"/>
      <c r="AN21" s="69"/>
      <c r="AO21" s="414"/>
      <c r="AP21" s="415"/>
      <c r="AQ21" s="415"/>
      <c r="AR21" s="415"/>
      <c r="AS21" s="415"/>
      <c r="AT21" s="416"/>
      <c r="AU21" s="69"/>
      <c r="AV21" s="69"/>
      <c r="AW21" s="69"/>
      <c r="AX21" s="69"/>
      <c r="AY21" s="69"/>
      <c r="AZ21" s="69"/>
      <c r="BA21" s="69"/>
      <c r="BB21" s="69"/>
      <c r="BC21" s="69"/>
      <c r="BD21" s="69"/>
      <c r="BE21" s="69"/>
      <c r="BF21" s="69"/>
      <c r="BG21" s="69"/>
      <c r="BH21" s="69"/>
      <c r="BI21" s="69"/>
      <c r="BJ21" s="69"/>
      <c r="BK21" s="69"/>
      <c r="BL21" s="69"/>
      <c r="BM21" s="69"/>
      <c r="BN21" s="69"/>
      <c r="BO21" s="69"/>
      <c r="BP21" s="69"/>
      <c r="BQ21" s="69"/>
      <c r="BR21" s="69"/>
      <c r="BS21" s="69"/>
      <c r="BT21" s="69"/>
      <c r="BU21" s="69"/>
      <c r="BV21" s="69"/>
      <c r="BW21" s="69"/>
      <c r="BX21" s="69"/>
      <c r="BY21" s="69"/>
      <c r="BZ21" s="69"/>
      <c r="CA21" s="69"/>
      <c r="CB21" s="69"/>
    </row>
    <row r="22" spans="1:80" x14ac:dyDescent="0.25">
      <c r="A22" s="69"/>
      <c r="B22" s="397"/>
      <c r="C22" s="397"/>
      <c r="D22" s="398"/>
      <c r="E22" s="435" t="s">
        <v>117</v>
      </c>
      <c r="F22" s="436"/>
      <c r="G22" s="436"/>
      <c r="H22" s="436"/>
      <c r="I22" s="437"/>
      <c r="J22" s="470" t="str">
        <f>IF(AND('Mapa final'!$M$12="Media",'Mapa final'!$Q$12="Leve"),CONCATENATE("R",'Mapa final'!$A$12),"")</f>
        <v/>
      </c>
      <c r="K22" s="471"/>
      <c r="L22" s="471" t="str">
        <f>IF(AND('Mapa final'!$M$18="Media",'Mapa final'!$Q$18="Leve"),CONCATENATE("R",'Mapa final'!$A$18),"")</f>
        <v/>
      </c>
      <c r="M22" s="471"/>
      <c r="N22" s="471" t="str">
        <f>IF(AND('Mapa final'!$M$24="Media",'Mapa final'!$Q$24="Leve"),CONCATENATE("R",'Mapa final'!$A$24),"")</f>
        <v/>
      </c>
      <c r="O22" s="472"/>
      <c r="P22" s="470" t="str">
        <f>IF(AND('Mapa final'!$M$12="Media",'Mapa final'!$Q$12="Menor"),CONCATENATE("R",'Mapa final'!$A$12),"")</f>
        <v/>
      </c>
      <c r="Q22" s="471"/>
      <c r="R22" s="471" t="str">
        <f>IF(AND('Mapa final'!$M$18="Media",'Mapa final'!$Q$18="Menor"),CONCATENATE("R",'Mapa final'!$A$18),"")</f>
        <v/>
      </c>
      <c r="S22" s="471"/>
      <c r="T22" s="471" t="str">
        <f>IF(AND('Mapa final'!$M$24="Media",'Mapa final'!$Q$24="Menor"),CONCATENATE("R",'Mapa final'!$A$24),"")</f>
        <v/>
      </c>
      <c r="U22" s="472"/>
      <c r="V22" s="470" t="str">
        <f>IF(AND('Mapa final'!$M$12="Media",'Mapa final'!$Q$12="Moderado"),CONCATENATE("R",'Mapa final'!$A$12),"")</f>
        <v/>
      </c>
      <c r="W22" s="471"/>
      <c r="X22" s="471" t="str">
        <f>IF(AND('Mapa final'!$M$18="Media",'Mapa final'!$Q$18="Moderado"),CONCATENATE("R",'Mapa final'!$A$18),"")</f>
        <v/>
      </c>
      <c r="Y22" s="471"/>
      <c r="Z22" s="471" t="str">
        <f>IF(AND('Mapa final'!$M$24="Media",'Mapa final'!$Q$24="Moderado"),CONCATENATE("R",'Mapa final'!$A$24),"")</f>
        <v/>
      </c>
      <c r="AA22" s="472"/>
      <c r="AB22" s="446" t="str">
        <f>IF(AND('Mapa final'!$M$12="Media",'Mapa final'!$Q$12="Mayor"),CONCATENATE("R",'Mapa final'!$A$12),"")</f>
        <v/>
      </c>
      <c r="AC22" s="447"/>
      <c r="AD22" s="447" t="str">
        <f>IF(AND('Mapa final'!$M$18="Media",'Mapa final'!$Q$18="Mayor"),CONCATENATE("R",'Mapa final'!$A$18),"")</f>
        <v/>
      </c>
      <c r="AE22" s="447"/>
      <c r="AF22" s="447" t="str">
        <f>IF(AND('Mapa final'!$M$24="Media",'Mapa final'!$Q$24="Mayor"),CONCATENATE("R",'Mapa final'!$A$24),"")</f>
        <v/>
      </c>
      <c r="AG22" s="449"/>
      <c r="AH22" s="461" t="str">
        <f>IF(AND('Mapa final'!$M$12="Media",'Mapa final'!$Q$12="Catastrófico"),CONCATENATE("R",'Mapa final'!$A$12),"")</f>
        <v/>
      </c>
      <c r="AI22" s="462"/>
      <c r="AJ22" s="462" t="str">
        <f>IF(AND('Mapa final'!$M$18="Media",'Mapa final'!$Q$18="Catastrófico"),CONCATENATE("R",'Mapa final'!$A$18),"")</f>
        <v/>
      </c>
      <c r="AK22" s="462"/>
      <c r="AL22" s="462" t="str">
        <f>IF(AND('Mapa final'!$M$24="Media",'Mapa final'!$Q$24="Catastrófico"),CONCATENATE("R",'Mapa final'!$A$24),"")</f>
        <v/>
      </c>
      <c r="AM22" s="463"/>
      <c r="AN22" s="69"/>
      <c r="AO22" s="417" t="s">
        <v>81</v>
      </c>
      <c r="AP22" s="418"/>
      <c r="AQ22" s="418"/>
      <c r="AR22" s="418"/>
      <c r="AS22" s="418"/>
      <c r="AT22" s="419"/>
      <c r="AU22" s="69"/>
      <c r="AV22" s="69"/>
      <c r="AW22" s="69"/>
      <c r="AX22" s="69"/>
      <c r="AY22" s="69"/>
      <c r="AZ22" s="69"/>
      <c r="BA22" s="69"/>
      <c r="BB22" s="69"/>
      <c r="BC22" s="69"/>
      <c r="BD22" s="69"/>
      <c r="BE22" s="69"/>
      <c r="BF22" s="69"/>
      <c r="BG22" s="69"/>
      <c r="BH22" s="69"/>
      <c r="BI22" s="69"/>
      <c r="BJ22" s="69"/>
      <c r="BK22" s="69"/>
      <c r="BL22" s="69"/>
      <c r="BM22" s="69"/>
      <c r="BN22" s="69"/>
      <c r="BO22" s="69"/>
      <c r="BP22" s="69"/>
      <c r="BQ22" s="69"/>
      <c r="BR22" s="69"/>
      <c r="BS22" s="69"/>
      <c r="BT22" s="69"/>
      <c r="BU22" s="69"/>
      <c r="BV22" s="69"/>
      <c r="BW22" s="69"/>
      <c r="BX22" s="69"/>
      <c r="BY22" s="69"/>
      <c r="BZ22" s="69"/>
      <c r="CA22" s="69"/>
      <c r="CB22" s="69"/>
    </row>
    <row r="23" spans="1:80" x14ac:dyDescent="0.25">
      <c r="A23" s="69"/>
      <c r="B23" s="397"/>
      <c r="C23" s="397"/>
      <c r="D23" s="398"/>
      <c r="E23" s="438"/>
      <c r="F23" s="439"/>
      <c r="G23" s="439"/>
      <c r="H23" s="439"/>
      <c r="I23" s="440"/>
      <c r="J23" s="464"/>
      <c r="K23" s="465"/>
      <c r="L23" s="465"/>
      <c r="M23" s="465"/>
      <c r="N23" s="465"/>
      <c r="O23" s="466"/>
      <c r="P23" s="464"/>
      <c r="Q23" s="465"/>
      <c r="R23" s="465"/>
      <c r="S23" s="465"/>
      <c r="T23" s="465"/>
      <c r="U23" s="466"/>
      <c r="V23" s="464"/>
      <c r="W23" s="465"/>
      <c r="X23" s="465"/>
      <c r="Y23" s="465"/>
      <c r="Z23" s="465"/>
      <c r="AA23" s="466"/>
      <c r="AB23" s="448"/>
      <c r="AC23" s="444"/>
      <c r="AD23" s="444"/>
      <c r="AE23" s="444"/>
      <c r="AF23" s="444"/>
      <c r="AG23" s="445"/>
      <c r="AH23" s="455"/>
      <c r="AI23" s="456"/>
      <c r="AJ23" s="456"/>
      <c r="AK23" s="456"/>
      <c r="AL23" s="456"/>
      <c r="AM23" s="457"/>
      <c r="AN23" s="69"/>
      <c r="AO23" s="420"/>
      <c r="AP23" s="421"/>
      <c r="AQ23" s="421"/>
      <c r="AR23" s="421"/>
      <c r="AS23" s="421"/>
      <c r="AT23" s="422"/>
      <c r="AU23" s="69"/>
      <c r="AV23" s="69"/>
      <c r="AW23" s="69"/>
      <c r="AX23" s="69"/>
      <c r="AY23" s="69"/>
      <c r="AZ23" s="69"/>
      <c r="BA23" s="69"/>
      <c r="BB23" s="69"/>
      <c r="BC23" s="69"/>
      <c r="BD23" s="69"/>
      <c r="BE23" s="69"/>
      <c r="BF23" s="69"/>
      <c r="BG23" s="69"/>
      <c r="BH23" s="69"/>
      <c r="BI23" s="69"/>
      <c r="BJ23" s="69"/>
      <c r="BK23" s="69"/>
      <c r="BL23" s="69"/>
      <c r="BM23" s="69"/>
      <c r="BN23" s="69"/>
      <c r="BO23" s="69"/>
      <c r="BP23" s="69"/>
      <c r="BQ23" s="69"/>
      <c r="BR23" s="69"/>
      <c r="BS23" s="69"/>
      <c r="BT23" s="69"/>
      <c r="BU23" s="69"/>
      <c r="BV23" s="69"/>
      <c r="BW23" s="69"/>
      <c r="BX23" s="69"/>
      <c r="BY23" s="69"/>
      <c r="BZ23" s="69"/>
      <c r="CA23" s="69"/>
      <c r="CB23" s="69"/>
    </row>
    <row r="24" spans="1:80" x14ac:dyDescent="0.25">
      <c r="A24" s="69"/>
      <c r="B24" s="397"/>
      <c r="C24" s="397"/>
      <c r="D24" s="398"/>
      <c r="E24" s="438"/>
      <c r="F24" s="439"/>
      <c r="G24" s="439"/>
      <c r="H24" s="439"/>
      <c r="I24" s="440"/>
      <c r="J24" s="464" t="str">
        <f>IF(AND('Mapa final'!$M$30="Media",'Mapa final'!$Q$30="Leve"),CONCATENATE("R",'Mapa final'!$A$30),"")</f>
        <v/>
      </c>
      <c r="K24" s="465"/>
      <c r="L24" s="465" t="str">
        <f>IF(AND('Mapa final'!$M$36="Media",'Mapa final'!$Q$36="Leve"),CONCATENATE("R",'Mapa final'!$A$36),"")</f>
        <v/>
      </c>
      <c r="M24" s="465"/>
      <c r="N24" s="465" t="str">
        <f>IF(AND('Mapa final'!$M$42="Media",'Mapa final'!$Q$42="Leve"),CONCATENATE("R",'Mapa final'!$A$42),"")</f>
        <v/>
      </c>
      <c r="O24" s="466"/>
      <c r="P24" s="464" t="str">
        <f>IF(AND('Mapa final'!$M$30="Media",'Mapa final'!$Q$30="Menor"),CONCATENATE("R",'Mapa final'!$A$30),"")</f>
        <v/>
      </c>
      <c r="Q24" s="465"/>
      <c r="R24" s="465" t="str">
        <f>IF(AND('Mapa final'!$M$36="Media",'Mapa final'!$Q$36="Menor"),CONCATENATE("R",'Mapa final'!$A$36),"")</f>
        <v/>
      </c>
      <c r="S24" s="465"/>
      <c r="T24" s="465" t="str">
        <f>IF(AND('Mapa final'!$M$42="Media",'Mapa final'!$Q$42="Menor"),CONCATENATE("R",'Mapa final'!$A$42),"")</f>
        <v/>
      </c>
      <c r="U24" s="466"/>
      <c r="V24" s="464" t="str">
        <f>IF(AND('Mapa final'!$M$30="Media",'Mapa final'!$Q$30="Moderado"),CONCATENATE("R",'Mapa final'!$A$30),"")</f>
        <v/>
      </c>
      <c r="W24" s="465"/>
      <c r="X24" s="465" t="str">
        <f>IF(AND('Mapa final'!$M$36="Media",'Mapa final'!$Q$36="Moderado"),CONCATENATE("R",'Mapa final'!$A$36),"")</f>
        <v>R4</v>
      </c>
      <c r="Y24" s="465"/>
      <c r="Z24" s="465" t="str">
        <f>IF(AND('Mapa final'!$M$42="Media",'Mapa final'!$Q$42="Moderado"),CONCATENATE("R",'Mapa final'!$A$42),"")</f>
        <v/>
      </c>
      <c r="AA24" s="466"/>
      <c r="AB24" s="448" t="str">
        <f>IF(AND('Mapa final'!$M$30="Media",'Mapa final'!$Q$30="Mayor"),CONCATENATE("R",'Mapa final'!$A$30),"")</f>
        <v>R3</v>
      </c>
      <c r="AC24" s="444"/>
      <c r="AD24" s="444" t="str">
        <f>IF(AND('Mapa final'!$M$36="Media",'Mapa final'!$Q$36="Mayor"),CONCATENATE("R",'Mapa final'!$A$36),"")</f>
        <v/>
      </c>
      <c r="AE24" s="444"/>
      <c r="AF24" s="444" t="str">
        <f>IF(AND('Mapa final'!$M$42="Media",'Mapa final'!$Q$42="Mayor"),CONCATENATE("R",'Mapa final'!$A$42),"")</f>
        <v/>
      </c>
      <c r="AG24" s="445"/>
      <c r="AH24" s="455" t="str">
        <f>IF(AND('Mapa final'!$M$30="Media",'Mapa final'!$Q$30="Catastrófico"),CONCATENATE("R",'Mapa final'!$A$30),"")</f>
        <v/>
      </c>
      <c r="AI24" s="456"/>
      <c r="AJ24" s="456" t="str">
        <f>IF(AND('Mapa final'!$M$36="Media",'Mapa final'!$Q$36="Catastrófico"),CONCATENATE("R",'Mapa final'!$A$36),"")</f>
        <v/>
      </c>
      <c r="AK24" s="456"/>
      <c r="AL24" s="456" t="str">
        <f>IF(AND('Mapa final'!$M$42="Media",'Mapa final'!$Q$42="Catastrófico"),CONCATENATE("R",'Mapa final'!$A$42),"")</f>
        <v/>
      </c>
      <c r="AM24" s="457"/>
      <c r="AN24" s="69"/>
      <c r="AO24" s="420"/>
      <c r="AP24" s="421"/>
      <c r="AQ24" s="421"/>
      <c r="AR24" s="421"/>
      <c r="AS24" s="421"/>
      <c r="AT24" s="422"/>
      <c r="AU24" s="69"/>
      <c r="AV24" s="69"/>
      <c r="AW24" s="69"/>
      <c r="AX24" s="69"/>
      <c r="AY24" s="69"/>
      <c r="AZ24" s="69"/>
      <c r="BA24" s="69"/>
      <c r="BB24" s="69"/>
      <c r="BC24" s="69"/>
      <c r="BD24" s="69"/>
      <c r="BE24" s="69"/>
      <c r="BF24" s="69"/>
      <c r="BG24" s="69"/>
      <c r="BH24" s="69"/>
      <c r="BI24" s="69"/>
      <c r="BJ24" s="69"/>
      <c r="BK24" s="69"/>
      <c r="BL24" s="69"/>
      <c r="BM24" s="69"/>
      <c r="BN24" s="69"/>
      <c r="BO24" s="69"/>
      <c r="BP24" s="69"/>
      <c r="BQ24" s="69"/>
      <c r="BR24" s="69"/>
      <c r="BS24" s="69"/>
      <c r="BT24" s="69"/>
      <c r="BU24" s="69"/>
      <c r="BV24" s="69"/>
      <c r="BW24" s="69"/>
      <c r="BX24" s="69"/>
      <c r="BY24" s="69"/>
      <c r="BZ24" s="69"/>
      <c r="CA24" s="69"/>
      <c r="CB24" s="69"/>
    </row>
    <row r="25" spans="1:80" x14ac:dyDescent="0.25">
      <c r="A25" s="69"/>
      <c r="B25" s="397"/>
      <c r="C25" s="397"/>
      <c r="D25" s="398"/>
      <c r="E25" s="438"/>
      <c r="F25" s="439"/>
      <c r="G25" s="439"/>
      <c r="H25" s="439"/>
      <c r="I25" s="440"/>
      <c r="J25" s="464"/>
      <c r="K25" s="465"/>
      <c r="L25" s="465"/>
      <c r="M25" s="465"/>
      <c r="N25" s="465"/>
      <c r="O25" s="466"/>
      <c r="P25" s="464"/>
      <c r="Q25" s="465"/>
      <c r="R25" s="465"/>
      <c r="S25" s="465"/>
      <c r="T25" s="465"/>
      <c r="U25" s="466"/>
      <c r="V25" s="464"/>
      <c r="W25" s="465"/>
      <c r="X25" s="465"/>
      <c r="Y25" s="465"/>
      <c r="Z25" s="465"/>
      <c r="AA25" s="466"/>
      <c r="AB25" s="448"/>
      <c r="AC25" s="444"/>
      <c r="AD25" s="444"/>
      <c r="AE25" s="444"/>
      <c r="AF25" s="444"/>
      <c r="AG25" s="445"/>
      <c r="AH25" s="455"/>
      <c r="AI25" s="456"/>
      <c r="AJ25" s="456"/>
      <c r="AK25" s="456"/>
      <c r="AL25" s="456"/>
      <c r="AM25" s="457"/>
      <c r="AN25" s="69"/>
      <c r="AO25" s="420"/>
      <c r="AP25" s="421"/>
      <c r="AQ25" s="421"/>
      <c r="AR25" s="421"/>
      <c r="AS25" s="421"/>
      <c r="AT25" s="422"/>
      <c r="AU25" s="69"/>
      <c r="AV25" s="69"/>
      <c r="AW25" s="69"/>
      <c r="AX25" s="69"/>
      <c r="AY25" s="69"/>
      <c r="AZ25" s="69"/>
      <c r="BA25" s="69"/>
      <c r="BB25" s="69"/>
      <c r="BC25" s="69"/>
      <c r="BD25" s="69"/>
      <c r="BE25" s="69"/>
      <c r="BF25" s="69"/>
      <c r="BG25" s="69"/>
      <c r="BH25" s="69"/>
      <c r="BI25" s="69"/>
      <c r="BJ25" s="69"/>
      <c r="BK25" s="69"/>
      <c r="BL25" s="69"/>
      <c r="BM25" s="69"/>
      <c r="BN25" s="69"/>
      <c r="BO25" s="69"/>
      <c r="BP25" s="69"/>
      <c r="BQ25" s="69"/>
      <c r="BR25" s="69"/>
      <c r="BS25" s="69"/>
      <c r="BT25" s="69"/>
      <c r="BU25" s="69"/>
      <c r="BV25" s="69"/>
      <c r="BW25" s="69"/>
      <c r="BX25" s="69"/>
      <c r="BY25" s="69"/>
      <c r="BZ25" s="69"/>
      <c r="CA25" s="69"/>
      <c r="CB25" s="69"/>
    </row>
    <row r="26" spans="1:80" x14ac:dyDescent="0.25">
      <c r="A26" s="69"/>
      <c r="B26" s="397"/>
      <c r="C26" s="397"/>
      <c r="D26" s="398"/>
      <c r="E26" s="438"/>
      <c r="F26" s="439"/>
      <c r="G26" s="439"/>
      <c r="H26" s="439"/>
      <c r="I26" s="440"/>
      <c r="J26" s="464" t="str">
        <f>IF(AND('Mapa final'!$M$48="Media",'Mapa final'!$Q$48="Leve"),CONCATENATE("R",'Mapa final'!$A$48),"")</f>
        <v/>
      </c>
      <c r="K26" s="465"/>
      <c r="L26" s="465" t="str">
        <f>IF(AND('Mapa final'!$M$54="Media",'Mapa final'!$Q$54="Leve"),CONCATENATE("R",'Mapa final'!$A$54),"")</f>
        <v/>
      </c>
      <c r="M26" s="465"/>
      <c r="N26" s="465" t="str">
        <f>IF(AND('Mapa final'!$M$60="Media",'Mapa final'!$Q$60="Leve"),CONCATENATE("R",'Mapa final'!$A$60),"")</f>
        <v/>
      </c>
      <c r="O26" s="466"/>
      <c r="P26" s="464" t="str">
        <f>IF(AND('Mapa final'!$M$48="Media",'Mapa final'!$Q$48="Menor"),CONCATENATE("R",'Mapa final'!$A$48),"")</f>
        <v/>
      </c>
      <c r="Q26" s="465"/>
      <c r="R26" s="465" t="str">
        <f>IF(AND('Mapa final'!$M$54="Media",'Mapa final'!$Q$54="Menor"),CONCATENATE("R",'Mapa final'!$A$54),"")</f>
        <v/>
      </c>
      <c r="S26" s="465"/>
      <c r="T26" s="465" t="str">
        <f>IF(AND('Mapa final'!$M$60="Media",'Mapa final'!$Q$60="Menor"),CONCATENATE("R",'Mapa final'!$A$60),"")</f>
        <v/>
      </c>
      <c r="U26" s="466"/>
      <c r="V26" s="464" t="str">
        <f>IF(AND('Mapa final'!$M$48="Media",'Mapa final'!$Q$48="Moderado"),CONCATENATE("R",'Mapa final'!$A$48),"")</f>
        <v/>
      </c>
      <c r="W26" s="465"/>
      <c r="X26" s="465" t="str">
        <f>IF(AND('Mapa final'!$M$54="Media",'Mapa final'!$Q$54="Moderado"),CONCATENATE("R",'Mapa final'!$A$54),"")</f>
        <v/>
      </c>
      <c r="Y26" s="465"/>
      <c r="Z26" s="465" t="str">
        <f>IF(AND('Mapa final'!$M$60="Media",'Mapa final'!$Q$60="Moderado"),CONCATENATE("R",'Mapa final'!$A$60),"")</f>
        <v>R6</v>
      </c>
      <c r="AA26" s="466"/>
      <c r="AB26" s="448" t="str">
        <f>IF(AND('Mapa final'!$M$48="Media",'Mapa final'!$Q$48="Mayor"),CONCATENATE("R",'Mapa final'!$A$48),"")</f>
        <v/>
      </c>
      <c r="AC26" s="444"/>
      <c r="AD26" s="444" t="str">
        <f>IF(AND('Mapa final'!$M$54="Media",'Mapa final'!$Q$54="Mayor"),CONCATENATE("R",'Mapa final'!$A$54),"")</f>
        <v/>
      </c>
      <c r="AE26" s="444"/>
      <c r="AF26" s="444" t="str">
        <f>IF(AND('Mapa final'!$M$60="Media",'Mapa final'!$Q$60="Mayor"),CONCATENATE("R",'Mapa final'!$A$60),"")</f>
        <v/>
      </c>
      <c r="AG26" s="445"/>
      <c r="AH26" s="455" t="str">
        <f>IF(AND('Mapa final'!$M$48="Media",'Mapa final'!$Q$48="Catastrófico"),CONCATENATE("R",'Mapa final'!$A$48),"")</f>
        <v/>
      </c>
      <c r="AI26" s="456"/>
      <c r="AJ26" s="456" t="str">
        <f>IF(AND('Mapa final'!$M$54="Media",'Mapa final'!$Q$54="Catastrófico"),CONCATENATE("R",'Mapa final'!$A$54),"")</f>
        <v/>
      </c>
      <c r="AK26" s="456"/>
      <c r="AL26" s="456" t="str">
        <f>IF(AND('Mapa final'!$M$60="Media",'Mapa final'!$Q$60="Catastrófico"),CONCATENATE("R",'Mapa final'!$A$60),"")</f>
        <v/>
      </c>
      <c r="AM26" s="457"/>
      <c r="AN26" s="69"/>
      <c r="AO26" s="420"/>
      <c r="AP26" s="421"/>
      <c r="AQ26" s="421"/>
      <c r="AR26" s="421"/>
      <c r="AS26" s="421"/>
      <c r="AT26" s="422"/>
      <c r="AU26" s="69"/>
      <c r="AV26" s="69"/>
      <c r="AW26" s="69"/>
      <c r="AX26" s="69"/>
      <c r="AY26" s="69"/>
      <c r="AZ26" s="69"/>
      <c r="BA26" s="69"/>
      <c r="BB26" s="69"/>
      <c r="BC26" s="69"/>
      <c r="BD26" s="69"/>
      <c r="BE26" s="69"/>
      <c r="BF26" s="69"/>
      <c r="BG26" s="69"/>
      <c r="BH26" s="69"/>
      <c r="BI26" s="69"/>
      <c r="BJ26" s="69"/>
      <c r="BK26" s="69"/>
      <c r="BL26" s="69"/>
      <c r="BM26" s="69"/>
      <c r="BN26" s="69"/>
      <c r="BO26" s="69"/>
      <c r="BP26" s="69"/>
      <c r="BQ26" s="69"/>
      <c r="BR26" s="69"/>
      <c r="BS26" s="69"/>
      <c r="BT26" s="69"/>
      <c r="BU26" s="69"/>
      <c r="BV26" s="69"/>
      <c r="BW26" s="69"/>
      <c r="BX26" s="69"/>
      <c r="BY26" s="69"/>
      <c r="BZ26" s="69"/>
      <c r="CA26" s="69"/>
      <c r="CB26" s="69"/>
    </row>
    <row r="27" spans="1:80" x14ac:dyDescent="0.25">
      <c r="A27" s="69"/>
      <c r="B27" s="397"/>
      <c r="C27" s="397"/>
      <c r="D27" s="398"/>
      <c r="E27" s="438"/>
      <c r="F27" s="439"/>
      <c r="G27" s="439"/>
      <c r="H27" s="439"/>
      <c r="I27" s="440"/>
      <c r="J27" s="464"/>
      <c r="K27" s="465"/>
      <c r="L27" s="465"/>
      <c r="M27" s="465"/>
      <c r="N27" s="465"/>
      <c r="O27" s="466"/>
      <c r="P27" s="464"/>
      <c r="Q27" s="465"/>
      <c r="R27" s="465"/>
      <c r="S27" s="465"/>
      <c r="T27" s="465"/>
      <c r="U27" s="466"/>
      <c r="V27" s="464"/>
      <c r="W27" s="465"/>
      <c r="X27" s="465"/>
      <c r="Y27" s="465"/>
      <c r="Z27" s="465"/>
      <c r="AA27" s="466"/>
      <c r="AB27" s="448"/>
      <c r="AC27" s="444"/>
      <c r="AD27" s="444"/>
      <c r="AE27" s="444"/>
      <c r="AF27" s="444"/>
      <c r="AG27" s="445"/>
      <c r="AH27" s="455"/>
      <c r="AI27" s="456"/>
      <c r="AJ27" s="456"/>
      <c r="AK27" s="456"/>
      <c r="AL27" s="456"/>
      <c r="AM27" s="457"/>
      <c r="AN27" s="69"/>
      <c r="AO27" s="420"/>
      <c r="AP27" s="421"/>
      <c r="AQ27" s="421"/>
      <c r="AR27" s="421"/>
      <c r="AS27" s="421"/>
      <c r="AT27" s="422"/>
      <c r="AU27" s="69"/>
      <c r="AV27" s="69"/>
      <c r="AW27" s="69"/>
      <c r="AX27" s="69"/>
      <c r="AY27" s="69"/>
      <c r="AZ27" s="69"/>
      <c r="BA27" s="69"/>
      <c r="BB27" s="69"/>
      <c r="BC27" s="69"/>
      <c r="BD27" s="69"/>
      <c r="BE27" s="69"/>
      <c r="BF27" s="69"/>
      <c r="BG27" s="69"/>
      <c r="BH27" s="69"/>
      <c r="BI27" s="69"/>
      <c r="BJ27" s="69"/>
      <c r="BK27" s="69"/>
      <c r="BL27" s="69"/>
      <c r="BM27" s="69"/>
      <c r="BN27" s="69"/>
      <c r="BO27" s="69"/>
      <c r="BP27" s="69"/>
      <c r="BQ27" s="69"/>
      <c r="BR27" s="69"/>
      <c r="BS27" s="69"/>
      <c r="BT27" s="69"/>
      <c r="BU27" s="69"/>
      <c r="BV27" s="69"/>
      <c r="BW27" s="69"/>
      <c r="BX27" s="69"/>
      <c r="BY27" s="69"/>
      <c r="BZ27" s="69"/>
      <c r="CA27" s="69"/>
      <c r="CB27" s="69"/>
    </row>
    <row r="28" spans="1:80" x14ac:dyDescent="0.25">
      <c r="A28" s="69"/>
      <c r="B28" s="397"/>
      <c r="C28" s="397"/>
      <c r="D28" s="398"/>
      <c r="E28" s="438"/>
      <c r="F28" s="439"/>
      <c r="G28" s="439"/>
      <c r="H28" s="439"/>
      <c r="I28" s="440"/>
      <c r="J28" s="464" t="str">
        <f>IF(AND('Mapa final'!$M$66="Media",'Mapa final'!$Q$66="Leve"),CONCATENATE("R",'Mapa final'!$A$66),"")</f>
        <v/>
      </c>
      <c r="K28" s="465"/>
      <c r="L28" s="465" t="str">
        <f>IF(AND('Mapa final'!$M$72="Media",'Mapa final'!$Q$72="Leve"),CONCATENATE("R",'Mapa final'!$A$72),"")</f>
        <v/>
      </c>
      <c r="M28" s="465"/>
      <c r="N28" s="465" t="str">
        <f>IF(AND('Mapa final'!$M$78="Media",'Mapa final'!$Q$78="Leve"),CONCATENATE("R",'Mapa final'!$A$78),"")</f>
        <v/>
      </c>
      <c r="O28" s="466"/>
      <c r="P28" s="464" t="str">
        <f>IF(AND('Mapa final'!$M$66="Media",'Mapa final'!$Q$66="Menor"),CONCATENATE("R",'Mapa final'!$A$66),"")</f>
        <v/>
      </c>
      <c r="Q28" s="465"/>
      <c r="R28" s="465" t="str">
        <f>IF(AND('Mapa final'!$M$72="Media",'Mapa final'!$Q$72="Menor"),CONCATENATE("R",'Mapa final'!$A$72),"")</f>
        <v/>
      </c>
      <c r="S28" s="465"/>
      <c r="T28" s="465" t="str">
        <f>IF(AND('Mapa final'!$M$78="Media",'Mapa final'!$Q$78="Menor"),CONCATENATE("R",'Mapa final'!$A$78),"")</f>
        <v/>
      </c>
      <c r="U28" s="466"/>
      <c r="V28" s="464" t="str">
        <f>IF(AND('Mapa final'!$M$66="Media",'Mapa final'!$Q$66="Moderado"),CONCATENATE("R",'Mapa final'!$A$66),"")</f>
        <v/>
      </c>
      <c r="W28" s="465"/>
      <c r="X28" s="465" t="str">
        <f>IF(AND('Mapa final'!$M$72="Media",'Mapa final'!$Q$72="Moderado"),CONCATENATE("R",'Mapa final'!$A$72),"")</f>
        <v/>
      </c>
      <c r="Y28" s="465"/>
      <c r="Z28" s="465" t="str">
        <f>IF(AND('Mapa final'!$M$78="Media",'Mapa final'!$Q$78="Moderado"),CONCATENATE("R",'Mapa final'!$A$78),"")</f>
        <v/>
      </c>
      <c r="AA28" s="466"/>
      <c r="AB28" s="448" t="str">
        <f>IF(AND('Mapa final'!$M$66="Media",'Mapa final'!$Q$66="Mayor"),CONCATENATE("R",'Mapa final'!$A$66),"")</f>
        <v/>
      </c>
      <c r="AC28" s="444"/>
      <c r="AD28" s="444" t="str">
        <f>IF(AND('Mapa final'!$M$72="Media",'Mapa final'!$Q$72="Mayor"),CONCATENATE("R",'Mapa final'!$A$72),"")</f>
        <v/>
      </c>
      <c r="AE28" s="444"/>
      <c r="AF28" s="444" t="str">
        <f>IF(AND('Mapa final'!$M$78="Media",'Mapa final'!$Q$78="Mayor"),CONCATENATE("R",'Mapa final'!$A$78),"")</f>
        <v/>
      </c>
      <c r="AG28" s="445"/>
      <c r="AH28" s="455" t="str">
        <f>IF(AND('Mapa final'!$M$66="Media",'Mapa final'!$Q$66="Catastrófico"),CONCATENATE("R",'Mapa final'!$A$66),"")</f>
        <v/>
      </c>
      <c r="AI28" s="456"/>
      <c r="AJ28" s="456" t="str">
        <f>IF(AND('Mapa final'!$M$72="Media",'Mapa final'!$Q$72="Catastrófico"),CONCATENATE("R",'Mapa final'!$A$72),"")</f>
        <v/>
      </c>
      <c r="AK28" s="456"/>
      <c r="AL28" s="456" t="str">
        <f>IF(AND('Mapa final'!$M$78="Media",'Mapa final'!$Q$78="Catastrófico"),CONCATENATE("R",'Mapa final'!$A$78),"")</f>
        <v/>
      </c>
      <c r="AM28" s="457"/>
      <c r="AN28" s="69"/>
      <c r="AO28" s="420"/>
      <c r="AP28" s="421"/>
      <c r="AQ28" s="421"/>
      <c r="AR28" s="421"/>
      <c r="AS28" s="421"/>
      <c r="AT28" s="422"/>
      <c r="AU28" s="69"/>
      <c r="AV28" s="69"/>
      <c r="AW28" s="69"/>
      <c r="AX28" s="69"/>
      <c r="AY28" s="69"/>
      <c r="AZ28" s="69"/>
      <c r="BA28" s="69"/>
      <c r="BB28" s="69"/>
      <c r="BC28" s="69"/>
      <c r="BD28" s="69"/>
      <c r="BE28" s="69"/>
      <c r="BF28" s="69"/>
      <c r="BG28" s="69"/>
      <c r="BH28" s="69"/>
      <c r="BI28" s="69"/>
      <c r="BJ28" s="69"/>
      <c r="BK28" s="69"/>
      <c r="BL28" s="69"/>
      <c r="BM28" s="69"/>
      <c r="BN28" s="69"/>
      <c r="BO28" s="69"/>
      <c r="BP28" s="69"/>
      <c r="BQ28" s="69"/>
      <c r="BR28" s="69"/>
      <c r="BS28" s="69"/>
      <c r="BT28" s="69"/>
      <c r="BU28" s="69"/>
      <c r="BV28" s="69"/>
      <c r="BW28" s="69"/>
      <c r="BX28" s="69"/>
      <c r="BY28" s="69"/>
      <c r="BZ28" s="69"/>
      <c r="CA28" s="69"/>
      <c r="CB28" s="69"/>
    </row>
    <row r="29" spans="1:80" ht="15.75" thickBot="1" x14ac:dyDescent="0.3">
      <c r="A29" s="69"/>
      <c r="B29" s="397"/>
      <c r="C29" s="397"/>
      <c r="D29" s="398"/>
      <c r="E29" s="441"/>
      <c r="F29" s="442"/>
      <c r="G29" s="442"/>
      <c r="H29" s="442"/>
      <c r="I29" s="443"/>
      <c r="J29" s="464"/>
      <c r="K29" s="465"/>
      <c r="L29" s="465"/>
      <c r="M29" s="465"/>
      <c r="N29" s="465"/>
      <c r="O29" s="466"/>
      <c r="P29" s="467"/>
      <c r="Q29" s="468"/>
      <c r="R29" s="468"/>
      <c r="S29" s="468"/>
      <c r="T29" s="468"/>
      <c r="U29" s="469"/>
      <c r="V29" s="467"/>
      <c r="W29" s="468"/>
      <c r="X29" s="468"/>
      <c r="Y29" s="468"/>
      <c r="Z29" s="468"/>
      <c r="AA29" s="469"/>
      <c r="AB29" s="452"/>
      <c r="AC29" s="453"/>
      <c r="AD29" s="453"/>
      <c r="AE29" s="453"/>
      <c r="AF29" s="453"/>
      <c r="AG29" s="454"/>
      <c r="AH29" s="458"/>
      <c r="AI29" s="459"/>
      <c r="AJ29" s="459"/>
      <c r="AK29" s="459"/>
      <c r="AL29" s="459"/>
      <c r="AM29" s="460"/>
      <c r="AN29" s="69"/>
      <c r="AO29" s="423"/>
      <c r="AP29" s="424"/>
      <c r="AQ29" s="424"/>
      <c r="AR29" s="424"/>
      <c r="AS29" s="424"/>
      <c r="AT29" s="425"/>
      <c r="AU29" s="69"/>
      <c r="AV29" s="69"/>
      <c r="AW29" s="69"/>
      <c r="AX29" s="69"/>
      <c r="AY29" s="69"/>
      <c r="AZ29" s="69"/>
      <c r="BA29" s="69"/>
      <c r="BB29" s="69"/>
      <c r="BC29" s="69"/>
      <c r="BD29" s="69"/>
      <c r="BE29" s="69"/>
      <c r="BF29" s="69"/>
      <c r="BG29" s="69"/>
      <c r="BH29" s="69"/>
      <c r="BI29" s="69"/>
      <c r="BJ29" s="69"/>
      <c r="BK29" s="69"/>
      <c r="BL29" s="69"/>
      <c r="BM29" s="69"/>
      <c r="BN29" s="69"/>
      <c r="BO29" s="69"/>
      <c r="BP29" s="69"/>
      <c r="BQ29" s="69"/>
      <c r="BR29" s="69"/>
      <c r="BS29" s="69"/>
      <c r="BT29" s="69"/>
      <c r="BU29" s="69"/>
      <c r="BV29" s="69"/>
      <c r="BW29" s="69"/>
      <c r="BX29" s="69"/>
      <c r="BY29" s="69"/>
      <c r="BZ29" s="69"/>
      <c r="CA29" s="69"/>
      <c r="CB29" s="69"/>
    </row>
    <row r="30" spans="1:80" x14ac:dyDescent="0.25">
      <c r="A30" s="69"/>
      <c r="B30" s="397"/>
      <c r="C30" s="397"/>
      <c r="D30" s="398"/>
      <c r="E30" s="435" t="s">
        <v>114</v>
      </c>
      <c r="F30" s="436"/>
      <c r="G30" s="436"/>
      <c r="H30" s="436"/>
      <c r="I30" s="436"/>
      <c r="J30" s="479" t="str">
        <f>IF(AND('Mapa final'!$M$12="Baja",'Mapa final'!$Q$12="Leve"),CONCATENATE("R",'Mapa final'!$A$12),"")</f>
        <v/>
      </c>
      <c r="K30" s="480"/>
      <c r="L30" s="480" t="str">
        <f>IF(AND('Mapa final'!$M$18="Baja",'Mapa final'!$Q$18="Leve"),CONCATENATE("R",'Mapa final'!$A$18),"")</f>
        <v/>
      </c>
      <c r="M30" s="480"/>
      <c r="N30" s="480" t="str">
        <f>IF(AND('Mapa final'!$M$24="Baja",'Mapa final'!$Q$24="Leve"),CONCATENATE("R",'Mapa final'!$A$24),"")</f>
        <v/>
      </c>
      <c r="O30" s="481"/>
      <c r="P30" s="471" t="str">
        <f>IF(AND('Mapa final'!$M$12="Baja",'Mapa final'!$Q$12="Menor"),CONCATENATE("R",'Mapa final'!$A$12),"")</f>
        <v/>
      </c>
      <c r="Q30" s="471"/>
      <c r="R30" s="471" t="str">
        <f>IF(AND('Mapa final'!$M$18="Baja",'Mapa final'!$Q$18="Menor"),CONCATENATE("R",'Mapa final'!$A$18),"")</f>
        <v/>
      </c>
      <c r="S30" s="471"/>
      <c r="T30" s="471" t="str">
        <f>IF(AND('Mapa final'!$M$24="Baja",'Mapa final'!$Q$24="Menor"),CONCATENATE("R",'Mapa final'!$A$24),"")</f>
        <v/>
      </c>
      <c r="U30" s="472"/>
      <c r="V30" s="470" t="str">
        <f>IF(AND('Mapa final'!$M$12="Baja",'Mapa final'!$Q$12="Moderado"),CONCATENATE("R",'Mapa final'!$A$12),"")</f>
        <v/>
      </c>
      <c r="W30" s="471"/>
      <c r="X30" s="471" t="str">
        <f>IF(AND('Mapa final'!$M$18="Baja",'Mapa final'!$Q$18="Moderado"),CONCATENATE("R",'Mapa final'!$A$18),"")</f>
        <v/>
      </c>
      <c r="Y30" s="471"/>
      <c r="Z30" s="471" t="str">
        <f>IF(AND('Mapa final'!$M$24="Baja",'Mapa final'!$Q$24="Moderado"),CONCATENATE("R",'Mapa final'!$A$24),"")</f>
        <v/>
      </c>
      <c r="AA30" s="472"/>
      <c r="AB30" s="446" t="str">
        <f>IF(AND('Mapa final'!$M$12="Baja",'Mapa final'!$Q$12="Mayor"),CONCATENATE("R",'Mapa final'!$A$12),"")</f>
        <v/>
      </c>
      <c r="AC30" s="447"/>
      <c r="AD30" s="447" t="str">
        <f>IF(AND('Mapa final'!$M$18="Baja",'Mapa final'!$Q$18="Mayor"),CONCATENATE("R",'Mapa final'!$A$18),"")</f>
        <v/>
      </c>
      <c r="AE30" s="447"/>
      <c r="AF30" s="447" t="str">
        <f>IF(AND('Mapa final'!$M$24="Baja",'Mapa final'!$Q$24="Mayor"),CONCATENATE("R",'Mapa final'!$A$24),"")</f>
        <v/>
      </c>
      <c r="AG30" s="449"/>
      <c r="AH30" s="461" t="str">
        <f>IF(AND('Mapa final'!$M$12="Baja",'Mapa final'!$Q$12="Catastrófico"),CONCATENATE("R",'Mapa final'!$A$12),"")</f>
        <v/>
      </c>
      <c r="AI30" s="462"/>
      <c r="AJ30" s="462" t="str">
        <f>IF(AND('Mapa final'!$M$18="Baja",'Mapa final'!$Q$18="Catastrófico"),CONCATENATE("R",'Mapa final'!$A$18),"")</f>
        <v/>
      </c>
      <c r="AK30" s="462"/>
      <c r="AL30" s="462" t="str">
        <f>IF(AND('Mapa final'!$M$24="Baja",'Mapa final'!$Q$24="Catastrófico"),CONCATENATE("R",'Mapa final'!$A$24),"")</f>
        <v/>
      </c>
      <c r="AM30" s="463"/>
      <c r="AN30" s="69"/>
      <c r="AO30" s="426" t="s">
        <v>82</v>
      </c>
      <c r="AP30" s="427"/>
      <c r="AQ30" s="427"/>
      <c r="AR30" s="427"/>
      <c r="AS30" s="427"/>
      <c r="AT30" s="428"/>
      <c r="AU30" s="69"/>
      <c r="AV30" s="69"/>
      <c r="AW30" s="69"/>
      <c r="AX30" s="69"/>
      <c r="AY30" s="69"/>
      <c r="AZ30" s="69"/>
      <c r="BA30" s="69"/>
      <c r="BB30" s="69"/>
      <c r="BC30" s="69"/>
      <c r="BD30" s="69"/>
      <c r="BE30" s="69"/>
      <c r="BF30" s="69"/>
      <c r="BG30" s="69"/>
      <c r="BH30" s="69"/>
      <c r="BI30" s="69"/>
      <c r="BJ30" s="69"/>
      <c r="BK30" s="69"/>
      <c r="BL30" s="69"/>
      <c r="BM30" s="69"/>
      <c r="BN30" s="69"/>
      <c r="BO30" s="69"/>
      <c r="BP30" s="69"/>
      <c r="BQ30" s="69"/>
      <c r="BR30" s="69"/>
      <c r="BS30" s="69"/>
      <c r="BT30" s="69"/>
      <c r="BU30" s="69"/>
      <c r="BV30" s="69"/>
      <c r="BW30" s="69"/>
      <c r="BX30" s="69"/>
      <c r="BY30" s="69"/>
      <c r="BZ30" s="69"/>
      <c r="CA30" s="69"/>
      <c r="CB30" s="69"/>
    </row>
    <row r="31" spans="1:80" x14ac:dyDescent="0.25">
      <c r="A31" s="69"/>
      <c r="B31" s="397"/>
      <c r="C31" s="397"/>
      <c r="D31" s="398"/>
      <c r="E31" s="438"/>
      <c r="F31" s="439"/>
      <c r="G31" s="439"/>
      <c r="H31" s="439"/>
      <c r="I31" s="439"/>
      <c r="J31" s="475"/>
      <c r="K31" s="473"/>
      <c r="L31" s="473"/>
      <c r="M31" s="473"/>
      <c r="N31" s="473"/>
      <c r="O31" s="474"/>
      <c r="P31" s="465"/>
      <c r="Q31" s="465"/>
      <c r="R31" s="465"/>
      <c r="S31" s="465"/>
      <c r="T31" s="465"/>
      <c r="U31" s="466"/>
      <c r="V31" s="464"/>
      <c r="W31" s="465"/>
      <c r="X31" s="465"/>
      <c r="Y31" s="465"/>
      <c r="Z31" s="465"/>
      <c r="AA31" s="466"/>
      <c r="AB31" s="448"/>
      <c r="AC31" s="444"/>
      <c r="AD31" s="444"/>
      <c r="AE31" s="444"/>
      <c r="AF31" s="444"/>
      <c r="AG31" s="445"/>
      <c r="AH31" s="455"/>
      <c r="AI31" s="456"/>
      <c r="AJ31" s="456"/>
      <c r="AK31" s="456"/>
      <c r="AL31" s="456"/>
      <c r="AM31" s="457"/>
      <c r="AN31" s="69"/>
      <c r="AO31" s="429"/>
      <c r="AP31" s="430"/>
      <c r="AQ31" s="430"/>
      <c r="AR31" s="430"/>
      <c r="AS31" s="430"/>
      <c r="AT31" s="431"/>
      <c r="AU31" s="69"/>
      <c r="AV31" s="69"/>
      <c r="AW31" s="69"/>
      <c r="AX31" s="69"/>
      <c r="AY31" s="69"/>
      <c r="AZ31" s="69"/>
      <c r="BA31" s="69"/>
      <c r="BB31" s="69"/>
      <c r="BC31" s="69"/>
      <c r="BD31" s="69"/>
      <c r="BE31" s="69"/>
      <c r="BF31" s="69"/>
      <c r="BG31" s="69"/>
      <c r="BH31" s="69"/>
      <c r="BI31" s="69"/>
      <c r="BJ31" s="69"/>
      <c r="BK31" s="69"/>
      <c r="BL31" s="69"/>
      <c r="BM31" s="69"/>
      <c r="BN31" s="69"/>
      <c r="BO31" s="69"/>
      <c r="BP31" s="69"/>
      <c r="BQ31" s="69"/>
      <c r="BR31" s="69"/>
      <c r="BS31" s="69"/>
      <c r="BT31" s="69"/>
      <c r="BU31" s="69"/>
      <c r="BV31" s="69"/>
      <c r="BW31" s="69"/>
      <c r="BX31" s="69"/>
      <c r="BY31" s="69"/>
      <c r="BZ31" s="69"/>
      <c r="CA31" s="69"/>
      <c r="CB31" s="69"/>
    </row>
    <row r="32" spans="1:80" x14ac:dyDescent="0.25">
      <c r="A32" s="69"/>
      <c r="B32" s="397"/>
      <c r="C32" s="397"/>
      <c r="D32" s="398"/>
      <c r="E32" s="438"/>
      <c r="F32" s="439"/>
      <c r="G32" s="439"/>
      <c r="H32" s="439"/>
      <c r="I32" s="439"/>
      <c r="J32" s="475" t="str">
        <f>IF(AND('Mapa final'!$M$30="Baja",'Mapa final'!$Q$30="Leve"),CONCATENATE("R",'Mapa final'!$A$30),"")</f>
        <v/>
      </c>
      <c r="K32" s="473"/>
      <c r="L32" s="473" t="str">
        <f>IF(AND('Mapa final'!$M$36="Baja",'Mapa final'!$Q$36="Leve"),CONCATENATE("R",'Mapa final'!$A$36),"")</f>
        <v/>
      </c>
      <c r="M32" s="473"/>
      <c r="N32" s="473" t="str">
        <f>IF(AND('Mapa final'!$M$42="Baja",'Mapa final'!$Q$42="Leve"),CONCATENATE("R",'Mapa final'!$A$42),"")</f>
        <v/>
      </c>
      <c r="O32" s="474"/>
      <c r="P32" s="465" t="str">
        <f>IF(AND('Mapa final'!$M$30="Baja",'Mapa final'!$Q$30="Menor"),CONCATENATE("R",'Mapa final'!$A$30),"")</f>
        <v/>
      </c>
      <c r="Q32" s="465"/>
      <c r="R32" s="465" t="str">
        <f>IF(AND('Mapa final'!$M$36="Baja",'Mapa final'!$Q$36="Menor"),CONCATENATE("R",'Mapa final'!$A$36),"")</f>
        <v/>
      </c>
      <c r="S32" s="465"/>
      <c r="T32" s="465" t="str">
        <f>IF(AND('Mapa final'!$M$42="Baja",'Mapa final'!$Q$42="Menor"),CONCATENATE("R",'Mapa final'!$A$42),"")</f>
        <v/>
      </c>
      <c r="U32" s="466"/>
      <c r="V32" s="464" t="str">
        <f>IF(AND('Mapa final'!$M$30="Baja",'Mapa final'!$Q$30="Moderado"),CONCATENATE("R",'Mapa final'!$A$30),"")</f>
        <v/>
      </c>
      <c r="W32" s="465"/>
      <c r="X32" s="465" t="str">
        <f>IF(AND('Mapa final'!$M$36="Baja",'Mapa final'!$Q$36="Moderado"),CONCATENATE("R",'Mapa final'!$A$36),"")</f>
        <v/>
      </c>
      <c r="Y32" s="465"/>
      <c r="Z32" s="465" t="str">
        <f>IF(AND('Mapa final'!$M$42="Baja",'Mapa final'!$Q$42="Moderado"),CONCATENATE("R",'Mapa final'!$A$42),"")</f>
        <v/>
      </c>
      <c r="AA32" s="466"/>
      <c r="AB32" s="448" t="str">
        <f>IF(AND('Mapa final'!$M$30="Baja",'Mapa final'!$Q$30="Mayor"),CONCATENATE("R",'Mapa final'!$A$30),"")</f>
        <v/>
      </c>
      <c r="AC32" s="444"/>
      <c r="AD32" s="444" t="str">
        <f>IF(AND('Mapa final'!$M$36="Baja",'Mapa final'!$Q$36="Mayor"),CONCATENATE("R",'Mapa final'!$A$36),"")</f>
        <v/>
      </c>
      <c r="AE32" s="444"/>
      <c r="AF32" s="444" t="str">
        <f>IF(AND('Mapa final'!$M$42="Baja",'Mapa final'!$Q$42="Mayor"),CONCATENATE("R",'Mapa final'!$A$42),"")</f>
        <v/>
      </c>
      <c r="AG32" s="445"/>
      <c r="AH32" s="455" t="str">
        <f>IF(AND('Mapa final'!$M$30="Baja",'Mapa final'!$Q$30="Catastrófico"),CONCATENATE("R",'Mapa final'!$A$30),"")</f>
        <v/>
      </c>
      <c r="AI32" s="456"/>
      <c r="AJ32" s="456" t="str">
        <f>IF(AND('Mapa final'!$M$36="Baja",'Mapa final'!$Q$36="Catastrófico"),CONCATENATE("R",'Mapa final'!$A$36),"")</f>
        <v/>
      </c>
      <c r="AK32" s="456"/>
      <c r="AL32" s="456" t="str">
        <f>IF(AND('Mapa final'!$M$42="Baja",'Mapa final'!$Q$42="Catastrófico"),CONCATENATE("R",'Mapa final'!$A$42),"")</f>
        <v/>
      </c>
      <c r="AM32" s="457"/>
      <c r="AN32" s="69"/>
      <c r="AO32" s="429"/>
      <c r="AP32" s="430"/>
      <c r="AQ32" s="430"/>
      <c r="AR32" s="430"/>
      <c r="AS32" s="430"/>
      <c r="AT32" s="431"/>
      <c r="AU32" s="69"/>
      <c r="AV32" s="69"/>
      <c r="AW32" s="69"/>
      <c r="AX32" s="69"/>
      <c r="AY32" s="69"/>
      <c r="AZ32" s="69"/>
      <c r="BA32" s="69"/>
      <c r="BB32" s="69"/>
      <c r="BC32" s="69"/>
      <c r="BD32" s="69"/>
      <c r="BE32" s="69"/>
      <c r="BF32" s="69"/>
      <c r="BG32" s="69"/>
      <c r="BH32" s="69"/>
      <c r="BI32" s="69"/>
      <c r="BJ32" s="69"/>
      <c r="BK32" s="69"/>
      <c r="BL32" s="69"/>
      <c r="BM32" s="69"/>
      <c r="BN32" s="69"/>
      <c r="BO32" s="69"/>
      <c r="BP32" s="69"/>
      <c r="BQ32" s="69"/>
      <c r="BR32" s="69"/>
      <c r="BS32" s="69"/>
      <c r="BT32" s="69"/>
      <c r="BU32" s="69"/>
      <c r="BV32" s="69"/>
      <c r="BW32" s="69"/>
      <c r="BX32" s="69"/>
      <c r="BY32" s="69"/>
      <c r="BZ32" s="69"/>
      <c r="CA32" s="69"/>
      <c r="CB32" s="69"/>
    </row>
    <row r="33" spans="1:80" x14ac:dyDescent="0.25">
      <c r="A33" s="69"/>
      <c r="B33" s="397"/>
      <c r="C33" s="397"/>
      <c r="D33" s="398"/>
      <c r="E33" s="438"/>
      <c r="F33" s="439"/>
      <c r="G33" s="439"/>
      <c r="H33" s="439"/>
      <c r="I33" s="439"/>
      <c r="J33" s="475"/>
      <c r="K33" s="473"/>
      <c r="L33" s="473"/>
      <c r="M33" s="473"/>
      <c r="N33" s="473"/>
      <c r="O33" s="474"/>
      <c r="P33" s="465"/>
      <c r="Q33" s="465"/>
      <c r="R33" s="465"/>
      <c r="S33" s="465"/>
      <c r="T33" s="465"/>
      <c r="U33" s="466"/>
      <c r="V33" s="464"/>
      <c r="W33" s="465"/>
      <c r="X33" s="465"/>
      <c r="Y33" s="465"/>
      <c r="Z33" s="465"/>
      <c r="AA33" s="466"/>
      <c r="AB33" s="448"/>
      <c r="AC33" s="444"/>
      <c r="AD33" s="444"/>
      <c r="AE33" s="444"/>
      <c r="AF33" s="444"/>
      <c r="AG33" s="445"/>
      <c r="AH33" s="455"/>
      <c r="AI33" s="456"/>
      <c r="AJ33" s="456"/>
      <c r="AK33" s="456"/>
      <c r="AL33" s="456"/>
      <c r="AM33" s="457"/>
      <c r="AN33" s="69"/>
      <c r="AO33" s="429"/>
      <c r="AP33" s="430"/>
      <c r="AQ33" s="430"/>
      <c r="AR33" s="430"/>
      <c r="AS33" s="430"/>
      <c r="AT33" s="431"/>
      <c r="AU33" s="69"/>
      <c r="AV33" s="69"/>
      <c r="AW33" s="69"/>
      <c r="AX33" s="69"/>
      <c r="AY33" s="69"/>
      <c r="AZ33" s="69"/>
      <c r="BA33" s="69"/>
      <c r="BB33" s="69"/>
      <c r="BC33" s="69"/>
      <c r="BD33" s="69"/>
      <c r="BE33" s="69"/>
      <c r="BF33" s="69"/>
      <c r="BG33" s="69"/>
      <c r="BH33" s="69"/>
      <c r="BI33" s="69"/>
      <c r="BJ33" s="69"/>
      <c r="BK33" s="69"/>
      <c r="BL33" s="69"/>
      <c r="BM33" s="69"/>
      <c r="BN33" s="69"/>
      <c r="BO33" s="69"/>
      <c r="BP33" s="69"/>
      <c r="BQ33" s="69"/>
      <c r="BR33" s="69"/>
      <c r="BS33" s="69"/>
      <c r="BT33" s="69"/>
      <c r="BU33" s="69"/>
      <c r="BV33" s="69"/>
      <c r="BW33" s="69"/>
      <c r="BX33" s="69"/>
      <c r="BY33" s="69"/>
      <c r="BZ33" s="69"/>
      <c r="CA33" s="69"/>
      <c r="CB33" s="69"/>
    </row>
    <row r="34" spans="1:80" x14ac:dyDescent="0.25">
      <c r="A34" s="69"/>
      <c r="B34" s="397"/>
      <c r="C34" s="397"/>
      <c r="D34" s="398"/>
      <c r="E34" s="438"/>
      <c r="F34" s="439"/>
      <c r="G34" s="439"/>
      <c r="H34" s="439"/>
      <c r="I34" s="439"/>
      <c r="J34" s="475" t="str">
        <f>IF(AND('Mapa final'!$M$48="Baja",'Mapa final'!$Q$48="Leve"),CONCATENATE("R",'Mapa final'!$A$48),"")</f>
        <v/>
      </c>
      <c r="K34" s="473"/>
      <c r="L34" s="473" t="str">
        <f>IF(AND('Mapa final'!$M$54="Baja",'Mapa final'!$Q$54="Leve"),CONCATENATE("R",'Mapa final'!$A$54),"")</f>
        <v/>
      </c>
      <c r="M34" s="473"/>
      <c r="N34" s="473" t="str">
        <f>IF(AND('Mapa final'!$M$60="Baja",'Mapa final'!$Q$60="Leve"),CONCATENATE("R",'Mapa final'!$A$60),"")</f>
        <v/>
      </c>
      <c r="O34" s="474"/>
      <c r="P34" s="465" t="str">
        <f>IF(AND('Mapa final'!$M$48="Baja",'Mapa final'!$Q$48="Menor"),CONCATENATE("R",'Mapa final'!$A$48),"")</f>
        <v/>
      </c>
      <c r="Q34" s="465"/>
      <c r="R34" s="465" t="str">
        <f>IF(AND('Mapa final'!$M$54="Baja",'Mapa final'!$Q$54="Menor"),CONCATENATE("R",'Mapa final'!$A$54),"")</f>
        <v/>
      </c>
      <c r="S34" s="465"/>
      <c r="T34" s="465" t="str">
        <f>IF(AND('Mapa final'!$M$60="Baja",'Mapa final'!$Q$60="Menor"),CONCATENATE("R",'Mapa final'!$A$60),"")</f>
        <v/>
      </c>
      <c r="U34" s="466"/>
      <c r="V34" s="464" t="str">
        <f>IF(AND('Mapa final'!$M$48="Baja",'Mapa final'!$Q$48="Moderado"),CONCATENATE("R",'Mapa final'!$A$48),"")</f>
        <v/>
      </c>
      <c r="W34" s="465"/>
      <c r="X34" s="465" t="str">
        <f>IF(AND('Mapa final'!$M$54="Baja",'Mapa final'!$Q$54="Moderado"),CONCATENATE("R",'Mapa final'!$A$54),"")</f>
        <v/>
      </c>
      <c r="Y34" s="465"/>
      <c r="Z34" s="465" t="str">
        <f>IF(AND('Mapa final'!$M$60="Baja",'Mapa final'!$Q$60="Moderado"),CONCATENATE("R",'Mapa final'!$A$60),"")</f>
        <v/>
      </c>
      <c r="AA34" s="466"/>
      <c r="AB34" s="448" t="str">
        <f>IF(AND('Mapa final'!$M$48="Baja",'Mapa final'!$Q$48="Mayor"),CONCATENATE("R",'Mapa final'!$A$48),"")</f>
        <v/>
      </c>
      <c r="AC34" s="444"/>
      <c r="AD34" s="444" t="str">
        <f>IF(AND('Mapa final'!$M$54="Baja",'Mapa final'!$Q$54="Mayor"),CONCATENATE("R",'Mapa final'!$A$54),"")</f>
        <v/>
      </c>
      <c r="AE34" s="444"/>
      <c r="AF34" s="444" t="str">
        <f>IF(AND('Mapa final'!$M$60="Baja",'Mapa final'!$Q$60="Mayor"),CONCATENATE("R",'Mapa final'!$A$60),"")</f>
        <v/>
      </c>
      <c r="AG34" s="445"/>
      <c r="AH34" s="455" t="str">
        <f>IF(AND('Mapa final'!$M$48="Baja",'Mapa final'!$Q$48="Catastrófico"),CONCATENATE("R",'Mapa final'!$A$48),"")</f>
        <v/>
      </c>
      <c r="AI34" s="456"/>
      <c r="AJ34" s="456" t="str">
        <f>IF(AND('Mapa final'!$M$54="Baja",'Mapa final'!$Q$54="Catastrófico"),CONCATENATE("R",'Mapa final'!$A$54),"")</f>
        <v/>
      </c>
      <c r="AK34" s="456"/>
      <c r="AL34" s="456" t="str">
        <f>IF(AND('Mapa final'!$M$60="Baja",'Mapa final'!$Q$60="Catastrófico"),CONCATENATE("R",'Mapa final'!$A$60),"")</f>
        <v/>
      </c>
      <c r="AM34" s="457"/>
      <c r="AN34" s="69"/>
      <c r="AO34" s="429"/>
      <c r="AP34" s="430"/>
      <c r="AQ34" s="430"/>
      <c r="AR34" s="430"/>
      <c r="AS34" s="430"/>
      <c r="AT34" s="431"/>
      <c r="AU34" s="69"/>
      <c r="AV34" s="69"/>
      <c r="AW34" s="69"/>
      <c r="AX34" s="69"/>
      <c r="AY34" s="69"/>
      <c r="AZ34" s="69"/>
      <c r="BA34" s="69"/>
      <c r="BB34" s="69"/>
      <c r="BC34" s="69"/>
      <c r="BD34" s="69"/>
      <c r="BE34" s="69"/>
      <c r="BF34" s="69"/>
      <c r="BG34" s="69"/>
      <c r="BH34" s="69"/>
      <c r="BI34" s="69"/>
      <c r="BJ34" s="69"/>
      <c r="BK34" s="69"/>
      <c r="BL34" s="69"/>
      <c r="BM34" s="69"/>
      <c r="BN34" s="69"/>
      <c r="BO34" s="69"/>
      <c r="BP34" s="69"/>
      <c r="BQ34" s="69"/>
      <c r="BR34" s="69"/>
      <c r="BS34" s="69"/>
      <c r="BT34" s="69"/>
      <c r="BU34" s="69"/>
      <c r="BV34" s="69"/>
      <c r="BW34" s="69"/>
      <c r="BX34" s="69"/>
      <c r="BY34" s="69"/>
      <c r="BZ34" s="69"/>
      <c r="CA34" s="69"/>
      <c r="CB34" s="69"/>
    </row>
    <row r="35" spans="1:80" x14ac:dyDescent="0.25">
      <c r="A35" s="69"/>
      <c r="B35" s="397"/>
      <c r="C35" s="397"/>
      <c r="D35" s="398"/>
      <c r="E35" s="438"/>
      <c r="F35" s="439"/>
      <c r="G35" s="439"/>
      <c r="H35" s="439"/>
      <c r="I35" s="439"/>
      <c r="J35" s="475"/>
      <c r="K35" s="473"/>
      <c r="L35" s="473"/>
      <c r="M35" s="473"/>
      <c r="N35" s="473"/>
      <c r="O35" s="474"/>
      <c r="P35" s="465"/>
      <c r="Q35" s="465"/>
      <c r="R35" s="465"/>
      <c r="S35" s="465"/>
      <c r="T35" s="465"/>
      <c r="U35" s="466"/>
      <c r="V35" s="464"/>
      <c r="W35" s="465"/>
      <c r="X35" s="465"/>
      <c r="Y35" s="465"/>
      <c r="Z35" s="465"/>
      <c r="AA35" s="466"/>
      <c r="AB35" s="448"/>
      <c r="AC35" s="444"/>
      <c r="AD35" s="444"/>
      <c r="AE35" s="444"/>
      <c r="AF35" s="444"/>
      <c r="AG35" s="445"/>
      <c r="AH35" s="455"/>
      <c r="AI35" s="456"/>
      <c r="AJ35" s="456"/>
      <c r="AK35" s="456"/>
      <c r="AL35" s="456"/>
      <c r="AM35" s="457"/>
      <c r="AN35" s="69"/>
      <c r="AO35" s="429"/>
      <c r="AP35" s="430"/>
      <c r="AQ35" s="430"/>
      <c r="AR35" s="430"/>
      <c r="AS35" s="430"/>
      <c r="AT35" s="431"/>
      <c r="AU35" s="69"/>
      <c r="AV35" s="69"/>
      <c r="AW35" s="69"/>
      <c r="AX35" s="69"/>
      <c r="AY35" s="69"/>
      <c r="AZ35" s="69"/>
      <c r="BA35" s="69"/>
      <c r="BB35" s="69"/>
      <c r="BC35" s="69"/>
      <c r="BD35" s="69"/>
      <c r="BE35" s="69"/>
      <c r="BF35" s="69"/>
      <c r="BG35" s="69"/>
      <c r="BH35" s="69"/>
      <c r="BI35" s="69"/>
      <c r="BJ35" s="69"/>
      <c r="BK35" s="69"/>
      <c r="BL35" s="69"/>
      <c r="BM35" s="69"/>
      <c r="BN35" s="69"/>
      <c r="BO35" s="69"/>
      <c r="BP35" s="69"/>
      <c r="BQ35" s="69"/>
      <c r="BR35" s="69"/>
      <c r="BS35" s="69"/>
      <c r="BT35" s="69"/>
      <c r="BU35" s="69"/>
      <c r="BV35" s="69"/>
      <c r="BW35" s="69"/>
      <c r="BX35" s="69"/>
      <c r="BY35" s="69"/>
      <c r="BZ35" s="69"/>
      <c r="CA35" s="69"/>
      <c r="CB35" s="69"/>
    </row>
    <row r="36" spans="1:80" x14ac:dyDescent="0.25">
      <c r="A36" s="69"/>
      <c r="B36" s="397"/>
      <c r="C36" s="397"/>
      <c r="D36" s="398"/>
      <c r="E36" s="438"/>
      <c r="F36" s="439"/>
      <c r="G36" s="439"/>
      <c r="H36" s="439"/>
      <c r="I36" s="439"/>
      <c r="J36" s="475" t="str">
        <f>IF(AND('Mapa final'!$M$66="Baja",'Mapa final'!$Q$66="Leve"),CONCATENATE("R",'Mapa final'!$A$66),"")</f>
        <v/>
      </c>
      <c r="K36" s="473"/>
      <c r="L36" s="473" t="str">
        <f>IF(AND('Mapa final'!$M$72="Baja",'Mapa final'!$Q$72="Leve"),CONCATENATE("R",'Mapa final'!$A$72),"")</f>
        <v/>
      </c>
      <c r="M36" s="473"/>
      <c r="N36" s="473" t="str">
        <f>IF(AND('Mapa final'!$M$78="Baja",'Mapa final'!$Q$78="Leve"),CONCATENATE("R",'Mapa final'!$A$78),"")</f>
        <v/>
      </c>
      <c r="O36" s="474"/>
      <c r="P36" s="465" t="str">
        <f>IF(AND('Mapa final'!$M$66="Baja",'Mapa final'!$Q$66="Menor"),CONCATENATE("R",'Mapa final'!$A$66),"")</f>
        <v/>
      </c>
      <c r="Q36" s="465"/>
      <c r="R36" s="465" t="str">
        <f>IF(AND('Mapa final'!$M$72="Baja",'Mapa final'!$Q$72="Menor"),CONCATENATE("R",'Mapa final'!$A$72),"")</f>
        <v/>
      </c>
      <c r="S36" s="465"/>
      <c r="T36" s="465" t="str">
        <f>IF(AND('Mapa final'!$M$78="Baja",'Mapa final'!$Q$78="Menor"),CONCATENATE("R",'Mapa final'!$A$78),"")</f>
        <v/>
      </c>
      <c r="U36" s="466"/>
      <c r="V36" s="464" t="str">
        <f>IF(AND('Mapa final'!$M$66="Baja",'Mapa final'!$Q$66="Moderado"),CONCATENATE("R",'Mapa final'!$A$66),"")</f>
        <v/>
      </c>
      <c r="W36" s="465"/>
      <c r="X36" s="465" t="str">
        <f>IF(AND('Mapa final'!$M$72="Baja",'Mapa final'!$Q$72="Moderado"),CONCATENATE("R",'Mapa final'!$A$72),"")</f>
        <v/>
      </c>
      <c r="Y36" s="465"/>
      <c r="Z36" s="465" t="str">
        <f>IF(AND('Mapa final'!$M$78="Baja",'Mapa final'!$Q$78="Moderado"),CONCATENATE("R",'Mapa final'!$A$78),"")</f>
        <v/>
      </c>
      <c r="AA36" s="466"/>
      <c r="AB36" s="448" t="str">
        <f>IF(AND('Mapa final'!$M$66="Baja",'Mapa final'!$Q$66="Mayor"),CONCATENATE("R",'Mapa final'!$A$66),"")</f>
        <v/>
      </c>
      <c r="AC36" s="444"/>
      <c r="AD36" s="444" t="str">
        <f>IF(AND('Mapa final'!$M$72="Baja",'Mapa final'!$Q$72="Mayor"),CONCATENATE("R",'Mapa final'!$A$72),"")</f>
        <v/>
      </c>
      <c r="AE36" s="444"/>
      <c r="AF36" s="444" t="str">
        <f>IF(AND('Mapa final'!$M$78="Baja",'Mapa final'!$Q$78="Mayor"),CONCATENATE("R",'Mapa final'!$A$78),"")</f>
        <v/>
      </c>
      <c r="AG36" s="445"/>
      <c r="AH36" s="455" t="str">
        <f>IF(AND('Mapa final'!$M$66="Baja",'Mapa final'!$Q$66="Catastrófico"),CONCATENATE("R",'Mapa final'!$A$66),"")</f>
        <v/>
      </c>
      <c r="AI36" s="456"/>
      <c r="AJ36" s="456" t="str">
        <f>IF(AND('Mapa final'!$M$72="Baja",'Mapa final'!$Q$72="Catastrófico"),CONCATENATE("R",'Mapa final'!$A$72),"")</f>
        <v/>
      </c>
      <c r="AK36" s="456"/>
      <c r="AL36" s="456" t="str">
        <f>IF(AND('Mapa final'!$M$78="Baja",'Mapa final'!$Q$78="Catastrófico"),CONCATENATE("R",'Mapa final'!$A$78),"")</f>
        <v/>
      </c>
      <c r="AM36" s="457"/>
      <c r="AN36" s="69"/>
      <c r="AO36" s="429"/>
      <c r="AP36" s="430"/>
      <c r="AQ36" s="430"/>
      <c r="AR36" s="430"/>
      <c r="AS36" s="430"/>
      <c r="AT36" s="431"/>
      <c r="AU36" s="69"/>
      <c r="AV36" s="69"/>
      <c r="AW36" s="69"/>
      <c r="AX36" s="69"/>
      <c r="AY36" s="69"/>
      <c r="AZ36" s="69"/>
      <c r="BA36" s="69"/>
      <c r="BB36" s="69"/>
      <c r="BC36" s="69"/>
      <c r="BD36" s="69"/>
      <c r="BE36" s="69"/>
      <c r="BF36" s="69"/>
      <c r="BG36" s="69"/>
      <c r="BH36" s="69"/>
      <c r="BI36" s="69"/>
      <c r="BJ36" s="69"/>
      <c r="BK36" s="69"/>
      <c r="BL36" s="69"/>
      <c r="BM36" s="69"/>
      <c r="BN36" s="69"/>
      <c r="BO36" s="69"/>
      <c r="BP36" s="69"/>
      <c r="BQ36" s="69"/>
      <c r="BR36" s="69"/>
      <c r="BS36" s="69"/>
      <c r="BT36" s="69"/>
      <c r="BU36" s="69"/>
      <c r="BV36" s="69"/>
      <c r="BW36" s="69"/>
      <c r="BX36" s="69"/>
      <c r="BY36" s="69"/>
      <c r="BZ36" s="69"/>
      <c r="CA36" s="69"/>
      <c r="CB36" s="69"/>
    </row>
    <row r="37" spans="1:80" ht="15.75" thickBot="1" x14ac:dyDescent="0.3">
      <c r="A37" s="69"/>
      <c r="B37" s="397"/>
      <c r="C37" s="397"/>
      <c r="D37" s="398"/>
      <c r="E37" s="441"/>
      <c r="F37" s="442"/>
      <c r="G37" s="442"/>
      <c r="H37" s="442"/>
      <c r="I37" s="442"/>
      <c r="J37" s="476"/>
      <c r="K37" s="477"/>
      <c r="L37" s="477"/>
      <c r="M37" s="477"/>
      <c r="N37" s="477"/>
      <c r="O37" s="478"/>
      <c r="P37" s="468"/>
      <c r="Q37" s="468"/>
      <c r="R37" s="468"/>
      <c r="S37" s="468"/>
      <c r="T37" s="468"/>
      <c r="U37" s="469"/>
      <c r="V37" s="467"/>
      <c r="W37" s="468"/>
      <c r="X37" s="468"/>
      <c r="Y37" s="468"/>
      <c r="Z37" s="468"/>
      <c r="AA37" s="469"/>
      <c r="AB37" s="452"/>
      <c r="AC37" s="453"/>
      <c r="AD37" s="453"/>
      <c r="AE37" s="453"/>
      <c r="AF37" s="453"/>
      <c r="AG37" s="454"/>
      <c r="AH37" s="458"/>
      <c r="AI37" s="459"/>
      <c r="AJ37" s="459"/>
      <c r="AK37" s="459"/>
      <c r="AL37" s="459"/>
      <c r="AM37" s="460"/>
      <c r="AN37" s="69"/>
      <c r="AO37" s="432"/>
      <c r="AP37" s="433"/>
      <c r="AQ37" s="433"/>
      <c r="AR37" s="433"/>
      <c r="AS37" s="433"/>
      <c r="AT37" s="434"/>
      <c r="AU37" s="69"/>
      <c r="AV37" s="69"/>
      <c r="AW37" s="69"/>
      <c r="AX37" s="69"/>
      <c r="AY37" s="69"/>
      <c r="AZ37" s="69"/>
      <c r="BA37" s="69"/>
      <c r="BB37" s="69"/>
      <c r="BC37" s="69"/>
      <c r="BD37" s="69"/>
      <c r="BE37" s="69"/>
      <c r="BF37" s="69"/>
      <c r="BG37" s="69"/>
      <c r="BH37" s="69"/>
      <c r="BI37" s="69"/>
      <c r="BJ37" s="69"/>
      <c r="BK37" s="69"/>
      <c r="BL37" s="69"/>
      <c r="BM37" s="69"/>
      <c r="BN37" s="69"/>
      <c r="BO37" s="69"/>
      <c r="BP37" s="69"/>
      <c r="BQ37" s="69"/>
      <c r="BR37" s="69"/>
      <c r="BS37" s="69"/>
      <c r="BT37" s="69"/>
      <c r="BU37" s="69"/>
      <c r="BV37" s="69"/>
      <c r="BW37" s="69"/>
      <c r="BX37" s="69"/>
      <c r="BY37" s="69"/>
      <c r="BZ37" s="69"/>
      <c r="CA37" s="69"/>
      <c r="CB37" s="69"/>
    </row>
    <row r="38" spans="1:80" x14ac:dyDescent="0.25">
      <c r="A38" s="69"/>
      <c r="B38" s="397"/>
      <c r="C38" s="397"/>
      <c r="D38" s="398"/>
      <c r="E38" s="435" t="s">
        <v>113</v>
      </c>
      <c r="F38" s="436"/>
      <c r="G38" s="436"/>
      <c r="H38" s="436"/>
      <c r="I38" s="437"/>
      <c r="J38" s="479" t="str">
        <f>IF(AND('Mapa final'!$M$12="Muy Baja",'Mapa final'!$Q$12="Leve"),CONCATENATE("R",'Mapa final'!$A$12),"")</f>
        <v/>
      </c>
      <c r="K38" s="480"/>
      <c r="L38" s="480" t="str">
        <f>IF(AND('Mapa final'!$M$18="Muy Baja",'Mapa final'!$Q$18="Leve"),CONCATENATE("R",'Mapa final'!$A$18),"")</f>
        <v/>
      </c>
      <c r="M38" s="480"/>
      <c r="N38" s="480" t="str">
        <f>IF(AND('Mapa final'!$M$24="Muy Baja",'Mapa final'!$Q$24="Leve"),CONCATENATE("R",'Mapa final'!$A$24),"")</f>
        <v/>
      </c>
      <c r="O38" s="481"/>
      <c r="P38" s="479" t="str">
        <f>IF(AND('Mapa final'!$M$12="Muy Baja",'Mapa final'!$Q$12="Menor"),CONCATENATE("R",'Mapa final'!$A$12),"")</f>
        <v/>
      </c>
      <c r="Q38" s="480"/>
      <c r="R38" s="480" t="str">
        <f>IF(AND('Mapa final'!$M$18="Muy Baja",'Mapa final'!$Q$18="Menor"),CONCATENATE("R",'Mapa final'!$A$18),"")</f>
        <v/>
      </c>
      <c r="S38" s="480"/>
      <c r="T38" s="480" t="str">
        <f>IF(AND('Mapa final'!$M$24="Muy Baja",'Mapa final'!$Q$24="Menor"),CONCATENATE("R",'Mapa final'!$A$24),"")</f>
        <v/>
      </c>
      <c r="U38" s="481"/>
      <c r="V38" s="470" t="str">
        <f>IF(AND('Mapa final'!$M$12="Muy Baja",'Mapa final'!$Q$12="Moderado"),CONCATENATE("R",'Mapa final'!$A$12),"")</f>
        <v/>
      </c>
      <c r="W38" s="471"/>
      <c r="X38" s="471" t="str">
        <f>IF(AND('Mapa final'!$M$18="Muy Baja",'Mapa final'!$Q$18="Moderado"),CONCATENATE("R",'Mapa final'!$A$18),"")</f>
        <v/>
      </c>
      <c r="Y38" s="471"/>
      <c r="Z38" s="471" t="str">
        <f>IF(AND('Mapa final'!$M$24="Muy Baja",'Mapa final'!$Q$24="Moderado"),CONCATENATE("R",'Mapa final'!$A$24),"")</f>
        <v/>
      </c>
      <c r="AA38" s="472"/>
      <c r="AB38" s="446" t="str">
        <f>IF(AND('Mapa final'!$M$12="Muy Baja",'Mapa final'!$Q$12="Mayor"),CONCATENATE("R",'Mapa final'!$A$12),"")</f>
        <v/>
      </c>
      <c r="AC38" s="447"/>
      <c r="AD38" s="447" t="str">
        <f>IF(AND('Mapa final'!$M$18="Muy Baja",'Mapa final'!$Q$18="Mayor"),CONCATENATE("R",'Mapa final'!$A$18),"")</f>
        <v/>
      </c>
      <c r="AE38" s="447"/>
      <c r="AF38" s="447" t="str">
        <f>IF(AND('Mapa final'!$M$24="Muy Baja",'Mapa final'!$Q$24="Mayor"),CONCATENATE("R",'Mapa final'!$A$24),"")</f>
        <v/>
      </c>
      <c r="AG38" s="449"/>
      <c r="AH38" s="461" t="str">
        <f>IF(AND('Mapa final'!$M$12="Muy Baja",'Mapa final'!$Q$12="Catastrófico"),CONCATENATE("R",'Mapa final'!$A$12),"")</f>
        <v/>
      </c>
      <c r="AI38" s="462"/>
      <c r="AJ38" s="462" t="str">
        <f>IF(AND('Mapa final'!$M$18="Muy Baja",'Mapa final'!$Q$18="Catastrófico"),CONCATENATE("R",'Mapa final'!$A$18),"")</f>
        <v/>
      </c>
      <c r="AK38" s="462"/>
      <c r="AL38" s="462" t="str">
        <f>IF(AND('Mapa final'!$M$24="Muy Baja",'Mapa final'!$Q$24="Catastrófico"),CONCATENATE("R",'Mapa final'!$A$24),"")</f>
        <v/>
      </c>
      <c r="AM38" s="463"/>
      <c r="AN38" s="69"/>
      <c r="AO38" s="69"/>
      <c r="AP38" s="69"/>
      <c r="AQ38" s="69"/>
      <c r="AR38" s="69"/>
      <c r="AS38" s="69"/>
      <c r="AT38" s="69"/>
      <c r="AU38" s="69"/>
      <c r="AV38" s="69"/>
      <c r="AW38" s="69"/>
      <c r="AX38" s="69"/>
      <c r="AY38" s="69"/>
      <c r="AZ38" s="69"/>
      <c r="BA38" s="69"/>
      <c r="BB38" s="69"/>
      <c r="BC38" s="69"/>
      <c r="BD38" s="69"/>
      <c r="BE38" s="69"/>
      <c r="BF38" s="69"/>
      <c r="BG38" s="69"/>
      <c r="BH38" s="69"/>
      <c r="BI38" s="69"/>
      <c r="BJ38" s="69"/>
      <c r="BK38" s="69"/>
      <c r="BL38" s="69"/>
      <c r="BM38" s="69"/>
      <c r="BN38" s="69"/>
      <c r="BO38" s="69"/>
      <c r="BP38" s="69"/>
      <c r="BQ38" s="69"/>
      <c r="BR38" s="69"/>
      <c r="BS38" s="69"/>
      <c r="BT38" s="69"/>
      <c r="BU38" s="69"/>
      <c r="BV38" s="69"/>
      <c r="BW38" s="69"/>
      <c r="BX38" s="69"/>
      <c r="BY38" s="69"/>
      <c r="BZ38" s="69"/>
      <c r="CA38" s="69"/>
      <c r="CB38" s="69"/>
    </row>
    <row r="39" spans="1:80" x14ac:dyDescent="0.25">
      <c r="A39" s="69"/>
      <c r="B39" s="397"/>
      <c r="C39" s="397"/>
      <c r="D39" s="398"/>
      <c r="E39" s="438"/>
      <c r="F39" s="439"/>
      <c r="G39" s="439"/>
      <c r="H39" s="439"/>
      <c r="I39" s="440"/>
      <c r="J39" s="475"/>
      <c r="K39" s="473"/>
      <c r="L39" s="473"/>
      <c r="M39" s="473"/>
      <c r="N39" s="473"/>
      <c r="O39" s="474"/>
      <c r="P39" s="475"/>
      <c r="Q39" s="473"/>
      <c r="R39" s="473"/>
      <c r="S39" s="473"/>
      <c r="T39" s="473"/>
      <c r="U39" s="474"/>
      <c r="V39" s="464"/>
      <c r="W39" s="465"/>
      <c r="X39" s="465"/>
      <c r="Y39" s="465"/>
      <c r="Z39" s="465"/>
      <c r="AA39" s="466"/>
      <c r="AB39" s="448"/>
      <c r="AC39" s="444"/>
      <c r="AD39" s="444"/>
      <c r="AE39" s="444"/>
      <c r="AF39" s="444"/>
      <c r="AG39" s="445"/>
      <c r="AH39" s="455"/>
      <c r="AI39" s="456"/>
      <c r="AJ39" s="456"/>
      <c r="AK39" s="456"/>
      <c r="AL39" s="456"/>
      <c r="AM39" s="457"/>
      <c r="AN39" s="69"/>
      <c r="AO39" s="69"/>
      <c r="AP39" s="69"/>
      <c r="AQ39" s="69"/>
      <c r="AR39" s="69"/>
      <c r="AS39" s="69"/>
      <c r="AT39" s="69"/>
      <c r="AU39" s="69"/>
      <c r="AV39" s="69"/>
      <c r="AW39" s="69"/>
      <c r="AX39" s="69"/>
      <c r="AY39" s="69"/>
      <c r="AZ39" s="69"/>
      <c r="BA39" s="69"/>
      <c r="BB39" s="69"/>
      <c r="BC39" s="69"/>
      <c r="BD39" s="69"/>
      <c r="BE39" s="69"/>
      <c r="BF39" s="69"/>
      <c r="BG39" s="69"/>
      <c r="BH39" s="69"/>
      <c r="BI39" s="69"/>
      <c r="BJ39" s="69"/>
      <c r="BK39" s="69"/>
      <c r="BL39" s="69"/>
      <c r="BM39" s="69"/>
      <c r="BN39" s="69"/>
      <c r="BO39" s="69"/>
      <c r="BP39" s="69"/>
      <c r="BQ39" s="69"/>
      <c r="BR39" s="69"/>
      <c r="BS39" s="69"/>
      <c r="BT39" s="69"/>
      <c r="BU39" s="69"/>
      <c r="BV39" s="69"/>
      <c r="BW39" s="69"/>
      <c r="BX39" s="69"/>
      <c r="BY39" s="69"/>
      <c r="BZ39" s="69"/>
      <c r="CA39" s="69"/>
      <c r="CB39" s="69"/>
    </row>
    <row r="40" spans="1:80" x14ac:dyDescent="0.25">
      <c r="A40" s="69"/>
      <c r="B40" s="397"/>
      <c r="C40" s="397"/>
      <c r="D40" s="398"/>
      <c r="E40" s="438"/>
      <c r="F40" s="439"/>
      <c r="G40" s="439"/>
      <c r="H40" s="439"/>
      <c r="I40" s="440"/>
      <c r="J40" s="475" t="str">
        <f>IF(AND('Mapa final'!$M$30="Muy Baja",'Mapa final'!$Q$30="Leve"),CONCATENATE("R",'Mapa final'!$A$30),"")</f>
        <v/>
      </c>
      <c r="K40" s="473"/>
      <c r="L40" s="473" t="str">
        <f>IF(AND('Mapa final'!$M$36="Muy Baja",'Mapa final'!$Q$36="Leve"),CONCATENATE("R",'Mapa final'!$A$36),"")</f>
        <v/>
      </c>
      <c r="M40" s="473"/>
      <c r="N40" s="473" t="str">
        <f>IF(AND('Mapa final'!$M$42="Muy Baja",'Mapa final'!$Q$42="Leve"),CONCATENATE("R",'Mapa final'!$A$42),"")</f>
        <v/>
      </c>
      <c r="O40" s="474"/>
      <c r="P40" s="475" t="str">
        <f>IF(AND('Mapa final'!$M$30="Muy Baja",'Mapa final'!$Q$30="Menor"),CONCATENATE("R",'Mapa final'!$A$30),"")</f>
        <v/>
      </c>
      <c r="Q40" s="473"/>
      <c r="R40" s="473" t="str">
        <f>IF(AND('Mapa final'!$M$36="Muy Baja",'Mapa final'!$Q$36="Menor"),CONCATENATE("R",'Mapa final'!$A$36),"")</f>
        <v/>
      </c>
      <c r="S40" s="473"/>
      <c r="T40" s="473" t="str">
        <f>IF(AND('Mapa final'!$M$42="Muy Baja",'Mapa final'!$Q$42="Menor"),CONCATENATE("R",'Mapa final'!$A$42),"")</f>
        <v/>
      </c>
      <c r="U40" s="474"/>
      <c r="V40" s="464" t="str">
        <f>IF(AND('Mapa final'!$M$30="Muy Baja",'Mapa final'!$Q$30="Moderado"),CONCATENATE("R",'Mapa final'!$A$30),"")</f>
        <v/>
      </c>
      <c r="W40" s="465"/>
      <c r="X40" s="465" t="str">
        <f>IF(AND('Mapa final'!$M$36="Muy Baja",'Mapa final'!$Q$36="Moderado"),CONCATENATE("R",'Mapa final'!$A$36),"")</f>
        <v/>
      </c>
      <c r="Y40" s="465"/>
      <c r="Z40" s="465" t="str">
        <f>IF(AND('Mapa final'!$M$42="Muy Baja",'Mapa final'!$Q$42="Moderado"),CONCATENATE("R",'Mapa final'!$A$42),"")</f>
        <v/>
      </c>
      <c r="AA40" s="466"/>
      <c r="AB40" s="448" t="str">
        <f>IF(AND('Mapa final'!$M$30="Muy Baja",'Mapa final'!$Q$30="Mayor"),CONCATENATE("R",'Mapa final'!$A$30),"")</f>
        <v/>
      </c>
      <c r="AC40" s="444"/>
      <c r="AD40" s="444" t="str">
        <f>IF(AND('Mapa final'!$M$36="Muy Baja",'Mapa final'!$Q$36="Mayor"),CONCATENATE("R",'Mapa final'!$A$36),"")</f>
        <v/>
      </c>
      <c r="AE40" s="444"/>
      <c r="AF40" s="444" t="str">
        <f>IF(AND('Mapa final'!$M$42="Muy Baja",'Mapa final'!$Q$42="Mayor"),CONCATENATE("R",'Mapa final'!$A$42),"")</f>
        <v/>
      </c>
      <c r="AG40" s="445"/>
      <c r="AH40" s="455" t="str">
        <f>IF(AND('Mapa final'!$M$30="Muy Baja",'Mapa final'!$Q$30="Catastrófico"),CONCATENATE("R",'Mapa final'!$A$30),"")</f>
        <v/>
      </c>
      <c r="AI40" s="456"/>
      <c r="AJ40" s="456" t="str">
        <f>IF(AND('Mapa final'!$M$36="Muy Baja",'Mapa final'!$Q$36="Catastrófico"),CONCATENATE("R",'Mapa final'!$A$36),"")</f>
        <v/>
      </c>
      <c r="AK40" s="456"/>
      <c r="AL40" s="456" t="str">
        <f>IF(AND('Mapa final'!$M$42="Muy Baja",'Mapa final'!$Q$42="Catastrófico"),CONCATENATE("R",'Mapa final'!$A$42),"")</f>
        <v/>
      </c>
      <c r="AM40" s="457"/>
      <c r="AN40" s="69"/>
      <c r="AO40" s="69"/>
      <c r="AP40" s="69"/>
      <c r="AQ40" s="69"/>
      <c r="AR40" s="69"/>
      <c r="AS40" s="69"/>
      <c r="AT40" s="69"/>
      <c r="AU40" s="69"/>
      <c r="AV40" s="69"/>
      <c r="AW40" s="69"/>
      <c r="AX40" s="69"/>
      <c r="AY40" s="69"/>
      <c r="AZ40" s="69"/>
      <c r="BA40" s="69"/>
      <c r="BB40" s="69"/>
      <c r="BC40" s="69"/>
      <c r="BD40" s="69"/>
      <c r="BE40" s="69"/>
      <c r="BF40" s="69"/>
      <c r="BG40" s="69"/>
      <c r="BH40" s="69"/>
      <c r="BI40" s="69"/>
      <c r="BJ40" s="69"/>
      <c r="BK40" s="69"/>
      <c r="BL40" s="69"/>
      <c r="BM40" s="69"/>
      <c r="BN40" s="69"/>
      <c r="BO40" s="69"/>
      <c r="BP40" s="69"/>
      <c r="BQ40" s="69"/>
      <c r="BR40" s="69"/>
      <c r="BS40" s="69"/>
      <c r="BT40" s="69"/>
      <c r="BU40" s="69"/>
      <c r="BV40" s="69"/>
      <c r="BW40" s="69"/>
      <c r="BX40" s="69"/>
      <c r="BY40" s="69"/>
      <c r="BZ40" s="69"/>
      <c r="CA40" s="69"/>
      <c r="CB40" s="69"/>
    </row>
    <row r="41" spans="1:80" x14ac:dyDescent="0.25">
      <c r="A41" s="69"/>
      <c r="B41" s="397"/>
      <c r="C41" s="397"/>
      <c r="D41" s="398"/>
      <c r="E41" s="438"/>
      <c r="F41" s="439"/>
      <c r="G41" s="439"/>
      <c r="H41" s="439"/>
      <c r="I41" s="440"/>
      <c r="J41" s="475"/>
      <c r="K41" s="473"/>
      <c r="L41" s="473"/>
      <c r="M41" s="473"/>
      <c r="N41" s="473"/>
      <c r="O41" s="474"/>
      <c r="P41" s="475"/>
      <c r="Q41" s="473"/>
      <c r="R41" s="473"/>
      <c r="S41" s="473"/>
      <c r="T41" s="473"/>
      <c r="U41" s="474"/>
      <c r="V41" s="464"/>
      <c r="W41" s="465"/>
      <c r="X41" s="465"/>
      <c r="Y41" s="465"/>
      <c r="Z41" s="465"/>
      <c r="AA41" s="466"/>
      <c r="AB41" s="448"/>
      <c r="AC41" s="444"/>
      <c r="AD41" s="444"/>
      <c r="AE41" s="444"/>
      <c r="AF41" s="444"/>
      <c r="AG41" s="445"/>
      <c r="AH41" s="455"/>
      <c r="AI41" s="456"/>
      <c r="AJ41" s="456"/>
      <c r="AK41" s="456"/>
      <c r="AL41" s="456"/>
      <c r="AM41" s="457"/>
      <c r="AN41" s="69"/>
      <c r="AO41" s="69"/>
      <c r="AP41" s="69"/>
      <c r="AQ41" s="69"/>
      <c r="AR41" s="69"/>
      <c r="AS41" s="69"/>
      <c r="AT41" s="69"/>
      <c r="AU41" s="69"/>
      <c r="AV41" s="69"/>
      <c r="AW41" s="69"/>
      <c r="AX41" s="69"/>
      <c r="AY41" s="69"/>
      <c r="AZ41" s="69"/>
      <c r="BA41" s="69"/>
      <c r="BB41" s="69"/>
      <c r="BC41" s="69"/>
      <c r="BD41" s="69"/>
      <c r="BE41" s="69"/>
      <c r="BF41" s="69"/>
      <c r="BG41" s="69"/>
      <c r="BH41" s="69"/>
      <c r="BI41" s="69"/>
      <c r="BJ41" s="69"/>
      <c r="BK41" s="69"/>
      <c r="BL41" s="69"/>
      <c r="BM41" s="69"/>
      <c r="BN41" s="69"/>
      <c r="BO41" s="69"/>
      <c r="BP41" s="69"/>
      <c r="BQ41" s="69"/>
      <c r="BR41" s="69"/>
      <c r="BS41" s="69"/>
      <c r="BT41" s="69"/>
      <c r="BU41" s="69"/>
      <c r="BV41" s="69"/>
      <c r="BW41" s="69"/>
      <c r="BX41" s="69"/>
      <c r="BY41" s="69"/>
      <c r="BZ41" s="69"/>
      <c r="CA41" s="69"/>
      <c r="CB41" s="69"/>
    </row>
    <row r="42" spans="1:80" x14ac:dyDescent="0.25">
      <c r="A42" s="69"/>
      <c r="B42" s="397"/>
      <c r="C42" s="397"/>
      <c r="D42" s="398"/>
      <c r="E42" s="438"/>
      <c r="F42" s="439"/>
      <c r="G42" s="439"/>
      <c r="H42" s="439"/>
      <c r="I42" s="440"/>
      <c r="J42" s="475" t="str">
        <f>IF(AND('Mapa final'!$M$48="Muy Baja",'Mapa final'!$Q$48="Leve"),CONCATENATE("R",'Mapa final'!$A$48),"")</f>
        <v/>
      </c>
      <c r="K42" s="473"/>
      <c r="L42" s="473" t="str">
        <f>IF(AND('Mapa final'!$M$54="Muy Baja",'Mapa final'!$Q$54="Leve"),CONCATENATE("R",'Mapa final'!$A$54),"")</f>
        <v/>
      </c>
      <c r="M42" s="473"/>
      <c r="N42" s="473" t="str">
        <f>IF(AND('Mapa final'!$M$60="Muy Baja",'Mapa final'!$Q$60="Leve"),CONCATENATE("R",'Mapa final'!$A$60),"")</f>
        <v/>
      </c>
      <c r="O42" s="474"/>
      <c r="P42" s="475" t="str">
        <f>IF(AND('Mapa final'!$M$48="Muy Baja",'Mapa final'!$Q$48="Menor"),CONCATENATE("R",'Mapa final'!$A$48),"")</f>
        <v/>
      </c>
      <c r="Q42" s="473"/>
      <c r="R42" s="473" t="str">
        <f>IF(AND('Mapa final'!$M$54="Muy Baja",'Mapa final'!$Q$54="Menor"),CONCATENATE("R",'Mapa final'!$A$54),"")</f>
        <v/>
      </c>
      <c r="S42" s="473"/>
      <c r="T42" s="473" t="str">
        <f>IF(AND('Mapa final'!$M$60="Muy Baja",'Mapa final'!$Q$60="Menor"),CONCATENATE("R",'Mapa final'!$A$60),"")</f>
        <v/>
      </c>
      <c r="U42" s="474"/>
      <c r="V42" s="464" t="str">
        <f>IF(AND('Mapa final'!$M$48="Muy Baja",'Mapa final'!$Q$48="Moderado"),CONCATENATE("R",'Mapa final'!$A$48),"")</f>
        <v/>
      </c>
      <c r="W42" s="465"/>
      <c r="X42" s="465" t="str">
        <f>IF(AND('Mapa final'!$M$54="Muy Baja",'Mapa final'!$Q$54="Moderado"),CONCATENATE("R",'Mapa final'!$A$54),"")</f>
        <v/>
      </c>
      <c r="Y42" s="465"/>
      <c r="Z42" s="465" t="str">
        <f>IF(AND('Mapa final'!$M$60="Muy Baja",'Mapa final'!$Q$60="Moderado"),CONCATENATE("R",'Mapa final'!$A$60),"")</f>
        <v/>
      </c>
      <c r="AA42" s="466"/>
      <c r="AB42" s="448" t="str">
        <f>IF(AND('Mapa final'!$M$48="Muy Baja",'Mapa final'!$Q$48="Mayor"),CONCATENATE("R",'Mapa final'!$A$48),"")</f>
        <v/>
      </c>
      <c r="AC42" s="444"/>
      <c r="AD42" s="444" t="str">
        <f>IF(AND('Mapa final'!$M$54="Muy Baja",'Mapa final'!$Q$54="Mayor"),CONCATENATE("R",'Mapa final'!$A$54),"")</f>
        <v/>
      </c>
      <c r="AE42" s="444"/>
      <c r="AF42" s="444" t="str">
        <f>IF(AND('Mapa final'!$M$60="Muy Baja",'Mapa final'!$Q$60="Mayor"),CONCATENATE("R",'Mapa final'!$A$60),"")</f>
        <v/>
      </c>
      <c r="AG42" s="445"/>
      <c r="AH42" s="455" t="str">
        <f>IF(AND('Mapa final'!$M$48="Muy Baja",'Mapa final'!$Q$48="Catastrófico"),CONCATENATE("R",'Mapa final'!$A$48),"")</f>
        <v/>
      </c>
      <c r="AI42" s="456"/>
      <c r="AJ42" s="456" t="str">
        <f>IF(AND('Mapa final'!$M$54="Muy Baja",'Mapa final'!$Q$54="Catastrófico"),CONCATENATE("R",'Mapa final'!$A$54),"")</f>
        <v/>
      </c>
      <c r="AK42" s="456"/>
      <c r="AL42" s="456" t="str">
        <f>IF(AND('Mapa final'!$M$60="Muy Baja",'Mapa final'!$Q$60="Catastrófico"),CONCATENATE("R",'Mapa final'!$A$60),"")</f>
        <v/>
      </c>
      <c r="AM42" s="457"/>
      <c r="AN42" s="69"/>
      <c r="AO42" s="69"/>
      <c r="AP42" s="69"/>
      <c r="AQ42" s="69"/>
      <c r="AR42" s="69"/>
      <c r="AS42" s="69"/>
      <c r="AT42" s="69"/>
      <c r="AU42" s="69"/>
      <c r="AV42" s="69"/>
      <c r="AW42" s="69"/>
      <c r="AX42" s="69"/>
      <c r="AY42" s="69"/>
      <c r="AZ42" s="69"/>
      <c r="BA42" s="69"/>
      <c r="BB42" s="69"/>
      <c r="BC42" s="69"/>
      <c r="BD42" s="69"/>
      <c r="BE42" s="69"/>
      <c r="BF42" s="69"/>
      <c r="BG42" s="69"/>
      <c r="BH42" s="69"/>
      <c r="BI42" s="69"/>
      <c r="BJ42" s="69"/>
      <c r="BK42" s="69"/>
      <c r="BL42" s="69"/>
      <c r="BM42" s="69"/>
      <c r="BN42" s="69"/>
      <c r="BO42" s="69"/>
      <c r="BP42" s="69"/>
      <c r="BQ42" s="69"/>
      <c r="BR42" s="69"/>
      <c r="BS42" s="69"/>
      <c r="BT42" s="69"/>
      <c r="BU42" s="69"/>
      <c r="BV42" s="69"/>
      <c r="BW42" s="69"/>
      <c r="BX42" s="69"/>
      <c r="BY42" s="69"/>
      <c r="BZ42" s="69"/>
      <c r="CA42" s="69"/>
      <c r="CB42" s="69"/>
    </row>
    <row r="43" spans="1:80" x14ac:dyDescent="0.25">
      <c r="A43" s="69"/>
      <c r="B43" s="397"/>
      <c r="C43" s="397"/>
      <c r="D43" s="398"/>
      <c r="E43" s="438"/>
      <c r="F43" s="439"/>
      <c r="G43" s="439"/>
      <c r="H43" s="439"/>
      <c r="I43" s="440"/>
      <c r="J43" s="475"/>
      <c r="K43" s="473"/>
      <c r="L43" s="473"/>
      <c r="M43" s="473"/>
      <c r="N43" s="473"/>
      <c r="O43" s="474"/>
      <c r="P43" s="475"/>
      <c r="Q43" s="473"/>
      <c r="R43" s="473"/>
      <c r="S43" s="473"/>
      <c r="T43" s="473"/>
      <c r="U43" s="474"/>
      <c r="V43" s="464"/>
      <c r="W43" s="465"/>
      <c r="X43" s="465"/>
      <c r="Y43" s="465"/>
      <c r="Z43" s="465"/>
      <c r="AA43" s="466"/>
      <c r="AB43" s="448"/>
      <c r="AC43" s="444"/>
      <c r="AD43" s="444"/>
      <c r="AE43" s="444"/>
      <c r="AF43" s="444"/>
      <c r="AG43" s="445"/>
      <c r="AH43" s="455"/>
      <c r="AI43" s="456"/>
      <c r="AJ43" s="456"/>
      <c r="AK43" s="456"/>
      <c r="AL43" s="456"/>
      <c r="AM43" s="457"/>
      <c r="AN43" s="69"/>
      <c r="AO43" s="69"/>
      <c r="AP43" s="69"/>
      <c r="AQ43" s="69"/>
      <c r="AR43" s="69"/>
      <c r="AS43" s="69"/>
      <c r="AT43" s="69"/>
      <c r="AU43" s="69"/>
      <c r="AV43" s="69"/>
      <c r="AW43" s="69"/>
      <c r="AX43" s="69"/>
      <c r="AY43" s="69"/>
      <c r="AZ43" s="69"/>
      <c r="BA43" s="69"/>
      <c r="BB43" s="69"/>
      <c r="BC43" s="69"/>
      <c r="BD43" s="69"/>
      <c r="BE43" s="69"/>
      <c r="BF43" s="69"/>
      <c r="BG43" s="69"/>
      <c r="BH43" s="69"/>
      <c r="BI43" s="69"/>
      <c r="BJ43" s="69"/>
      <c r="BK43" s="69"/>
      <c r="BL43" s="69"/>
      <c r="BM43" s="69"/>
      <c r="BN43" s="69"/>
      <c r="BO43" s="69"/>
      <c r="BP43" s="69"/>
      <c r="BQ43" s="69"/>
      <c r="BR43" s="69"/>
      <c r="BS43" s="69"/>
      <c r="BT43" s="69"/>
      <c r="BU43" s="69"/>
      <c r="BV43" s="69"/>
      <c r="BW43" s="69"/>
      <c r="BX43" s="69"/>
      <c r="BY43" s="69"/>
      <c r="BZ43" s="69"/>
      <c r="CA43" s="69"/>
      <c r="CB43" s="69"/>
    </row>
    <row r="44" spans="1:80" x14ac:dyDescent="0.25">
      <c r="A44" s="69"/>
      <c r="B44" s="397"/>
      <c r="C44" s="397"/>
      <c r="D44" s="398"/>
      <c r="E44" s="438"/>
      <c r="F44" s="439"/>
      <c r="G44" s="439"/>
      <c r="H44" s="439"/>
      <c r="I44" s="440"/>
      <c r="J44" s="475" t="str">
        <f>IF(AND('Mapa final'!$M$66="Muy Baja",'Mapa final'!$Q$66="Leve"),CONCATENATE("R",'Mapa final'!$A$66),"")</f>
        <v/>
      </c>
      <c r="K44" s="473"/>
      <c r="L44" s="473" t="str">
        <f>IF(AND('Mapa final'!$M$72="Muy Baja",'Mapa final'!$Q$72="Leve"),CONCATENATE("R",'Mapa final'!$A$72),"")</f>
        <v/>
      </c>
      <c r="M44" s="473"/>
      <c r="N44" s="473" t="str">
        <f>IF(AND('Mapa final'!$M$78="Muy Baja",'Mapa final'!$Q$78="Leve"),CONCATENATE("R",'Mapa final'!$A$78),"")</f>
        <v/>
      </c>
      <c r="O44" s="474"/>
      <c r="P44" s="475" t="str">
        <f>IF(AND('Mapa final'!$M$66="Muy Baja",'Mapa final'!$Q$66="Menor"),CONCATENATE("R",'Mapa final'!$A$66),"")</f>
        <v/>
      </c>
      <c r="Q44" s="473"/>
      <c r="R44" s="473" t="str">
        <f>IF(AND('Mapa final'!$M$72="Muy Baja",'Mapa final'!$Q$72="Menor"),CONCATENATE("R",'Mapa final'!$A$72),"")</f>
        <v/>
      </c>
      <c r="S44" s="473"/>
      <c r="T44" s="473" t="str">
        <f>IF(AND('Mapa final'!$M$78="Muy Baja",'Mapa final'!$Q$78="Menor"),CONCATENATE("R",'Mapa final'!$A$78),"")</f>
        <v/>
      </c>
      <c r="U44" s="474"/>
      <c r="V44" s="464" t="str">
        <f>IF(AND('Mapa final'!$M$66="Muy Baja",'Mapa final'!$Q$66="Moderado"),CONCATENATE("R",'Mapa final'!$A$66),"")</f>
        <v/>
      </c>
      <c r="W44" s="465"/>
      <c r="X44" s="465" t="str">
        <f>IF(AND('Mapa final'!$M$72="Muy Baja",'Mapa final'!$Q$72="Moderado"),CONCATENATE("R",'Mapa final'!$A$72),"")</f>
        <v/>
      </c>
      <c r="Y44" s="465"/>
      <c r="Z44" s="465" t="str">
        <f>IF(AND('Mapa final'!$M$78="Muy Baja",'Mapa final'!$Q$78="Moderado"),CONCATENATE("R",'Mapa final'!$A$78),"")</f>
        <v/>
      </c>
      <c r="AA44" s="466"/>
      <c r="AB44" s="448" t="str">
        <f>IF(AND('Mapa final'!$M$66="Muy Baja",'Mapa final'!$Q$66="Mayor"),CONCATENATE("R",'Mapa final'!$A$66),"")</f>
        <v/>
      </c>
      <c r="AC44" s="444"/>
      <c r="AD44" s="444" t="str">
        <f>IF(AND('Mapa final'!$M$72="Muy Baja",'Mapa final'!$Q$72="Mayor"),CONCATENATE("R",'Mapa final'!$A$72),"")</f>
        <v/>
      </c>
      <c r="AE44" s="444"/>
      <c r="AF44" s="444" t="str">
        <f>IF(AND('Mapa final'!$M$78="Muy Baja",'Mapa final'!$Q$78="Mayor"),CONCATENATE("R",'Mapa final'!$A$78),"")</f>
        <v/>
      </c>
      <c r="AG44" s="445"/>
      <c r="AH44" s="455" t="str">
        <f>IF(AND('Mapa final'!$M$66="Muy Baja",'Mapa final'!$Q$66="Catastrófico"),CONCATENATE("R",'Mapa final'!$A$66),"")</f>
        <v/>
      </c>
      <c r="AI44" s="456"/>
      <c r="AJ44" s="456" t="str">
        <f>IF(AND('Mapa final'!$M$72="Muy Baja",'Mapa final'!$Q$72="Catastrófico"),CONCATENATE("R",'Mapa final'!$A$72),"")</f>
        <v/>
      </c>
      <c r="AK44" s="456"/>
      <c r="AL44" s="456" t="str">
        <f>IF(AND('Mapa final'!$M$78="Muy Baja",'Mapa final'!$Q$78="Catastrófico"),CONCATENATE("R",'Mapa final'!$A$78),"")</f>
        <v/>
      </c>
      <c r="AM44" s="457"/>
      <c r="AN44" s="69"/>
      <c r="AO44" s="69"/>
      <c r="AP44" s="69"/>
      <c r="AQ44" s="69"/>
      <c r="AR44" s="69"/>
      <c r="AS44" s="69"/>
      <c r="AT44" s="69"/>
      <c r="AU44" s="69"/>
      <c r="AV44" s="69"/>
      <c r="AW44" s="69"/>
      <c r="AX44" s="69"/>
      <c r="AY44" s="69"/>
      <c r="AZ44" s="69"/>
      <c r="BA44" s="69"/>
      <c r="BB44" s="69"/>
      <c r="BC44" s="69"/>
      <c r="BD44" s="69"/>
      <c r="BE44" s="69"/>
      <c r="BF44" s="69"/>
      <c r="BG44" s="69"/>
      <c r="BH44" s="69"/>
      <c r="BI44" s="69"/>
      <c r="BJ44" s="69"/>
      <c r="BK44" s="69"/>
      <c r="BL44" s="69"/>
      <c r="BM44" s="69"/>
      <c r="BN44" s="69"/>
      <c r="BO44" s="69"/>
      <c r="BP44" s="69"/>
      <c r="BQ44" s="69"/>
      <c r="BR44" s="69"/>
      <c r="BS44" s="69"/>
      <c r="BT44" s="69"/>
      <c r="BU44" s="69"/>
      <c r="BV44" s="69"/>
      <c r="BW44" s="69"/>
      <c r="BX44" s="69"/>
      <c r="BY44" s="69"/>
      <c r="BZ44" s="69"/>
      <c r="CA44" s="69"/>
      <c r="CB44" s="69"/>
    </row>
    <row r="45" spans="1:80" ht="15.75" thickBot="1" x14ac:dyDescent="0.3">
      <c r="A45" s="69"/>
      <c r="B45" s="397"/>
      <c r="C45" s="397"/>
      <c r="D45" s="398"/>
      <c r="E45" s="441"/>
      <c r="F45" s="442"/>
      <c r="G45" s="442"/>
      <c r="H45" s="442"/>
      <c r="I45" s="443"/>
      <c r="J45" s="476"/>
      <c r="K45" s="477"/>
      <c r="L45" s="477"/>
      <c r="M45" s="477"/>
      <c r="N45" s="477"/>
      <c r="O45" s="478"/>
      <c r="P45" s="476"/>
      <c r="Q45" s="477"/>
      <c r="R45" s="477"/>
      <c r="S45" s="477"/>
      <c r="T45" s="477"/>
      <c r="U45" s="478"/>
      <c r="V45" s="467"/>
      <c r="W45" s="468"/>
      <c r="X45" s="468"/>
      <c r="Y45" s="468"/>
      <c r="Z45" s="468"/>
      <c r="AA45" s="469"/>
      <c r="AB45" s="452"/>
      <c r="AC45" s="453"/>
      <c r="AD45" s="453"/>
      <c r="AE45" s="453"/>
      <c r="AF45" s="453"/>
      <c r="AG45" s="454"/>
      <c r="AH45" s="458"/>
      <c r="AI45" s="459"/>
      <c r="AJ45" s="459"/>
      <c r="AK45" s="459"/>
      <c r="AL45" s="459"/>
      <c r="AM45" s="460"/>
      <c r="AN45" s="69"/>
      <c r="AO45" s="69"/>
      <c r="AP45" s="69"/>
      <c r="AQ45" s="69"/>
      <c r="AR45" s="69"/>
      <c r="AS45" s="69"/>
      <c r="AT45" s="69"/>
      <c r="AU45" s="69"/>
      <c r="AV45" s="69"/>
      <c r="AW45" s="69"/>
      <c r="AX45" s="69"/>
      <c r="AY45" s="69"/>
      <c r="AZ45" s="69"/>
      <c r="BA45" s="69"/>
      <c r="BB45" s="69"/>
      <c r="BC45" s="69"/>
      <c r="BD45" s="69"/>
      <c r="BE45" s="69"/>
      <c r="BF45" s="69"/>
      <c r="BG45" s="69"/>
      <c r="BH45" s="69"/>
      <c r="BI45" s="69"/>
      <c r="BJ45" s="69"/>
      <c r="BK45" s="69"/>
      <c r="BL45" s="69"/>
      <c r="BM45" s="69"/>
      <c r="BN45" s="69"/>
      <c r="BO45" s="69"/>
      <c r="BP45" s="69"/>
      <c r="BQ45" s="69"/>
      <c r="BR45" s="69"/>
      <c r="BS45" s="69"/>
      <c r="BT45" s="69"/>
      <c r="BU45" s="69"/>
      <c r="BV45" s="69"/>
      <c r="BW45" s="69"/>
      <c r="BX45" s="69"/>
      <c r="BY45" s="69"/>
      <c r="BZ45" s="69"/>
      <c r="CA45" s="69"/>
      <c r="CB45" s="69"/>
    </row>
    <row r="46" spans="1:80" x14ac:dyDescent="0.25">
      <c r="A46" s="69"/>
      <c r="B46" s="69"/>
      <c r="C46" s="69"/>
      <c r="D46" s="69"/>
      <c r="E46" s="69"/>
      <c r="F46" s="69"/>
      <c r="G46" s="69"/>
      <c r="H46" s="69"/>
      <c r="I46" s="69"/>
      <c r="J46" s="435" t="s">
        <v>112</v>
      </c>
      <c r="K46" s="436"/>
      <c r="L46" s="436"/>
      <c r="M46" s="436"/>
      <c r="N46" s="436"/>
      <c r="O46" s="437"/>
      <c r="P46" s="435" t="s">
        <v>111</v>
      </c>
      <c r="Q46" s="436"/>
      <c r="R46" s="436"/>
      <c r="S46" s="436"/>
      <c r="T46" s="436"/>
      <c r="U46" s="437"/>
      <c r="V46" s="435" t="s">
        <v>110</v>
      </c>
      <c r="W46" s="436"/>
      <c r="X46" s="436"/>
      <c r="Y46" s="436"/>
      <c r="Z46" s="436"/>
      <c r="AA46" s="437"/>
      <c r="AB46" s="435" t="s">
        <v>109</v>
      </c>
      <c r="AC46" s="451"/>
      <c r="AD46" s="436"/>
      <c r="AE46" s="436"/>
      <c r="AF46" s="436"/>
      <c r="AG46" s="437"/>
      <c r="AH46" s="435" t="s">
        <v>108</v>
      </c>
      <c r="AI46" s="436"/>
      <c r="AJ46" s="436"/>
      <c r="AK46" s="436"/>
      <c r="AL46" s="436"/>
      <c r="AM46" s="437"/>
      <c r="AN46" s="69"/>
      <c r="AO46" s="69"/>
      <c r="AP46" s="69"/>
      <c r="AQ46" s="69"/>
      <c r="AR46" s="69"/>
      <c r="AS46" s="69"/>
      <c r="AT46" s="69"/>
      <c r="AU46" s="69"/>
      <c r="AV46" s="69"/>
      <c r="AW46" s="69"/>
      <c r="AX46" s="69"/>
      <c r="AY46" s="69"/>
      <c r="AZ46" s="69"/>
      <c r="BA46" s="69"/>
      <c r="BB46" s="69"/>
      <c r="BC46" s="69"/>
      <c r="BD46" s="69"/>
      <c r="BE46" s="69"/>
      <c r="BF46" s="69"/>
      <c r="BG46" s="69"/>
      <c r="BH46" s="69"/>
      <c r="BI46" s="69"/>
      <c r="BJ46" s="69"/>
      <c r="BK46" s="69"/>
      <c r="BL46" s="69"/>
      <c r="BM46" s="69"/>
      <c r="BN46" s="69"/>
      <c r="BO46" s="69"/>
      <c r="BP46" s="69"/>
      <c r="BQ46" s="69"/>
      <c r="BR46" s="69"/>
      <c r="BS46" s="69"/>
      <c r="BT46" s="69"/>
      <c r="BU46" s="69"/>
      <c r="BV46" s="69"/>
      <c r="BW46" s="69"/>
      <c r="BX46" s="69"/>
      <c r="BY46" s="69"/>
      <c r="BZ46" s="69"/>
      <c r="CA46" s="69"/>
      <c r="CB46" s="69"/>
    </row>
    <row r="47" spans="1:80" x14ac:dyDescent="0.25">
      <c r="A47" s="69"/>
      <c r="B47" s="69"/>
      <c r="C47" s="69"/>
      <c r="D47" s="69"/>
      <c r="E47" s="69"/>
      <c r="F47" s="69"/>
      <c r="G47" s="69"/>
      <c r="H47" s="69"/>
      <c r="I47" s="69"/>
      <c r="J47" s="438"/>
      <c r="K47" s="439"/>
      <c r="L47" s="439"/>
      <c r="M47" s="439"/>
      <c r="N47" s="439"/>
      <c r="O47" s="440"/>
      <c r="P47" s="438"/>
      <c r="Q47" s="439"/>
      <c r="R47" s="439"/>
      <c r="S47" s="439"/>
      <c r="T47" s="439"/>
      <c r="U47" s="440"/>
      <c r="V47" s="438"/>
      <c r="W47" s="439"/>
      <c r="X47" s="439"/>
      <c r="Y47" s="439"/>
      <c r="Z47" s="439"/>
      <c r="AA47" s="440"/>
      <c r="AB47" s="438"/>
      <c r="AC47" s="439"/>
      <c r="AD47" s="439"/>
      <c r="AE47" s="439"/>
      <c r="AF47" s="439"/>
      <c r="AG47" s="440"/>
      <c r="AH47" s="438"/>
      <c r="AI47" s="439"/>
      <c r="AJ47" s="439"/>
      <c r="AK47" s="439"/>
      <c r="AL47" s="439"/>
      <c r="AM47" s="440"/>
      <c r="AN47" s="69"/>
      <c r="AO47" s="69"/>
      <c r="AP47" s="69"/>
      <c r="AQ47" s="69"/>
      <c r="AR47" s="69"/>
      <c r="AS47" s="69"/>
      <c r="AT47" s="69"/>
      <c r="AU47" s="69"/>
      <c r="AV47" s="69"/>
      <c r="AW47" s="69"/>
      <c r="AX47" s="69"/>
      <c r="AY47" s="69"/>
      <c r="AZ47" s="69"/>
      <c r="BA47" s="69"/>
      <c r="BB47" s="69"/>
      <c r="BC47" s="69"/>
      <c r="BD47" s="69"/>
      <c r="BE47" s="69"/>
      <c r="BF47" s="69"/>
      <c r="BG47" s="69"/>
      <c r="BH47" s="69"/>
      <c r="BI47" s="69"/>
      <c r="BJ47" s="69"/>
      <c r="BK47" s="69"/>
      <c r="BL47" s="69"/>
      <c r="BM47" s="69"/>
      <c r="BN47" s="69"/>
      <c r="BO47" s="69"/>
      <c r="BP47" s="69"/>
      <c r="BQ47" s="69"/>
      <c r="BR47" s="69"/>
      <c r="BS47" s="69"/>
      <c r="BT47" s="69"/>
      <c r="BU47" s="69"/>
      <c r="BV47" s="69"/>
      <c r="BW47" s="69"/>
      <c r="BX47" s="69"/>
      <c r="BY47" s="69"/>
      <c r="BZ47" s="69"/>
      <c r="CA47" s="69"/>
      <c r="CB47" s="69"/>
    </row>
    <row r="48" spans="1:80" x14ac:dyDescent="0.25">
      <c r="A48" s="69"/>
      <c r="B48" s="69"/>
      <c r="C48" s="69"/>
      <c r="D48" s="69"/>
      <c r="E48" s="69"/>
      <c r="F48" s="69"/>
      <c r="G48" s="69"/>
      <c r="H48" s="69"/>
      <c r="I48" s="69"/>
      <c r="J48" s="438"/>
      <c r="K48" s="439"/>
      <c r="L48" s="439"/>
      <c r="M48" s="439"/>
      <c r="N48" s="439"/>
      <c r="O48" s="440"/>
      <c r="P48" s="438"/>
      <c r="Q48" s="439"/>
      <c r="R48" s="439"/>
      <c r="S48" s="439"/>
      <c r="T48" s="439"/>
      <c r="U48" s="440"/>
      <c r="V48" s="438"/>
      <c r="W48" s="439"/>
      <c r="X48" s="439"/>
      <c r="Y48" s="439"/>
      <c r="Z48" s="439"/>
      <c r="AA48" s="440"/>
      <c r="AB48" s="438"/>
      <c r="AC48" s="439"/>
      <c r="AD48" s="439"/>
      <c r="AE48" s="439"/>
      <c r="AF48" s="439"/>
      <c r="AG48" s="440"/>
      <c r="AH48" s="438"/>
      <c r="AI48" s="439"/>
      <c r="AJ48" s="439"/>
      <c r="AK48" s="439"/>
      <c r="AL48" s="439"/>
      <c r="AM48" s="440"/>
      <c r="AN48" s="69"/>
      <c r="AO48" s="69"/>
      <c r="AP48" s="69"/>
      <c r="AQ48" s="69"/>
      <c r="AR48" s="69"/>
      <c r="AS48" s="69"/>
      <c r="AT48" s="69"/>
      <c r="AU48" s="69"/>
      <c r="AV48" s="69"/>
      <c r="AW48" s="69"/>
      <c r="AX48" s="69"/>
      <c r="AY48" s="69"/>
      <c r="AZ48" s="69"/>
      <c r="BA48" s="69"/>
      <c r="BB48" s="69"/>
      <c r="BC48" s="69"/>
      <c r="BD48" s="69"/>
      <c r="BE48" s="69"/>
      <c r="BF48" s="69"/>
      <c r="BG48" s="69"/>
      <c r="BH48" s="69"/>
      <c r="BI48" s="69"/>
      <c r="BJ48" s="69"/>
      <c r="BK48" s="69"/>
      <c r="BL48" s="69"/>
      <c r="BM48" s="69"/>
      <c r="BN48" s="69"/>
      <c r="BO48" s="69"/>
      <c r="BP48" s="69"/>
      <c r="BQ48" s="69"/>
      <c r="BR48" s="69"/>
      <c r="BS48" s="69"/>
      <c r="BT48" s="69"/>
      <c r="BU48" s="69"/>
      <c r="BV48" s="69"/>
      <c r="BW48" s="69"/>
      <c r="BX48" s="69"/>
      <c r="BY48" s="69"/>
      <c r="BZ48" s="69"/>
      <c r="CA48" s="69"/>
      <c r="CB48" s="69"/>
    </row>
    <row r="49" spans="1:80" x14ac:dyDescent="0.25">
      <c r="A49" s="69"/>
      <c r="B49" s="69"/>
      <c r="C49" s="69"/>
      <c r="D49" s="69"/>
      <c r="E49" s="69"/>
      <c r="F49" s="69"/>
      <c r="G49" s="69"/>
      <c r="H49" s="69"/>
      <c r="I49" s="69"/>
      <c r="J49" s="438"/>
      <c r="K49" s="439"/>
      <c r="L49" s="439"/>
      <c r="M49" s="439"/>
      <c r="N49" s="439"/>
      <c r="O49" s="440"/>
      <c r="P49" s="438"/>
      <c r="Q49" s="439"/>
      <c r="R49" s="439"/>
      <c r="S49" s="439"/>
      <c r="T49" s="439"/>
      <c r="U49" s="440"/>
      <c r="V49" s="438"/>
      <c r="W49" s="439"/>
      <c r="X49" s="439"/>
      <c r="Y49" s="439"/>
      <c r="Z49" s="439"/>
      <c r="AA49" s="440"/>
      <c r="AB49" s="438"/>
      <c r="AC49" s="439"/>
      <c r="AD49" s="439"/>
      <c r="AE49" s="439"/>
      <c r="AF49" s="439"/>
      <c r="AG49" s="440"/>
      <c r="AH49" s="438"/>
      <c r="AI49" s="439"/>
      <c r="AJ49" s="439"/>
      <c r="AK49" s="439"/>
      <c r="AL49" s="439"/>
      <c r="AM49" s="440"/>
      <c r="AN49" s="69"/>
      <c r="AO49" s="69"/>
      <c r="AP49" s="69"/>
      <c r="AQ49" s="69"/>
      <c r="AR49" s="69"/>
      <c r="AS49" s="69"/>
      <c r="AT49" s="69"/>
      <c r="AU49" s="69"/>
      <c r="AV49" s="69"/>
      <c r="AW49" s="69"/>
      <c r="AX49" s="69"/>
      <c r="AY49" s="69"/>
      <c r="AZ49" s="69"/>
      <c r="BA49" s="69"/>
      <c r="BB49" s="69"/>
      <c r="BC49" s="69"/>
      <c r="BD49" s="69"/>
      <c r="BE49" s="69"/>
      <c r="BF49" s="69"/>
      <c r="BG49" s="69"/>
      <c r="BH49" s="69"/>
      <c r="BI49" s="69"/>
      <c r="BJ49" s="69"/>
      <c r="BK49" s="69"/>
      <c r="BL49" s="69"/>
      <c r="BM49" s="69"/>
      <c r="BN49" s="69"/>
      <c r="BO49" s="69"/>
      <c r="BP49" s="69"/>
      <c r="BQ49" s="69"/>
      <c r="BR49" s="69"/>
      <c r="BS49" s="69"/>
      <c r="BT49" s="69"/>
      <c r="BU49" s="69"/>
      <c r="BV49" s="69"/>
      <c r="BW49" s="69"/>
      <c r="BX49" s="69"/>
      <c r="BY49" s="69"/>
      <c r="BZ49" s="69"/>
      <c r="CA49" s="69"/>
      <c r="CB49" s="69"/>
    </row>
    <row r="50" spans="1:80" x14ac:dyDescent="0.25">
      <c r="A50" s="69"/>
      <c r="B50" s="69"/>
      <c r="C50" s="69"/>
      <c r="D50" s="69"/>
      <c r="E50" s="69"/>
      <c r="F50" s="69"/>
      <c r="G50" s="69"/>
      <c r="H50" s="69"/>
      <c r="I50" s="69"/>
      <c r="J50" s="438"/>
      <c r="K50" s="439"/>
      <c r="L50" s="439"/>
      <c r="M50" s="439"/>
      <c r="N50" s="439"/>
      <c r="O50" s="440"/>
      <c r="P50" s="438"/>
      <c r="Q50" s="439"/>
      <c r="R50" s="439"/>
      <c r="S50" s="439"/>
      <c r="T50" s="439"/>
      <c r="U50" s="440"/>
      <c r="V50" s="438"/>
      <c r="W50" s="439"/>
      <c r="X50" s="439"/>
      <c r="Y50" s="439"/>
      <c r="Z50" s="439"/>
      <c r="AA50" s="440"/>
      <c r="AB50" s="438"/>
      <c r="AC50" s="439"/>
      <c r="AD50" s="439"/>
      <c r="AE50" s="439"/>
      <c r="AF50" s="439"/>
      <c r="AG50" s="440"/>
      <c r="AH50" s="438"/>
      <c r="AI50" s="439"/>
      <c r="AJ50" s="439"/>
      <c r="AK50" s="439"/>
      <c r="AL50" s="439"/>
      <c r="AM50" s="440"/>
      <c r="AN50" s="69"/>
      <c r="AO50" s="69"/>
      <c r="AP50" s="69"/>
      <c r="AQ50" s="69"/>
      <c r="AR50" s="69"/>
      <c r="AS50" s="69"/>
      <c r="AT50" s="69"/>
      <c r="AU50" s="69"/>
      <c r="AV50" s="69"/>
      <c r="AW50" s="69"/>
      <c r="AX50" s="69"/>
      <c r="AY50" s="69"/>
      <c r="AZ50" s="69"/>
      <c r="BA50" s="69"/>
      <c r="BB50" s="69"/>
      <c r="BC50" s="69"/>
      <c r="BD50" s="69"/>
      <c r="BE50" s="69"/>
      <c r="BF50" s="69"/>
      <c r="BG50" s="69"/>
      <c r="BH50" s="69"/>
      <c r="BI50" s="69"/>
      <c r="BJ50" s="69"/>
      <c r="BK50" s="69"/>
      <c r="BL50" s="69"/>
      <c r="BM50" s="69"/>
      <c r="BN50" s="69"/>
      <c r="BO50" s="69"/>
      <c r="BP50" s="69"/>
      <c r="BQ50" s="69"/>
      <c r="BR50" s="69"/>
      <c r="BS50" s="69"/>
      <c r="BT50" s="69"/>
      <c r="BU50" s="69"/>
      <c r="BV50" s="69"/>
      <c r="BW50" s="69"/>
      <c r="BX50" s="69"/>
      <c r="BY50" s="69"/>
      <c r="BZ50" s="69"/>
      <c r="CA50" s="69"/>
      <c r="CB50" s="69"/>
    </row>
    <row r="51" spans="1:80" ht="15.75" thickBot="1" x14ac:dyDescent="0.3">
      <c r="A51" s="69"/>
      <c r="B51" s="69"/>
      <c r="C51" s="69"/>
      <c r="D51" s="69"/>
      <c r="E51" s="69"/>
      <c r="F51" s="69"/>
      <c r="G51" s="69"/>
      <c r="H51" s="69"/>
      <c r="I51" s="69"/>
      <c r="J51" s="441"/>
      <c r="K51" s="442"/>
      <c r="L51" s="442"/>
      <c r="M51" s="442"/>
      <c r="N51" s="442"/>
      <c r="O51" s="443"/>
      <c r="P51" s="441"/>
      <c r="Q51" s="442"/>
      <c r="R51" s="442"/>
      <c r="S51" s="442"/>
      <c r="T51" s="442"/>
      <c r="U51" s="443"/>
      <c r="V51" s="441"/>
      <c r="W51" s="442"/>
      <c r="X51" s="442"/>
      <c r="Y51" s="442"/>
      <c r="Z51" s="442"/>
      <c r="AA51" s="443"/>
      <c r="AB51" s="441"/>
      <c r="AC51" s="442"/>
      <c r="AD51" s="442"/>
      <c r="AE51" s="442"/>
      <c r="AF51" s="442"/>
      <c r="AG51" s="443"/>
      <c r="AH51" s="441"/>
      <c r="AI51" s="442"/>
      <c r="AJ51" s="442"/>
      <c r="AK51" s="442"/>
      <c r="AL51" s="442"/>
      <c r="AM51" s="443"/>
      <c r="AN51" s="69"/>
      <c r="AO51" s="69"/>
      <c r="AP51" s="69"/>
      <c r="AQ51" s="69"/>
      <c r="AR51" s="69"/>
      <c r="AS51" s="69"/>
      <c r="AT51" s="69"/>
      <c r="AU51" s="69"/>
      <c r="AV51" s="69"/>
      <c r="AW51" s="69"/>
      <c r="AX51" s="69"/>
      <c r="AY51" s="69"/>
      <c r="AZ51" s="69"/>
      <c r="BA51" s="69"/>
      <c r="BB51" s="69"/>
      <c r="BC51" s="69"/>
      <c r="BD51" s="69"/>
      <c r="BE51" s="69"/>
      <c r="BF51" s="69"/>
      <c r="BG51" s="69"/>
      <c r="BH51" s="69"/>
      <c r="BI51" s="69"/>
      <c r="BJ51" s="69"/>
      <c r="BK51" s="69"/>
      <c r="BL51" s="69"/>
      <c r="BM51" s="69"/>
      <c r="BN51" s="69"/>
      <c r="BO51" s="69"/>
      <c r="BP51" s="69"/>
      <c r="BQ51" s="69"/>
      <c r="BR51" s="69"/>
      <c r="BS51" s="69"/>
      <c r="BT51" s="69"/>
      <c r="BU51" s="69"/>
      <c r="BV51" s="69"/>
      <c r="BW51" s="69"/>
      <c r="BX51" s="69"/>
      <c r="BY51" s="69"/>
      <c r="BZ51" s="69"/>
      <c r="CA51" s="69"/>
      <c r="CB51" s="69"/>
    </row>
    <row r="52" spans="1:80" x14ac:dyDescent="0.25">
      <c r="A52" s="69"/>
      <c r="B52" s="69"/>
      <c r="C52" s="69"/>
      <c r="D52" s="69"/>
      <c r="E52" s="69"/>
      <c r="F52" s="69"/>
      <c r="G52" s="69"/>
      <c r="H52" s="69"/>
      <c r="I52" s="69"/>
      <c r="J52" s="69"/>
      <c r="K52" s="69"/>
      <c r="L52" s="69"/>
      <c r="M52" s="69"/>
      <c r="N52" s="69"/>
      <c r="O52" s="69"/>
      <c r="P52" s="69"/>
      <c r="Q52" s="69"/>
      <c r="R52" s="69"/>
      <c r="S52" s="69"/>
      <c r="T52" s="69"/>
      <c r="U52" s="69"/>
      <c r="V52" s="69"/>
      <c r="W52" s="69"/>
      <c r="X52" s="69"/>
      <c r="Y52" s="69"/>
      <c r="Z52" s="69"/>
      <c r="AA52" s="69"/>
      <c r="AB52" s="69"/>
      <c r="AC52" s="69"/>
      <c r="AD52" s="69"/>
      <c r="AE52" s="69"/>
      <c r="AF52" s="69"/>
      <c r="AG52" s="69"/>
      <c r="AH52" s="69"/>
      <c r="AI52" s="69"/>
      <c r="AJ52" s="69"/>
      <c r="AK52" s="69"/>
      <c r="AL52" s="69"/>
      <c r="AM52" s="69"/>
      <c r="AN52" s="69"/>
      <c r="AO52" s="69"/>
      <c r="AP52" s="69"/>
      <c r="AQ52" s="69"/>
      <c r="AR52" s="69"/>
      <c r="AS52" s="69"/>
      <c r="AT52" s="69"/>
      <c r="AU52" s="69"/>
      <c r="AV52" s="69"/>
      <c r="AW52" s="69"/>
      <c r="AX52" s="69"/>
      <c r="AY52" s="69"/>
      <c r="AZ52" s="69"/>
      <c r="BA52" s="69"/>
      <c r="BB52" s="69"/>
      <c r="BC52" s="69"/>
      <c r="BD52" s="69"/>
      <c r="BE52" s="69"/>
      <c r="BF52" s="69"/>
      <c r="BG52" s="69"/>
      <c r="BH52" s="69"/>
      <c r="BI52" s="69"/>
      <c r="BJ52" s="69"/>
      <c r="BK52" s="69"/>
      <c r="BL52" s="69"/>
      <c r="BM52" s="69"/>
      <c r="BN52" s="69"/>
      <c r="BO52" s="69"/>
      <c r="BP52" s="69"/>
      <c r="BQ52" s="69"/>
      <c r="BR52" s="69"/>
      <c r="BS52" s="69"/>
      <c r="BT52" s="69"/>
      <c r="BU52" s="69"/>
      <c r="BV52" s="69"/>
      <c r="BW52" s="69"/>
      <c r="BX52" s="69"/>
      <c r="BY52" s="69"/>
      <c r="BZ52" s="69"/>
      <c r="CA52" s="69"/>
      <c r="CB52" s="69"/>
    </row>
    <row r="53" spans="1:80" ht="15" customHeight="1" x14ac:dyDescent="0.25">
      <c r="A53" s="69"/>
      <c r="B53" s="73"/>
      <c r="C53" s="73"/>
      <c r="D53" s="73"/>
      <c r="E53" s="73"/>
      <c r="F53" s="73"/>
      <c r="G53" s="73"/>
      <c r="H53" s="73"/>
      <c r="I53" s="73"/>
      <c r="J53" s="73"/>
      <c r="K53" s="73"/>
      <c r="L53" s="73"/>
      <c r="M53" s="73"/>
      <c r="N53" s="73"/>
      <c r="O53" s="73"/>
      <c r="P53" s="73"/>
      <c r="Q53" s="73"/>
      <c r="R53" s="73"/>
      <c r="S53" s="73"/>
      <c r="T53" s="73"/>
      <c r="U53" s="73"/>
      <c r="V53" s="73"/>
      <c r="W53" s="73"/>
      <c r="X53" s="73"/>
      <c r="Y53" s="73"/>
      <c r="Z53" s="73"/>
      <c r="AA53" s="73"/>
      <c r="AB53" s="73"/>
      <c r="AC53" s="73"/>
      <c r="AD53" s="73"/>
      <c r="AE53" s="73"/>
      <c r="AF53" s="73"/>
      <c r="AG53" s="73"/>
      <c r="AH53" s="73"/>
      <c r="AI53" s="73"/>
      <c r="AJ53" s="73"/>
      <c r="AK53" s="73"/>
      <c r="AL53" s="73"/>
      <c r="AM53" s="73"/>
      <c r="AN53" s="73"/>
      <c r="AO53" s="73"/>
      <c r="AP53" s="73"/>
      <c r="AQ53" s="73"/>
      <c r="AR53" s="73"/>
      <c r="AS53" s="73"/>
      <c r="AT53" s="73"/>
      <c r="AU53" s="69"/>
      <c r="AV53" s="69"/>
      <c r="AW53" s="69"/>
      <c r="AX53" s="69"/>
      <c r="AY53" s="69"/>
      <c r="AZ53" s="69"/>
      <c r="BA53" s="69"/>
      <c r="BB53" s="69"/>
      <c r="BC53" s="69"/>
      <c r="BD53" s="69"/>
      <c r="BE53" s="69"/>
      <c r="BF53" s="69"/>
      <c r="BG53" s="69"/>
      <c r="BH53" s="69"/>
      <c r="BI53" s="69"/>
      <c r="BJ53" s="69"/>
      <c r="BK53" s="69"/>
      <c r="BL53" s="69"/>
      <c r="BM53" s="69"/>
      <c r="BN53" s="69"/>
      <c r="BO53" s="69"/>
      <c r="BP53" s="69"/>
      <c r="BQ53" s="69"/>
      <c r="BR53" s="69"/>
      <c r="BS53" s="69"/>
      <c r="BT53" s="69"/>
      <c r="BU53" s="69"/>
      <c r="BV53" s="69"/>
      <c r="BW53" s="69"/>
      <c r="BX53" s="69"/>
      <c r="BY53" s="69"/>
      <c r="BZ53" s="69"/>
      <c r="CA53" s="69"/>
      <c r="CB53" s="69"/>
    </row>
    <row r="54" spans="1:80" ht="15" customHeight="1" x14ac:dyDescent="0.25">
      <c r="A54" s="69"/>
      <c r="B54" s="73"/>
      <c r="C54" s="73"/>
      <c r="D54" s="73"/>
      <c r="E54" s="73"/>
      <c r="F54" s="73"/>
      <c r="G54" s="73"/>
      <c r="H54" s="73"/>
      <c r="I54" s="73"/>
      <c r="J54" s="73"/>
      <c r="K54" s="73"/>
      <c r="L54" s="73"/>
      <c r="M54" s="73"/>
      <c r="N54" s="73"/>
      <c r="O54" s="73"/>
      <c r="P54" s="73"/>
      <c r="Q54" s="73"/>
      <c r="R54" s="73"/>
      <c r="S54" s="73"/>
      <c r="T54" s="73"/>
      <c r="U54" s="73"/>
      <c r="V54" s="73"/>
      <c r="W54" s="73"/>
      <c r="X54" s="73"/>
      <c r="Y54" s="73"/>
      <c r="Z54" s="73"/>
      <c r="AA54" s="73"/>
      <c r="AB54" s="73"/>
      <c r="AC54" s="73"/>
      <c r="AD54" s="73"/>
      <c r="AE54" s="73"/>
      <c r="AF54" s="73"/>
      <c r="AG54" s="73"/>
      <c r="AH54" s="73"/>
      <c r="AI54" s="73"/>
      <c r="AJ54" s="73"/>
      <c r="AK54" s="73"/>
      <c r="AL54" s="73"/>
      <c r="AM54" s="73"/>
      <c r="AN54" s="73"/>
      <c r="AO54" s="73"/>
      <c r="AP54" s="73"/>
      <c r="AQ54" s="73"/>
      <c r="AR54" s="73"/>
      <c r="AS54" s="73"/>
      <c r="AT54" s="73"/>
      <c r="AU54" s="69"/>
      <c r="AV54" s="69"/>
      <c r="AW54" s="69"/>
      <c r="AX54" s="69"/>
      <c r="AY54" s="69"/>
      <c r="AZ54" s="69"/>
      <c r="BA54" s="69"/>
      <c r="BB54" s="69"/>
      <c r="BC54" s="69"/>
      <c r="BD54" s="69"/>
      <c r="BE54" s="69"/>
      <c r="BF54" s="69"/>
      <c r="BG54" s="69"/>
      <c r="BH54" s="69"/>
      <c r="BI54" s="69"/>
      <c r="BJ54" s="69"/>
      <c r="BK54" s="69"/>
      <c r="BL54" s="69"/>
      <c r="BM54" s="69"/>
      <c r="BN54" s="69"/>
      <c r="BO54" s="69"/>
      <c r="BP54" s="69"/>
      <c r="BQ54" s="69"/>
      <c r="BR54" s="69"/>
      <c r="BS54" s="69"/>
      <c r="BT54" s="69"/>
      <c r="BU54" s="69"/>
      <c r="BV54" s="69"/>
      <c r="BW54" s="69"/>
      <c r="BX54" s="69"/>
      <c r="BY54" s="69"/>
      <c r="BZ54" s="69"/>
      <c r="CA54" s="69"/>
      <c r="CB54" s="69"/>
    </row>
    <row r="55" spans="1:80" x14ac:dyDescent="0.25">
      <c r="A55" s="69"/>
      <c r="B55" s="69"/>
      <c r="C55" s="69"/>
      <c r="D55" s="69"/>
      <c r="E55" s="69"/>
      <c r="F55" s="69"/>
      <c r="G55" s="69"/>
      <c r="H55" s="69"/>
      <c r="I55" s="69"/>
      <c r="J55" s="69"/>
      <c r="K55" s="69"/>
      <c r="L55" s="69"/>
      <c r="M55" s="69"/>
      <c r="N55" s="69"/>
      <c r="O55" s="69"/>
      <c r="P55" s="69"/>
      <c r="Q55" s="69"/>
      <c r="R55" s="69"/>
      <c r="S55" s="69"/>
      <c r="T55" s="69"/>
      <c r="U55" s="69"/>
      <c r="V55" s="69"/>
      <c r="W55" s="69"/>
      <c r="X55" s="69"/>
      <c r="Y55" s="69"/>
      <c r="Z55" s="69"/>
      <c r="AA55" s="69"/>
      <c r="AB55" s="69"/>
      <c r="AC55" s="69"/>
      <c r="AD55" s="69"/>
      <c r="AE55" s="69"/>
      <c r="AF55" s="69"/>
      <c r="AG55" s="69"/>
      <c r="AH55" s="69"/>
      <c r="AI55" s="69"/>
      <c r="AJ55" s="69"/>
      <c r="AK55" s="69"/>
      <c r="AL55" s="69"/>
      <c r="AM55" s="69"/>
      <c r="AN55" s="69"/>
      <c r="AO55" s="69"/>
      <c r="AP55" s="69"/>
      <c r="AQ55" s="69"/>
      <c r="AR55" s="69"/>
      <c r="AS55" s="69"/>
      <c r="AT55" s="69"/>
      <c r="AU55" s="69"/>
      <c r="AV55" s="69"/>
      <c r="AW55" s="69"/>
      <c r="AX55" s="69"/>
      <c r="AY55" s="69"/>
      <c r="AZ55" s="69"/>
      <c r="BA55" s="69"/>
      <c r="BB55" s="69"/>
      <c r="BC55" s="69"/>
      <c r="BD55" s="69"/>
      <c r="BE55" s="69"/>
      <c r="BF55" s="69"/>
      <c r="BG55" s="69"/>
      <c r="BH55" s="69"/>
      <c r="BI55" s="69"/>
      <c r="BJ55" s="69"/>
      <c r="BK55" s="69"/>
      <c r="BL55" s="69"/>
      <c r="BM55" s="69"/>
      <c r="BN55" s="69"/>
      <c r="BO55" s="69"/>
      <c r="BP55" s="69"/>
      <c r="BQ55" s="69"/>
      <c r="BR55" s="69"/>
      <c r="BS55" s="69"/>
      <c r="BT55" s="69"/>
      <c r="BU55" s="69"/>
      <c r="BV55" s="69"/>
      <c r="BW55" s="69"/>
      <c r="BX55" s="69"/>
      <c r="BY55" s="69"/>
      <c r="BZ55" s="69"/>
      <c r="CA55" s="69"/>
      <c r="CB55" s="69"/>
    </row>
    <row r="56" spans="1:80" x14ac:dyDescent="0.25">
      <c r="A56" s="69"/>
      <c r="B56" s="69"/>
      <c r="C56" s="69"/>
      <c r="D56" s="69"/>
      <c r="E56" s="69"/>
      <c r="F56" s="69"/>
      <c r="G56" s="69"/>
      <c r="H56" s="69"/>
      <c r="I56" s="69"/>
      <c r="J56" s="69"/>
      <c r="K56" s="69"/>
      <c r="L56" s="69"/>
      <c r="M56" s="69"/>
      <c r="N56" s="69"/>
      <c r="O56" s="69"/>
      <c r="P56" s="69"/>
      <c r="Q56" s="69"/>
      <c r="R56" s="69"/>
      <c r="S56" s="69"/>
      <c r="T56" s="69"/>
      <c r="U56" s="69"/>
      <c r="V56" s="69"/>
      <c r="W56" s="69"/>
      <c r="X56" s="69"/>
      <c r="Y56" s="69"/>
      <c r="Z56" s="69"/>
      <c r="AA56" s="69"/>
      <c r="AB56" s="69"/>
      <c r="AC56" s="69"/>
      <c r="AD56" s="69"/>
      <c r="AE56" s="69"/>
      <c r="AF56" s="69"/>
      <c r="AG56" s="69"/>
      <c r="AH56" s="69"/>
      <c r="AI56" s="69"/>
      <c r="AJ56" s="69"/>
      <c r="AK56" s="69"/>
      <c r="AL56" s="69"/>
      <c r="AM56" s="69"/>
      <c r="AN56" s="69"/>
      <c r="AO56" s="69"/>
      <c r="AP56" s="69"/>
      <c r="AQ56" s="69"/>
      <c r="AR56" s="69"/>
      <c r="AS56" s="69"/>
      <c r="AT56" s="69"/>
      <c r="AU56" s="69"/>
      <c r="AV56" s="69"/>
      <c r="AW56" s="69"/>
      <c r="AX56" s="69"/>
      <c r="AY56" s="69"/>
      <c r="AZ56" s="69"/>
      <c r="BA56" s="69"/>
      <c r="BB56" s="69"/>
      <c r="BC56" s="69"/>
      <c r="BD56" s="69"/>
      <c r="BE56" s="69"/>
      <c r="BF56" s="69"/>
      <c r="BG56" s="69"/>
      <c r="BH56" s="69"/>
      <c r="BI56" s="69"/>
      <c r="BJ56" s="69"/>
      <c r="BK56" s="69"/>
      <c r="BL56" s="69"/>
      <c r="BM56" s="69"/>
      <c r="BN56" s="69"/>
      <c r="BO56" s="69"/>
      <c r="BP56" s="69"/>
      <c r="BQ56" s="69"/>
      <c r="BR56" s="69"/>
      <c r="BS56" s="69"/>
      <c r="BT56" s="69"/>
      <c r="BU56" s="69"/>
      <c r="BV56" s="69"/>
      <c r="BW56" s="69"/>
      <c r="BX56" s="69"/>
      <c r="BY56" s="69"/>
      <c r="BZ56" s="69"/>
      <c r="CA56" s="69"/>
      <c r="CB56" s="69"/>
    </row>
    <row r="57" spans="1:80" x14ac:dyDescent="0.25">
      <c r="A57" s="69"/>
      <c r="B57" s="69"/>
      <c r="C57" s="69"/>
      <c r="D57" s="69"/>
      <c r="E57" s="69"/>
      <c r="F57" s="69"/>
      <c r="G57" s="69"/>
      <c r="H57" s="69"/>
      <c r="I57" s="69"/>
      <c r="J57" s="69"/>
      <c r="K57" s="69"/>
      <c r="L57" s="69"/>
      <c r="M57" s="69"/>
      <c r="N57" s="69"/>
      <c r="O57" s="69"/>
      <c r="P57" s="69"/>
      <c r="Q57" s="69"/>
      <c r="R57" s="69"/>
      <c r="S57" s="69"/>
      <c r="T57" s="69"/>
      <c r="U57" s="69"/>
      <c r="V57" s="69"/>
      <c r="W57" s="69"/>
      <c r="X57" s="69"/>
      <c r="Y57" s="69"/>
      <c r="Z57" s="69"/>
      <c r="AA57" s="69"/>
      <c r="AB57" s="69"/>
      <c r="AC57" s="69"/>
      <c r="AD57" s="69"/>
      <c r="AE57" s="69"/>
      <c r="AF57" s="69"/>
      <c r="AG57" s="69"/>
      <c r="AH57" s="69"/>
      <c r="AI57" s="69"/>
      <c r="AJ57" s="69"/>
      <c r="AK57" s="69"/>
      <c r="AL57" s="69"/>
      <c r="AM57" s="69"/>
      <c r="AN57" s="69"/>
      <c r="AO57" s="69"/>
      <c r="AP57" s="69"/>
      <c r="AQ57" s="69"/>
      <c r="AR57" s="69"/>
      <c r="AS57" s="69"/>
      <c r="AT57" s="69"/>
      <c r="AU57" s="69"/>
      <c r="AV57" s="69"/>
      <c r="AW57" s="69"/>
      <c r="AX57" s="69"/>
      <c r="AY57" s="69"/>
      <c r="AZ57" s="69"/>
      <c r="BA57" s="69"/>
      <c r="BB57" s="69"/>
      <c r="BC57" s="69"/>
      <c r="BD57" s="69"/>
      <c r="BE57" s="69"/>
      <c r="BF57" s="69"/>
      <c r="BG57" s="69"/>
      <c r="BH57" s="69"/>
      <c r="BI57" s="69"/>
      <c r="BJ57" s="69"/>
      <c r="BK57" s="69"/>
      <c r="BL57" s="69"/>
      <c r="BM57" s="69"/>
      <c r="BN57" s="69"/>
      <c r="BO57" s="69"/>
      <c r="BP57" s="69"/>
      <c r="BQ57" s="69"/>
      <c r="BR57" s="69"/>
      <c r="BS57" s="69"/>
      <c r="BT57" s="69"/>
      <c r="BU57" s="69"/>
      <c r="BV57" s="69"/>
      <c r="BW57" s="69"/>
      <c r="BX57" s="69"/>
      <c r="BY57" s="69"/>
      <c r="BZ57" s="69"/>
      <c r="CA57" s="69"/>
      <c r="CB57" s="69"/>
    </row>
    <row r="58" spans="1:80" x14ac:dyDescent="0.25">
      <c r="A58" s="69"/>
      <c r="B58" s="69"/>
      <c r="C58" s="69"/>
      <c r="D58" s="69"/>
      <c r="E58" s="69"/>
      <c r="F58" s="69"/>
      <c r="G58" s="69"/>
      <c r="H58" s="69"/>
      <c r="I58" s="69"/>
      <c r="J58" s="69"/>
      <c r="K58" s="69"/>
      <c r="L58" s="69"/>
      <c r="M58" s="69"/>
      <c r="N58" s="69"/>
      <c r="O58" s="69"/>
      <c r="P58" s="69"/>
      <c r="Q58" s="69"/>
      <c r="R58" s="69"/>
      <c r="S58" s="69"/>
      <c r="T58" s="69"/>
      <c r="U58" s="69"/>
      <c r="V58" s="69"/>
      <c r="W58" s="69"/>
      <c r="X58" s="69"/>
      <c r="Y58" s="69"/>
      <c r="Z58" s="69"/>
      <c r="AA58" s="69"/>
      <c r="AB58" s="69"/>
      <c r="AC58" s="69"/>
      <c r="AD58" s="69"/>
      <c r="AE58" s="69"/>
      <c r="AF58" s="69"/>
      <c r="AG58" s="69"/>
      <c r="AH58" s="69"/>
      <c r="AI58" s="69"/>
      <c r="AJ58" s="69"/>
      <c r="AK58" s="69"/>
      <c r="AL58" s="69"/>
      <c r="AM58" s="69"/>
      <c r="AN58" s="69"/>
      <c r="AO58" s="69"/>
      <c r="AP58" s="69"/>
      <c r="AQ58" s="69"/>
      <c r="AR58" s="69"/>
      <c r="AS58" s="69"/>
      <c r="AT58" s="69"/>
      <c r="AU58" s="69"/>
      <c r="AV58" s="69"/>
      <c r="AW58" s="69"/>
      <c r="AX58" s="69"/>
      <c r="AY58" s="69"/>
      <c r="AZ58" s="69"/>
      <c r="BA58" s="69"/>
      <c r="BB58" s="69"/>
      <c r="BC58" s="69"/>
      <c r="BD58" s="69"/>
      <c r="BE58" s="69"/>
      <c r="BF58" s="69"/>
      <c r="BG58" s="69"/>
      <c r="BH58" s="69"/>
      <c r="BI58" s="69"/>
      <c r="BJ58" s="69"/>
      <c r="BK58" s="69"/>
      <c r="BL58" s="69"/>
      <c r="BM58" s="69"/>
      <c r="BN58" s="69"/>
      <c r="BO58" s="69"/>
      <c r="BP58" s="69"/>
      <c r="BQ58" s="69"/>
      <c r="BR58" s="69"/>
      <c r="BS58" s="69"/>
      <c r="BT58" s="69"/>
      <c r="BU58" s="69"/>
      <c r="BV58" s="69"/>
      <c r="BW58" s="69"/>
      <c r="BX58" s="69"/>
      <c r="BY58" s="69"/>
      <c r="BZ58" s="69"/>
      <c r="CA58" s="69"/>
      <c r="CB58" s="69"/>
    </row>
    <row r="59" spans="1:80" x14ac:dyDescent="0.25">
      <c r="A59" s="69"/>
      <c r="B59" s="69"/>
      <c r="C59" s="69"/>
      <c r="D59" s="69"/>
      <c r="E59" s="69"/>
      <c r="F59" s="69"/>
      <c r="G59" s="69"/>
      <c r="H59" s="69"/>
      <c r="I59" s="69"/>
      <c r="J59" s="69"/>
      <c r="K59" s="69"/>
      <c r="L59" s="69"/>
      <c r="M59" s="69"/>
      <c r="N59" s="69"/>
      <c r="O59" s="69"/>
      <c r="P59" s="69"/>
      <c r="Q59" s="69"/>
      <c r="R59" s="69"/>
      <c r="S59" s="69"/>
      <c r="T59" s="69"/>
      <c r="U59" s="69"/>
      <c r="V59" s="69"/>
      <c r="W59" s="69"/>
      <c r="X59" s="69"/>
      <c r="Y59" s="69"/>
      <c r="Z59" s="69"/>
      <c r="AA59" s="69"/>
      <c r="AB59" s="69"/>
      <c r="AC59" s="69"/>
      <c r="AD59" s="69"/>
      <c r="AE59" s="69"/>
      <c r="AF59" s="69"/>
      <c r="AG59" s="69"/>
      <c r="AH59" s="69"/>
      <c r="AI59" s="69"/>
      <c r="AJ59" s="69"/>
      <c r="AK59" s="69"/>
      <c r="AL59" s="69"/>
      <c r="AM59" s="69"/>
      <c r="AN59" s="69"/>
      <c r="AO59" s="69"/>
      <c r="AP59" s="69"/>
      <c r="AQ59" s="69"/>
      <c r="AR59" s="69"/>
      <c r="AS59" s="69"/>
      <c r="AT59" s="69"/>
      <c r="AU59" s="69"/>
      <c r="AV59" s="69"/>
      <c r="AW59" s="69"/>
      <c r="AX59" s="69"/>
      <c r="AY59" s="69"/>
      <c r="AZ59" s="69"/>
      <c r="BA59" s="69"/>
      <c r="BB59" s="69"/>
      <c r="BC59" s="69"/>
      <c r="BD59" s="69"/>
      <c r="BE59" s="69"/>
      <c r="BF59" s="69"/>
      <c r="BG59" s="69"/>
      <c r="BH59" s="69"/>
      <c r="BI59" s="69"/>
      <c r="BJ59" s="69"/>
      <c r="BK59" s="69"/>
      <c r="BL59" s="69"/>
      <c r="BM59" s="69"/>
      <c r="BN59" s="69"/>
      <c r="BO59" s="69"/>
      <c r="BP59" s="69"/>
      <c r="BQ59" s="69"/>
      <c r="BR59" s="69"/>
      <c r="BS59" s="69"/>
      <c r="BT59" s="69"/>
      <c r="BU59" s="69"/>
      <c r="BV59" s="69"/>
      <c r="BW59" s="69"/>
      <c r="BX59" s="69"/>
      <c r="BY59" s="69"/>
      <c r="BZ59" s="69"/>
      <c r="CA59" s="69"/>
      <c r="CB59" s="69"/>
    </row>
    <row r="60" spans="1:80" x14ac:dyDescent="0.25">
      <c r="A60" s="69"/>
      <c r="B60" s="69"/>
      <c r="C60" s="69"/>
      <c r="D60" s="69"/>
      <c r="E60" s="69"/>
      <c r="F60" s="69"/>
      <c r="G60" s="69"/>
      <c r="H60" s="69"/>
      <c r="I60" s="69"/>
      <c r="J60" s="69"/>
      <c r="K60" s="69"/>
      <c r="L60" s="69"/>
      <c r="M60" s="69"/>
      <c r="N60" s="69"/>
      <c r="O60" s="69"/>
      <c r="P60" s="69"/>
      <c r="Q60" s="69"/>
      <c r="R60" s="69"/>
      <c r="S60" s="69"/>
      <c r="T60" s="69"/>
      <c r="U60" s="69"/>
      <c r="V60" s="69"/>
      <c r="W60" s="69"/>
      <c r="X60" s="69"/>
      <c r="Y60" s="69"/>
      <c r="Z60" s="69"/>
      <c r="AA60" s="69"/>
      <c r="AB60" s="69"/>
      <c r="AC60" s="69"/>
      <c r="AD60" s="69"/>
      <c r="AE60" s="69"/>
      <c r="AF60" s="69"/>
      <c r="AG60" s="69"/>
      <c r="AH60" s="69"/>
      <c r="AI60" s="69"/>
      <c r="AJ60" s="69"/>
      <c r="AK60" s="69"/>
      <c r="AL60" s="69"/>
      <c r="AM60" s="69"/>
      <c r="AN60" s="69"/>
      <c r="AO60" s="69"/>
      <c r="AP60" s="69"/>
      <c r="AQ60" s="69"/>
      <c r="AR60" s="69"/>
      <c r="AS60" s="69"/>
      <c r="AT60" s="69"/>
      <c r="AU60" s="69"/>
      <c r="AV60" s="69"/>
      <c r="AW60" s="69"/>
      <c r="AX60" s="69"/>
      <c r="AY60" s="69"/>
      <c r="AZ60" s="69"/>
      <c r="BA60" s="69"/>
      <c r="BB60" s="69"/>
      <c r="BC60" s="69"/>
      <c r="BD60" s="69"/>
      <c r="BE60" s="69"/>
      <c r="BF60" s="69"/>
      <c r="BG60" s="69"/>
      <c r="BH60" s="69"/>
      <c r="BI60" s="69"/>
      <c r="BJ60" s="69"/>
      <c r="BK60" s="69"/>
      <c r="BL60" s="69"/>
      <c r="BM60" s="69"/>
      <c r="BN60" s="69"/>
      <c r="BO60" s="69"/>
      <c r="BP60" s="69"/>
      <c r="BQ60" s="69"/>
      <c r="BR60" s="69"/>
      <c r="BS60" s="69"/>
      <c r="BT60" s="69"/>
      <c r="BU60" s="69"/>
      <c r="BV60" s="69"/>
      <c r="BW60" s="69"/>
      <c r="BX60" s="69"/>
      <c r="BY60" s="69"/>
      <c r="BZ60" s="69"/>
      <c r="CA60" s="69"/>
      <c r="CB60" s="69"/>
    </row>
    <row r="61" spans="1:80" x14ac:dyDescent="0.25">
      <c r="A61" s="69"/>
      <c r="B61" s="69"/>
      <c r="C61" s="69"/>
      <c r="D61" s="69"/>
      <c r="E61" s="69"/>
      <c r="F61" s="69"/>
      <c r="G61" s="69"/>
      <c r="H61" s="69"/>
      <c r="I61" s="69"/>
      <c r="J61" s="69"/>
      <c r="K61" s="69"/>
      <c r="L61" s="69"/>
      <c r="M61" s="69"/>
      <c r="N61" s="69"/>
      <c r="O61" s="69"/>
      <c r="P61" s="69"/>
      <c r="Q61" s="69"/>
      <c r="R61" s="69"/>
      <c r="S61" s="69"/>
      <c r="T61" s="69"/>
      <c r="U61" s="69"/>
      <c r="V61" s="69"/>
      <c r="W61" s="69"/>
      <c r="X61" s="69"/>
      <c r="Y61" s="69"/>
      <c r="Z61" s="69"/>
      <c r="AA61" s="69"/>
      <c r="AB61" s="69"/>
      <c r="AC61" s="69"/>
      <c r="AD61" s="69"/>
      <c r="AE61" s="69"/>
      <c r="AF61" s="69"/>
      <c r="AG61" s="69"/>
      <c r="AH61" s="69"/>
      <c r="AI61" s="69"/>
      <c r="AJ61" s="69"/>
      <c r="AK61" s="69"/>
      <c r="AL61" s="69"/>
      <c r="AM61" s="69"/>
      <c r="AN61" s="69"/>
      <c r="AO61" s="69"/>
      <c r="AP61" s="69"/>
      <c r="AQ61" s="69"/>
      <c r="AR61" s="69"/>
      <c r="AS61" s="69"/>
      <c r="AT61" s="69"/>
      <c r="AU61" s="69"/>
      <c r="AV61" s="69"/>
      <c r="AW61" s="69"/>
      <c r="AX61" s="69"/>
      <c r="AY61" s="69"/>
      <c r="AZ61" s="69"/>
      <c r="BA61" s="69"/>
      <c r="BB61" s="69"/>
      <c r="BC61" s="69"/>
      <c r="BD61" s="69"/>
      <c r="BE61" s="69"/>
      <c r="BF61" s="69"/>
      <c r="BG61" s="69"/>
      <c r="BH61" s="69"/>
      <c r="BI61" s="69"/>
      <c r="BJ61" s="69"/>
      <c r="BK61" s="69"/>
      <c r="BL61" s="69"/>
      <c r="BM61" s="69"/>
      <c r="BN61" s="69"/>
      <c r="BO61" s="69"/>
      <c r="BP61" s="69"/>
      <c r="BQ61" s="69"/>
      <c r="BR61" s="69"/>
      <c r="BS61" s="69"/>
      <c r="BT61" s="69"/>
      <c r="BU61" s="69"/>
      <c r="BV61" s="69"/>
      <c r="BW61" s="69"/>
      <c r="BX61" s="69"/>
      <c r="BY61" s="69"/>
      <c r="BZ61" s="69"/>
      <c r="CA61" s="69"/>
      <c r="CB61" s="69"/>
    </row>
    <row r="62" spans="1:80" x14ac:dyDescent="0.25">
      <c r="A62" s="69"/>
      <c r="B62" s="69"/>
      <c r="C62" s="69"/>
      <c r="D62" s="69"/>
      <c r="E62" s="69"/>
      <c r="F62" s="69"/>
      <c r="G62" s="69"/>
      <c r="H62" s="69"/>
      <c r="I62" s="69"/>
      <c r="J62" s="69"/>
      <c r="K62" s="69"/>
      <c r="L62" s="69"/>
      <c r="M62" s="69"/>
      <c r="N62" s="69"/>
      <c r="O62" s="69"/>
      <c r="P62" s="69"/>
      <c r="Q62" s="69"/>
      <c r="R62" s="69"/>
      <c r="S62" s="69"/>
      <c r="T62" s="69"/>
      <c r="U62" s="69"/>
      <c r="V62" s="69"/>
      <c r="W62" s="69"/>
      <c r="X62" s="69"/>
      <c r="Y62" s="69"/>
      <c r="Z62" s="69"/>
      <c r="AA62" s="69"/>
      <c r="AB62" s="69"/>
      <c r="AC62" s="69"/>
      <c r="AD62" s="69"/>
      <c r="AE62" s="69"/>
      <c r="AF62" s="69"/>
      <c r="AG62" s="69"/>
      <c r="AH62" s="69"/>
      <c r="AI62" s="69"/>
      <c r="AJ62" s="69"/>
      <c r="AK62" s="69"/>
      <c r="AL62" s="69"/>
      <c r="AM62" s="69"/>
      <c r="AN62" s="69"/>
      <c r="AO62" s="69"/>
      <c r="AP62" s="69"/>
      <c r="AQ62" s="69"/>
      <c r="AR62" s="69"/>
      <c r="AS62" s="69"/>
      <c r="AT62" s="69"/>
      <c r="AU62" s="69"/>
      <c r="AV62" s="69"/>
      <c r="AW62" s="69"/>
      <c r="AX62" s="69"/>
      <c r="AY62" s="69"/>
      <c r="AZ62" s="69"/>
      <c r="BA62" s="69"/>
      <c r="BB62" s="69"/>
      <c r="BC62" s="69"/>
      <c r="BD62" s="69"/>
      <c r="BE62" s="69"/>
      <c r="BF62" s="69"/>
      <c r="BG62" s="69"/>
      <c r="BH62" s="69"/>
      <c r="BI62" s="69"/>
      <c r="BJ62" s="69"/>
      <c r="BK62" s="69"/>
      <c r="BL62" s="69"/>
      <c r="BM62" s="69"/>
      <c r="BN62" s="69"/>
      <c r="BO62" s="69"/>
      <c r="BP62" s="69"/>
      <c r="BQ62" s="69"/>
      <c r="BR62" s="69"/>
      <c r="BS62" s="69"/>
      <c r="BT62" s="69"/>
      <c r="BU62" s="69"/>
      <c r="BV62" s="69"/>
      <c r="BW62" s="69"/>
      <c r="BX62" s="69"/>
      <c r="BY62" s="69"/>
      <c r="BZ62" s="69"/>
      <c r="CA62" s="69"/>
      <c r="CB62" s="69"/>
    </row>
    <row r="63" spans="1:80" x14ac:dyDescent="0.25">
      <c r="A63" s="69"/>
      <c r="B63" s="69"/>
      <c r="C63" s="69"/>
      <c r="D63" s="69"/>
      <c r="E63" s="69"/>
      <c r="F63" s="69"/>
      <c r="G63" s="69"/>
      <c r="H63" s="69"/>
      <c r="I63" s="69"/>
      <c r="J63" s="69"/>
      <c r="K63" s="69"/>
      <c r="L63" s="69"/>
      <c r="M63" s="69"/>
      <c r="N63" s="69"/>
      <c r="O63" s="69"/>
      <c r="P63" s="69"/>
      <c r="Q63" s="69"/>
      <c r="R63" s="69"/>
      <c r="S63" s="69"/>
      <c r="T63" s="69"/>
      <c r="U63" s="69"/>
      <c r="V63" s="69"/>
      <c r="W63" s="69"/>
      <c r="X63" s="69"/>
      <c r="Y63" s="69"/>
      <c r="Z63" s="69"/>
      <c r="AA63" s="69"/>
      <c r="AB63" s="69"/>
      <c r="AC63" s="69"/>
      <c r="AD63" s="69"/>
      <c r="AE63" s="69"/>
      <c r="AF63" s="69"/>
      <c r="AG63" s="69"/>
      <c r="AH63" s="69"/>
      <c r="AI63" s="69"/>
      <c r="AJ63" s="69"/>
      <c r="AK63" s="69"/>
      <c r="AL63" s="69"/>
      <c r="AM63" s="69"/>
      <c r="AN63" s="69"/>
      <c r="AO63" s="69"/>
      <c r="AP63" s="69"/>
      <c r="AQ63" s="69"/>
      <c r="AR63" s="69"/>
      <c r="AS63" s="69"/>
      <c r="AT63" s="69"/>
      <c r="AU63" s="69"/>
      <c r="AV63" s="69"/>
      <c r="AW63" s="69"/>
      <c r="AX63" s="69"/>
      <c r="AY63" s="69"/>
      <c r="AZ63" s="69"/>
      <c r="BA63" s="69"/>
      <c r="BB63" s="69"/>
      <c r="BC63" s="69"/>
      <c r="BD63" s="69"/>
      <c r="BE63" s="69"/>
      <c r="BF63" s="69"/>
      <c r="BG63" s="69"/>
      <c r="BH63" s="69"/>
      <c r="BI63" s="69"/>
      <c r="BJ63" s="69"/>
      <c r="BK63" s="69"/>
      <c r="BL63" s="69"/>
      <c r="BM63" s="69"/>
      <c r="BN63" s="69"/>
      <c r="BO63" s="69"/>
      <c r="BP63" s="69"/>
      <c r="BQ63" s="69"/>
      <c r="BR63" s="69"/>
      <c r="BS63" s="69"/>
      <c r="BT63" s="69"/>
      <c r="BU63" s="69"/>
      <c r="BV63" s="69"/>
      <c r="BW63" s="69"/>
      <c r="BX63" s="69"/>
      <c r="BY63" s="69"/>
      <c r="BZ63" s="69"/>
      <c r="CA63" s="69"/>
      <c r="CB63" s="69"/>
    </row>
    <row r="64" spans="1:80" x14ac:dyDescent="0.25">
      <c r="A64" s="69"/>
      <c r="B64" s="69"/>
      <c r="C64" s="69"/>
      <c r="D64" s="69"/>
      <c r="E64" s="69"/>
      <c r="F64" s="69"/>
      <c r="G64" s="69"/>
      <c r="H64" s="69"/>
      <c r="I64" s="69"/>
      <c r="J64" s="69"/>
      <c r="K64" s="69"/>
      <c r="L64" s="69"/>
      <c r="M64" s="69"/>
      <c r="N64" s="69"/>
      <c r="O64" s="69"/>
      <c r="P64" s="69"/>
      <c r="Q64" s="69"/>
      <c r="R64" s="69"/>
      <c r="S64" s="69"/>
      <c r="T64" s="69"/>
      <c r="U64" s="69"/>
      <c r="V64" s="69"/>
      <c r="W64" s="69"/>
      <c r="X64" s="69"/>
      <c r="Y64" s="69"/>
      <c r="Z64" s="69"/>
      <c r="AA64" s="69"/>
      <c r="AB64" s="69"/>
      <c r="AC64" s="69"/>
      <c r="AD64" s="69"/>
      <c r="AE64" s="69"/>
      <c r="AF64" s="69"/>
      <c r="AG64" s="69"/>
      <c r="AH64" s="69"/>
      <c r="AI64" s="69"/>
      <c r="AJ64" s="69"/>
      <c r="AK64" s="69"/>
      <c r="AL64" s="69"/>
      <c r="AM64" s="69"/>
      <c r="AN64" s="69"/>
      <c r="AO64" s="69"/>
      <c r="AP64" s="69"/>
      <c r="AQ64" s="69"/>
      <c r="AR64" s="69"/>
      <c r="AS64" s="69"/>
      <c r="AT64" s="69"/>
      <c r="AU64" s="69"/>
      <c r="AV64" s="69"/>
      <c r="AW64" s="69"/>
      <c r="AX64" s="69"/>
      <c r="AY64" s="69"/>
      <c r="AZ64" s="69"/>
      <c r="BA64" s="69"/>
      <c r="BB64" s="69"/>
      <c r="BC64" s="69"/>
      <c r="BD64" s="69"/>
      <c r="BE64" s="69"/>
      <c r="BF64" s="69"/>
      <c r="BG64" s="69"/>
      <c r="BH64" s="69"/>
      <c r="BI64" s="69"/>
      <c r="BJ64" s="69"/>
      <c r="BK64" s="69"/>
      <c r="BL64" s="69"/>
      <c r="BM64" s="69"/>
      <c r="BN64" s="69"/>
      <c r="BO64" s="69"/>
      <c r="BP64" s="69"/>
      <c r="BQ64" s="69"/>
      <c r="BR64" s="69"/>
      <c r="BS64" s="69"/>
      <c r="BT64" s="69"/>
      <c r="BU64" s="69"/>
      <c r="BV64" s="69"/>
      <c r="BW64" s="69"/>
      <c r="BX64" s="69"/>
      <c r="BY64" s="69"/>
      <c r="BZ64" s="69"/>
      <c r="CA64" s="69"/>
      <c r="CB64" s="69"/>
    </row>
    <row r="65" spans="1:80" x14ac:dyDescent="0.25">
      <c r="A65" s="69"/>
      <c r="B65" s="69"/>
      <c r="C65" s="69"/>
      <c r="D65" s="69"/>
      <c r="E65" s="69"/>
      <c r="F65" s="69"/>
      <c r="G65" s="69"/>
      <c r="H65" s="69"/>
      <c r="I65" s="69"/>
      <c r="J65" s="69"/>
      <c r="K65" s="69"/>
      <c r="L65" s="69"/>
      <c r="M65" s="69"/>
      <c r="N65" s="69"/>
      <c r="O65" s="69"/>
      <c r="P65" s="69"/>
      <c r="Q65" s="69"/>
      <c r="R65" s="69"/>
      <c r="S65" s="69"/>
      <c r="T65" s="69"/>
      <c r="U65" s="69"/>
      <c r="V65" s="69"/>
      <c r="W65" s="69"/>
      <c r="X65" s="69"/>
      <c r="Y65" s="69"/>
      <c r="Z65" s="69"/>
      <c r="AA65" s="69"/>
      <c r="AB65" s="69"/>
      <c r="AC65" s="69"/>
      <c r="AD65" s="69"/>
      <c r="AE65" s="69"/>
      <c r="AF65" s="69"/>
      <c r="AG65" s="69"/>
      <c r="AH65" s="69"/>
      <c r="AI65" s="69"/>
      <c r="AJ65" s="69"/>
      <c r="AK65" s="69"/>
      <c r="AL65" s="69"/>
      <c r="AM65" s="69"/>
      <c r="AN65" s="69"/>
      <c r="AO65" s="69"/>
      <c r="AP65" s="69"/>
      <c r="AQ65" s="69"/>
      <c r="AR65" s="69"/>
      <c r="AS65" s="69"/>
      <c r="AT65" s="69"/>
      <c r="AU65" s="69"/>
      <c r="AV65" s="69"/>
      <c r="AW65" s="69"/>
      <c r="AX65" s="69"/>
      <c r="AY65" s="69"/>
      <c r="AZ65" s="69"/>
      <c r="BA65" s="69"/>
      <c r="BB65" s="69"/>
      <c r="BC65" s="69"/>
      <c r="BD65" s="69"/>
      <c r="BE65" s="69"/>
      <c r="BF65" s="69"/>
      <c r="BG65" s="69"/>
      <c r="BH65" s="69"/>
      <c r="BI65" s="69"/>
      <c r="BJ65" s="69"/>
      <c r="BK65" s="69"/>
      <c r="BL65" s="69"/>
      <c r="BM65" s="69"/>
      <c r="BN65" s="69"/>
      <c r="BO65" s="69"/>
      <c r="BP65" s="69"/>
      <c r="BQ65" s="69"/>
      <c r="BR65" s="69"/>
      <c r="BS65" s="69"/>
      <c r="BT65" s="69"/>
      <c r="BU65" s="69"/>
      <c r="BV65" s="69"/>
      <c r="BW65" s="69"/>
      <c r="BX65" s="69"/>
      <c r="BY65" s="69"/>
      <c r="BZ65" s="69"/>
      <c r="CA65" s="69"/>
      <c r="CB65" s="69"/>
    </row>
    <row r="66" spans="1:80" x14ac:dyDescent="0.25">
      <c r="A66" s="69"/>
      <c r="B66" s="69"/>
      <c r="C66" s="69"/>
      <c r="D66" s="69"/>
      <c r="E66" s="69"/>
      <c r="F66" s="69"/>
      <c r="G66" s="69"/>
      <c r="H66" s="69"/>
      <c r="I66" s="69"/>
      <c r="J66" s="69"/>
      <c r="K66" s="69"/>
      <c r="L66" s="69"/>
      <c r="M66" s="69"/>
      <c r="N66" s="69"/>
      <c r="O66" s="69"/>
      <c r="P66" s="69"/>
      <c r="Q66" s="69"/>
      <c r="R66" s="69"/>
      <c r="S66" s="69"/>
      <c r="T66" s="69"/>
      <c r="U66" s="69"/>
      <c r="V66" s="69"/>
      <c r="W66" s="69"/>
      <c r="X66" s="69"/>
      <c r="Y66" s="69"/>
      <c r="Z66" s="69"/>
      <c r="AA66" s="69"/>
      <c r="AB66" s="69"/>
      <c r="AC66" s="69"/>
      <c r="AD66" s="69"/>
      <c r="AE66" s="69"/>
      <c r="AF66" s="69"/>
      <c r="AG66" s="69"/>
      <c r="AH66" s="69"/>
      <c r="AI66" s="69"/>
      <c r="AJ66" s="69"/>
      <c r="AK66" s="69"/>
      <c r="AL66" s="69"/>
      <c r="AM66" s="69"/>
      <c r="AN66" s="69"/>
      <c r="AO66" s="69"/>
      <c r="AP66" s="69"/>
      <c r="AQ66" s="69"/>
      <c r="AR66" s="69"/>
      <c r="AS66" s="69"/>
      <c r="AT66" s="69"/>
      <c r="AU66" s="69"/>
      <c r="AV66" s="69"/>
      <c r="AW66" s="69"/>
      <c r="AX66" s="69"/>
      <c r="AY66" s="69"/>
      <c r="AZ66" s="69"/>
      <c r="BA66" s="69"/>
      <c r="BB66" s="69"/>
      <c r="BC66" s="69"/>
      <c r="BD66" s="69"/>
      <c r="BE66" s="69"/>
      <c r="BF66" s="69"/>
      <c r="BG66" s="69"/>
      <c r="BH66" s="69"/>
      <c r="BI66" s="69"/>
      <c r="BJ66" s="69"/>
      <c r="BK66" s="69"/>
      <c r="BL66" s="69"/>
      <c r="BM66" s="69"/>
      <c r="BN66" s="69"/>
      <c r="BO66" s="69"/>
      <c r="BP66" s="69"/>
      <c r="BQ66" s="69"/>
      <c r="BR66" s="69"/>
      <c r="BS66" s="69"/>
      <c r="BT66" s="69"/>
      <c r="BU66" s="69"/>
      <c r="BV66" s="69"/>
      <c r="BW66" s="69"/>
      <c r="BX66" s="69"/>
      <c r="BY66" s="69"/>
      <c r="BZ66" s="69"/>
      <c r="CA66" s="69"/>
      <c r="CB66" s="69"/>
    </row>
    <row r="67" spans="1:80" x14ac:dyDescent="0.25">
      <c r="A67" s="69"/>
      <c r="B67" s="69"/>
      <c r="C67" s="69"/>
      <c r="D67" s="69"/>
      <c r="E67" s="69"/>
      <c r="F67" s="69"/>
      <c r="G67" s="69"/>
      <c r="H67" s="69"/>
      <c r="I67" s="69"/>
      <c r="J67" s="69"/>
      <c r="K67" s="69"/>
      <c r="L67" s="69"/>
      <c r="M67" s="69"/>
      <c r="N67" s="69"/>
      <c r="O67" s="69"/>
      <c r="P67" s="69"/>
      <c r="Q67" s="69"/>
      <c r="R67" s="69"/>
      <c r="S67" s="69"/>
      <c r="T67" s="69"/>
      <c r="U67" s="69"/>
      <c r="V67" s="69"/>
      <c r="W67" s="69"/>
      <c r="X67" s="69"/>
      <c r="Y67" s="69"/>
      <c r="Z67" s="69"/>
      <c r="AA67" s="69"/>
      <c r="AB67" s="69"/>
      <c r="AC67" s="69"/>
      <c r="AD67" s="69"/>
      <c r="AE67" s="69"/>
      <c r="AF67" s="69"/>
      <c r="AG67" s="69"/>
      <c r="AH67" s="69"/>
      <c r="AI67" s="69"/>
      <c r="AJ67" s="69"/>
      <c r="AK67" s="69"/>
      <c r="AL67" s="69"/>
      <c r="AM67" s="69"/>
      <c r="AN67" s="69"/>
      <c r="AO67" s="69"/>
      <c r="AP67" s="69"/>
      <c r="AQ67" s="69"/>
      <c r="AR67" s="69"/>
      <c r="AS67" s="69"/>
      <c r="AT67" s="69"/>
      <c r="AU67" s="69"/>
      <c r="AV67" s="69"/>
      <c r="AW67" s="69"/>
      <c r="AX67" s="69"/>
      <c r="AY67" s="69"/>
      <c r="AZ67" s="69"/>
      <c r="BA67" s="69"/>
      <c r="BB67" s="69"/>
      <c r="BC67" s="69"/>
      <c r="BD67" s="69"/>
      <c r="BE67" s="69"/>
      <c r="BF67" s="69"/>
      <c r="BG67" s="69"/>
      <c r="BH67" s="69"/>
      <c r="BI67" s="69"/>
      <c r="BJ67" s="69"/>
      <c r="BK67" s="69"/>
      <c r="BL67" s="69"/>
      <c r="BM67" s="69"/>
      <c r="BN67" s="69"/>
      <c r="BO67" s="69"/>
      <c r="BP67" s="69"/>
      <c r="BQ67" s="69"/>
      <c r="BR67" s="69"/>
      <c r="BS67" s="69"/>
      <c r="BT67" s="69"/>
      <c r="BU67" s="69"/>
      <c r="BV67" s="69"/>
      <c r="BW67" s="69"/>
      <c r="BX67" s="69"/>
      <c r="BY67" s="69"/>
      <c r="BZ67" s="69"/>
      <c r="CA67" s="69"/>
      <c r="CB67" s="69"/>
    </row>
    <row r="68" spans="1:80" x14ac:dyDescent="0.25">
      <c r="A68" s="69"/>
      <c r="B68" s="69"/>
      <c r="C68" s="69"/>
      <c r="D68" s="69"/>
      <c r="E68" s="69"/>
      <c r="F68" s="69"/>
      <c r="G68" s="69"/>
      <c r="H68" s="69"/>
      <c r="I68" s="69"/>
      <c r="J68" s="69"/>
      <c r="K68" s="69"/>
      <c r="L68" s="69"/>
      <c r="M68" s="69"/>
      <c r="N68" s="69"/>
      <c r="O68" s="69"/>
      <c r="P68" s="69"/>
      <c r="Q68" s="69"/>
      <c r="R68" s="69"/>
      <c r="S68" s="69"/>
      <c r="T68" s="69"/>
      <c r="U68" s="69"/>
      <c r="V68" s="69"/>
      <c r="W68" s="69"/>
      <c r="X68" s="69"/>
      <c r="Y68" s="69"/>
      <c r="Z68" s="69"/>
      <c r="AA68" s="69"/>
      <c r="AB68" s="69"/>
      <c r="AC68" s="69"/>
      <c r="AD68" s="69"/>
      <c r="AE68" s="69"/>
      <c r="AF68" s="69"/>
      <c r="AG68" s="69"/>
      <c r="AH68" s="69"/>
      <c r="AI68" s="69"/>
      <c r="AJ68" s="69"/>
      <c r="AK68" s="69"/>
      <c r="AL68" s="69"/>
      <c r="AM68" s="69"/>
      <c r="AN68" s="69"/>
      <c r="AO68" s="69"/>
      <c r="AP68" s="69"/>
      <c r="AQ68" s="69"/>
      <c r="AR68" s="69"/>
      <c r="AS68" s="69"/>
      <c r="AT68" s="69"/>
      <c r="AU68" s="69"/>
      <c r="AV68" s="69"/>
      <c r="AW68" s="69"/>
      <c r="AX68" s="69"/>
      <c r="AY68" s="69"/>
      <c r="AZ68" s="69"/>
      <c r="BA68" s="69"/>
      <c r="BB68" s="69"/>
      <c r="BC68" s="69"/>
      <c r="BD68" s="69"/>
      <c r="BE68" s="69"/>
      <c r="BF68" s="69"/>
      <c r="BG68" s="69"/>
      <c r="BH68" s="69"/>
      <c r="BI68" s="69"/>
      <c r="BJ68" s="69"/>
      <c r="BK68" s="69"/>
      <c r="BL68" s="69"/>
      <c r="BM68" s="69"/>
      <c r="BN68" s="69"/>
      <c r="BO68" s="69"/>
      <c r="BP68" s="69"/>
      <c r="BQ68" s="69"/>
      <c r="BR68" s="69"/>
      <c r="BS68" s="69"/>
      <c r="BT68" s="69"/>
      <c r="BU68" s="69"/>
      <c r="BV68" s="69"/>
      <c r="BW68" s="69"/>
      <c r="BX68" s="69"/>
      <c r="BY68" s="69"/>
      <c r="BZ68" s="69"/>
      <c r="CA68" s="69"/>
      <c r="CB68" s="69"/>
    </row>
    <row r="69" spans="1:80" x14ac:dyDescent="0.25">
      <c r="A69" s="69"/>
      <c r="B69" s="69"/>
      <c r="C69" s="69"/>
      <c r="D69" s="69"/>
      <c r="E69" s="69"/>
      <c r="F69" s="69"/>
      <c r="G69" s="69"/>
      <c r="H69" s="69"/>
      <c r="I69" s="69"/>
      <c r="J69" s="69"/>
      <c r="K69" s="69"/>
      <c r="L69" s="69"/>
      <c r="M69" s="69"/>
      <c r="N69" s="69"/>
      <c r="O69" s="69"/>
      <c r="P69" s="69"/>
      <c r="Q69" s="69"/>
      <c r="R69" s="69"/>
      <c r="S69" s="69"/>
      <c r="T69" s="69"/>
      <c r="U69" s="69"/>
      <c r="V69" s="69"/>
      <c r="W69" s="69"/>
      <c r="X69" s="69"/>
      <c r="Y69" s="69"/>
      <c r="Z69" s="69"/>
      <c r="AA69" s="69"/>
      <c r="AB69" s="69"/>
      <c r="AC69" s="69"/>
      <c r="AD69" s="69"/>
      <c r="AE69" s="69"/>
      <c r="AF69" s="69"/>
      <c r="AG69" s="69"/>
      <c r="AH69" s="69"/>
      <c r="AI69" s="69"/>
      <c r="AJ69" s="69"/>
      <c r="AK69" s="69"/>
      <c r="AL69" s="69"/>
      <c r="AM69" s="69"/>
      <c r="AN69" s="69"/>
      <c r="AO69" s="69"/>
      <c r="AP69" s="69"/>
      <c r="AQ69" s="69"/>
      <c r="AR69" s="69"/>
      <c r="AS69" s="69"/>
      <c r="AT69" s="69"/>
      <c r="AU69" s="69"/>
      <c r="AV69" s="69"/>
      <c r="AW69" s="69"/>
      <c r="AX69" s="69"/>
      <c r="AY69" s="69"/>
      <c r="AZ69" s="69"/>
      <c r="BA69" s="69"/>
      <c r="BB69" s="69"/>
      <c r="BC69" s="69"/>
      <c r="BD69" s="69"/>
      <c r="BE69" s="69"/>
      <c r="BF69" s="69"/>
      <c r="BG69" s="69"/>
      <c r="BH69" s="69"/>
      <c r="BI69" s="69"/>
      <c r="BJ69" s="69"/>
      <c r="BK69" s="69"/>
      <c r="BL69" s="69"/>
      <c r="BM69" s="69"/>
      <c r="BN69" s="69"/>
      <c r="BO69" s="69"/>
      <c r="BP69" s="69"/>
      <c r="BQ69" s="69"/>
      <c r="BR69" s="69"/>
      <c r="BS69" s="69"/>
      <c r="BT69" s="69"/>
      <c r="BU69" s="69"/>
      <c r="BV69" s="69"/>
      <c r="BW69" s="69"/>
      <c r="BX69" s="69"/>
      <c r="BY69" s="69"/>
      <c r="BZ69" s="69"/>
      <c r="CA69" s="69"/>
      <c r="CB69" s="69"/>
    </row>
    <row r="70" spans="1:80" x14ac:dyDescent="0.25">
      <c r="A70" s="69"/>
      <c r="B70" s="69"/>
      <c r="C70" s="69"/>
      <c r="D70" s="69"/>
      <c r="E70" s="69"/>
      <c r="F70" s="69"/>
      <c r="G70" s="69"/>
      <c r="H70" s="69"/>
      <c r="I70" s="69"/>
      <c r="J70" s="69"/>
      <c r="K70" s="69"/>
      <c r="L70" s="69"/>
      <c r="M70" s="69"/>
      <c r="N70" s="69"/>
      <c r="O70" s="69"/>
      <c r="P70" s="69"/>
      <c r="Q70" s="69"/>
      <c r="R70" s="69"/>
      <c r="S70" s="69"/>
      <c r="T70" s="69"/>
      <c r="U70" s="69"/>
      <c r="V70" s="69"/>
      <c r="W70" s="69"/>
      <c r="X70" s="69"/>
      <c r="Y70" s="69"/>
      <c r="Z70" s="69"/>
      <c r="AA70" s="69"/>
      <c r="AB70" s="69"/>
      <c r="AC70" s="69"/>
      <c r="AD70" s="69"/>
      <c r="AE70" s="69"/>
      <c r="AF70" s="69"/>
      <c r="AG70" s="69"/>
      <c r="AH70" s="69"/>
      <c r="AI70" s="69"/>
      <c r="AJ70" s="69"/>
      <c r="AK70" s="69"/>
      <c r="AL70" s="69"/>
      <c r="AM70" s="69"/>
      <c r="AN70" s="69"/>
      <c r="AO70" s="69"/>
      <c r="AP70" s="69"/>
      <c r="AQ70" s="69"/>
      <c r="AR70" s="69"/>
      <c r="AS70" s="69"/>
      <c r="AT70" s="69"/>
      <c r="AU70" s="69"/>
      <c r="AV70" s="69"/>
      <c r="AW70" s="69"/>
      <c r="AX70" s="69"/>
      <c r="AY70" s="69"/>
      <c r="AZ70" s="69"/>
      <c r="BA70" s="69"/>
      <c r="BB70" s="69"/>
      <c r="BC70" s="69"/>
      <c r="BD70" s="69"/>
      <c r="BE70" s="69"/>
      <c r="BF70" s="69"/>
      <c r="BG70" s="69"/>
      <c r="BH70" s="69"/>
      <c r="BI70" s="69"/>
      <c r="BJ70" s="69"/>
      <c r="BK70" s="69"/>
      <c r="BL70" s="69"/>
      <c r="BM70" s="69"/>
      <c r="BN70" s="69"/>
      <c r="BO70" s="69"/>
      <c r="BP70" s="69"/>
      <c r="BQ70" s="69"/>
      <c r="BR70" s="69"/>
      <c r="BS70" s="69"/>
      <c r="BT70" s="69"/>
      <c r="BU70" s="69"/>
      <c r="BV70" s="69"/>
      <c r="BW70" s="69"/>
      <c r="BX70" s="69"/>
      <c r="BY70" s="69"/>
      <c r="BZ70" s="69"/>
      <c r="CA70" s="69"/>
      <c r="CB70" s="69"/>
    </row>
    <row r="71" spans="1:80" x14ac:dyDescent="0.25">
      <c r="A71" s="69"/>
      <c r="B71" s="69"/>
      <c r="C71" s="69"/>
      <c r="D71" s="69"/>
      <c r="E71" s="69"/>
      <c r="F71" s="69"/>
      <c r="G71" s="69"/>
      <c r="H71" s="69"/>
      <c r="I71" s="69"/>
      <c r="J71" s="69"/>
      <c r="K71" s="69"/>
      <c r="L71" s="69"/>
      <c r="M71" s="69"/>
      <c r="N71" s="69"/>
      <c r="O71" s="69"/>
      <c r="P71" s="69"/>
      <c r="Q71" s="69"/>
      <c r="R71" s="69"/>
      <c r="S71" s="69"/>
      <c r="T71" s="69"/>
      <c r="U71" s="69"/>
      <c r="V71" s="69"/>
      <c r="W71" s="69"/>
      <c r="X71" s="69"/>
      <c r="Y71" s="69"/>
      <c r="Z71" s="69"/>
      <c r="AA71" s="69"/>
      <c r="AB71" s="69"/>
      <c r="AC71" s="69"/>
      <c r="AD71" s="69"/>
      <c r="AE71" s="69"/>
      <c r="AF71" s="69"/>
      <c r="AG71" s="69"/>
      <c r="AH71" s="69"/>
      <c r="AI71" s="69"/>
      <c r="AJ71" s="69"/>
      <c r="AK71" s="69"/>
      <c r="AL71" s="69"/>
      <c r="AM71" s="69"/>
      <c r="AN71" s="69"/>
      <c r="AO71" s="69"/>
      <c r="AP71" s="69"/>
      <c r="AQ71" s="69"/>
      <c r="AR71" s="69"/>
      <c r="AS71" s="69"/>
      <c r="AT71" s="69"/>
      <c r="AU71" s="69"/>
      <c r="AV71" s="69"/>
      <c r="AW71" s="69"/>
      <c r="AX71" s="69"/>
      <c r="AY71" s="69"/>
      <c r="AZ71" s="69"/>
      <c r="BA71" s="69"/>
      <c r="BB71" s="69"/>
      <c r="BC71" s="69"/>
      <c r="BD71" s="69"/>
      <c r="BE71" s="69"/>
      <c r="BF71" s="69"/>
      <c r="BG71" s="69"/>
      <c r="BH71" s="69"/>
      <c r="BI71" s="69"/>
      <c r="BJ71" s="69"/>
      <c r="BK71" s="69"/>
      <c r="BL71" s="69"/>
      <c r="BM71" s="69"/>
      <c r="BN71" s="69"/>
      <c r="BO71" s="69"/>
      <c r="BP71" s="69"/>
      <c r="BQ71" s="69"/>
      <c r="BR71" s="69"/>
      <c r="BS71" s="69"/>
      <c r="BT71" s="69"/>
      <c r="BU71" s="69"/>
      <c r="BV71" s="69"/>
      <c r="BW71" s="69"/>
      <c r="BX71" s="69"/>
      <c r="BY71" s="69"/>
      <c r="BZ71" s="69"/>
      <c r="CA71" s="69"/>
      <c r="CB71" s="69"/>
    </row>
    <row r="72" spans="1:80" x14ac:dyDescent="0.25">
      <c r="A72" s="69"/>
      <c r="B72" s="69"/>
      <c r="C72" s="69"/>
      <c r="D72" s="69"/>
      <c r="E72" s="69"/>
      <c r="F72" s="69"/>
      <c r="G72" s="69"/>
      <c r="H72" s="69"/>
      <c r="I72" s="69"/>
      <c r="J72" s="69"/>
      <c r="K72" s="69"/>
      <c r="L72" s="69"/>
      <c r="M72" s="69"/>
      <c r="N72" s="69"/>
      <c r="O72" s="69"/>
      <c r="P72" s="69"/>
      <c r="Q72" s="69"/>
      <c r="R72" s="69"/>
      <c r="S72" s="69"/>
      <c r="T72" s="69"/>
      <c r="U72" s="69"/>
      <c r="V72" s="69"/>
      <c r="W72" s="69"/>
      <c r="X72" s="69"/>
      <c r="Y72" s="69"/>
      <c r="Z72" s="69"/>
      <c r="AA72" s="69"/>
      <c r="AB72" s="69"/>
      <c r="AC72" s="69"/>
      <c r="AD72" s="69"/>
      <c r="AE72" s="69"/>
      <c r="AF72" s="69"/>
      <c r="AG72" s="69"/>
      <c r="AH72" s="69"/>
      <c r="AI72" s="69"/>
      <c r="AJ72" s="69"/>
      <c r="AK72" s="69"/>
      <c r="AL72" s="69"/>
      <c r="AM72" s="69"/>
      <c r="AN72" s="69"/>
      <c r="AO72" s="69"/>
      <c r="AP72" s="69"/>
      <c r="AQ72" s="69"/>
      <c r="AR72" s="69"/>
      <c r="AS72" s="69"/>
      <c r="AT72" s="69"/>
      <c r="AU72" s="69"/>
      <c r="AV72" s="69"/>
      <c r="AW72" s="69"/>
      <c r="AX72" s="69"/>
      <c r="AY72" s="69"/>
      <c r="AZ72" s="69"/>
      <c r="BA72" s="69"/>
      <c r="BB72" s="69"/>
      <c r="BC72" s="69"/>
      <c r="BD72" s="69"/>
      <c r="BE72" s="69"/>
      <c r="BF72" s="69"/>
      <c r="BG72" s="69"/>
      <c r="BH72" s="69"/>
      <c r="BI72" s="69"/>
      <c r="BJ72" s="69"/>
      <c r="BK72" s="69"/>
      <c r="BL72" s="69"/>
      <c r="BM72" s="69"/>
      <c r="BN72" s="69"/>
      <c r="BO72" s="69"/>
      <c r="BP72" s="69"/>
      <c r="BQ72" s="69"/>
      <c r="BR72" s="69"/>
      <c r="BS72" s="69"/>
      <c r="BT72" s="69"/>
      <c r="BU72" s="69"/>
      <c r="BV72" s="69"/>
      <c r="BW72" s="69"/>
      <c r="BX72" s="69"/>
      <c r="BY72" s="69"/>
      <c r="BZ72" s="69"/>
      <c r="CA72" s="69"/>
      <c r="CB72" s="69"/>
    </row>
    <row r="73" spans="1:80" x14ac:dyDescent="0.25">
      <c r="A73" s="69"/>
      <c r="B73" s="69"/>
      <c r="C73" s="69"/>
      <c r="D73" s="69"/>
      <c r="E73" s="69"/>
      <c r="F73" s="69"/>
      <c r="G73" s="69"/>
      <c r="H73" s="69"/>
      <c r="I73" s="69"/>
      <c r="J73" s="69"/>
      <c r="K73" s="69"/>
      <c r="L73" s="69"/>
      <c r="M73" s="69"/>
      <c r="N73" s="69"/>
      <c r="O73" s="69"/>
      <c r="P73" s="69"/>
      <c r="Q73" s="69"/>
      <c r="R73" s="69"/>
      <c r="S73" s="69"/>
      <c r="T73" s="69"/>
      <c r="U73" s="69"/>
      <c r="V73" s="69"/>
      <c r="W73" s="69"/>
      <c r="X73" s="69"/>
      <c r="Y73" s="69"/>
      <c r="Z73" s="69"/>
      <c r="AA73" s="69"/>
      <c r="AB73" s="69"/>
      <c r="AC73" s="69"/>
      <c r="AD73" s="69"/>
      <c r="AE73" s="69"/>
      <c r="AF73" s="69"/>
      <c r="AG73" s="69"/>
      <c r="AH73" s="69"/>
      <c r="AI73" s="69"/>
      <c r="AJ73" s="69"/>
      <c r="AK73" s="69"/>
      <c r="AL73" s="69"/>
      <c r="AM73" s="69"/>
      <c r="AN73" s="69"/>
      <c r="AO73" s="69"/>
      <c r="AP73" s="69"/>
      <c r="AQ73" s="69"/>
      <c r="AR73" s="69"/>
      <c r="AS73" s="69"/>
      <c r="AT73" s="69"/>
      <c r="AU73" s="69"/>
      <c r="AV73" s="69"/>
      <c r="AW73" s="69"/>
      <c r="AX73" s="69"/>
      <c r="AY73" s="69"/>
      <c r="AZ73" s="69"/>
      <c r="BA73" s="69"/>
      <c r="BB73" s="69"/>
      <c r="BC73" s="69"/>
      <c r="BD73" s="69"/>
      <c r="BE73" s="69"/>
      <c r="BF73" s="69"/>
      <c r="BG73" s="69"/>
      <c r="BH73" s="69"/>
      <c r="BI73" s="69"/>
      <c r="BJ73" s="69"/>
      <c r="BK73" s="69"/>
      <c r="BL73" s="69"/>
      <c r="BM73" s="69"/>
      <c r="BN73" s="69"/>
      <c r="BO73" s="69"/>
      <c r="BP73" s="69"/>
      <c r="BQ73" s="69"/>
      <c r="BR73" s="69"/>
      <c r="BS73" s="69"/>
      <c r="BT73" s="69"/>
      <c r="BU73" s="69"/>
      <c r="BV73" s="69"/>
      <c r="BW73" s="69"/>
      <c r="BX73" s="69"/>
      <c r="BY73" s="69"/>
      <c r="BZ73" s="69"/>
      <c r="CA73" s="69"/>
      <c r="CB73" s="69"/>
    </row>
    <row r="74" spans="1:80" x14ac:dyDescent="0.25">
      <c r="A74" s="69"/>
      <c r="B74" s="69"/>
      <c r="C74" s="69"/>
      <c r="D74" s="69"/>
      <c r="E74" s="69"/>
      <c r="F74" s="69"/>
      <c r="G74" s="69"/>
      <c r="H74" s="69"/>
      <c r="I74" s="69"/>
      <c r="J74" s="69"/>
      <c r="K74" s="69"/>
      <c r="L74" s="69"/>
      <c r="M74" s="69"/>
      <c r="N74" s="69"/>
      <c r="O74" s="69"/>
      <c r="P74" s="69"/>
      <c r="Q74" s="69"/>
      <c r="R74" s="69"/>
      <c r="S74" s="69"/>
      <c r="T74" s="69"/>
      <c r="U74" s="69"/>
      <c r="V74" s="69"/>
      <c r="W74" s="69"/>
      <c r="X74" s="69"/>
      <c r="Y74" s="69"/>
      <c r="Z74" s="69"/>
      <c r="AA74" s="69"/>
      <c r="AB74" s="69"/>
      <c r="AC74" s="69"/>
      <c r="AD74" s="69"/>
      <c r="AE74" s="69"/>
      <c r="AF74" s="69"/>
      <c r="AG74" s="69"/>
      <c r="AH74" s="69"/>
      <c r="AI74" s="69"/>
      <c r="AJ74" s="69"/>
      <c r="AK74" s="69"/>
      <c r="AL74" s="69"/>
      <c r="AM74" s="69"/>
      <c r="AN74" s="69"/>
      <c r="AO74" s="69"/>
      <c r="AP74" s="69"/>
      <c r="AQ74" s="69"/>
      <c r="AR74" s="69"/>
      <c r="AS74" s="69"/>
      <c r="AT74" s="69"/>
      <c r="AU74" s="69"/>
      <c r="AV74" s="69"/>
      <c r="AW74" s="69"/>
      <c r="AX74" s="69"/>
      <c r="AY74" s="69"/>
      <c r="AZ74" s="69"/>
      <c r="BA74" s="69"/>
      <c r="BB74" s="69"/>
      <c r="BC74" s="69"/>
      <c r="BD74" s="69"/>
      <c r="BE74" s="69"/>
      <c r="BF74" s="69"/>
      <c r="BG74" s="69"/>
      <c r="BH74" s="69"/>
      <c r="BI74" s="69"/>
      <c r="BJ74" s="69"/>
      <c r="BK74" s="69"/>
      <c r="BL74" s="69"/>
      <c r="BM74" s="69"/>
      <c r="BN74" s="69"/>
      <c r="BO74" s="69"/>
      <c r="BP74" s="69"/>
      <c r="BQ74" s="69"/>
      <c r="BR74" s="69"/>
      <c r="BS74" s="69"/>
      <c r="BT74" s="69"/>
      <c r="BU74" s="69"/>
      <c r="BV74" s="69"/>
      <c r="BW74" s="69"/>
      <c r="BX74" s="69"/>
      <c r="BY74" s="69"/>
      <c r="BZ74" s="69"/>
      <c r="CA74" s="69"/>
      <c r="CB74" s="69"/>
    </row>
    <row r="75" spans="1:80" x14ac:dyDescent="0.25">
      <c r="A75" s="69"/>
      <c r="B75" s="69"/>
      <c r="C75" s="69"/>
      <c r="D75" s="69"/>
      <c r="E75" s="69"/>
      <c r="F75" s="69"/>
      <c r="G75" s="69"/>
      <c r="H75" s="69"/>
      <c r="I75" s="69"/>
      <c r="J75" s="69"/>
      <c r="K75" s="69"/>
      <c r="L75" s="69"/>
      <c r="M75" s="69"/>
      <c r="N75" s="69"/>
      <c r="O75" s="69"/>
      <c r="P75" s="69"/>
      <c r="Q75" s="69"/>
      <c r="R75" s="69"/>
      <c r="S75" s="69"/>
      <c r="T75" s="69"/>
      <c r="U75" s="69"/>
      <c r="V75" s="69"/>
      <c r="W75" s="69"/>
      <c r="X75" s="69"/>
      <c r="Y75" s="69"/>
      <c r="Z75" s="69"/>
      <c r="AA75" s="69"/>
      <c r="AB75" s="69"/>
      <c r="AC75" s="69"/>
      <c r="AD75" s="69"/>
      <c r="AE75" s="69"/>
      <c r="AF75" s="69"/>
      <c r="AG75" s="69"/>
      <c r="AH75" s="69"/>
      <c r="AI75" s="69"/>
      <c r="AJ75" s="69"/>
      <c r="AK75" s="69"/>
      <c r="AL75" s="69"/>
      <c r="AM75" s="69"/>
      <c r="AN75" s="69"/>
      <c r="AO75" s="69"/>
      <c r="AP75" s="69"/>
      <c r="AQ75" s="69"/>
      <c r="AR75" s="69"/>
      <c r="AS75" s="69"/>
      <c r="AT75" s="69"/>
      <c r="AU75" s="69"/>
      <c r="AV75" s="69"/>
      <c r="AW75" s="69"/>
      <c r="AX75" s="69"/>
      <c r="AY75" s="69"/>
      <c r="AZ75" s="69"/>
      <c r="BA75" s="69"/>
      <c r="BB75" s="69"/>
      <c r="BC75" s="69"/>
      <c r="BD75" s="69"/>
      <c r="BE75" s="69"/>
      <c r="BF75" s="69"/>
      <c r="BG75" s="69"/>
      <c r="BH75" s="69"/>
      <c r="BI75" s="69"/>
      <c r="BJ75" s="69"/>
      <c r="BK75" s="69"/>
      <c r="BL75" s="69"/>
      <c r="BM75" s="69"/>
      <c r="BN75" s="69"/>
      <c r="BO75" s="69"/>
      <c r="BP75" s="69"/>
      <c r="BQ75" s="69"/>
      <c r="BR75" s="69"/>
      <c r="BS75" s="69"/>
      <c r="BT75" s="69"/>
      <c r="BU75" s="69"/>
      <c r="BV75" s="69"/>
      <c r="BW75" s="69"/>
      <c r="BX75" s="69"/>
      <c r="BY75" s="69"/>
      <c r="BZ75" s="69"/>
      <c r="CA75" s="69"/>
      <c r="CB75" s="69"/>
    </row>
    <row r="76" spans="1:80" x14ac:dyDescent="0.25">
      <c r="A76" s="69"/>
      <c r="B76" s="69"/>
      <c r="C76" s="69"/>
      <c r="D76" s="69"/>
      <c r="E76" s="69"/>
      <c r="F76" s="69"/>
      <c r="G76" s="69"/>
      <c r="H76" s="69"/>
      <c r="I76" s="69"/>
      <c r="J76" s="69"/>
      <c r="K76" s="69"/>
      <c r="L76" s="69"/>
      <c r="M76" s="69"/>
      <c r="N76" s="69"/>
      <c r="O76" s="69"/>
      <c r="P76" s="69"/>
      <c r="Q76" s="69"/>
      <c r="R76" s="69"/>
      <c r="S76" s="69"/>
      <c r="T76" s="69"/>
      <c r="U76" s="69"/>
      <c r="V76" s="69"/>
      <c r="W76" s="69"/>
      <c r="X76" s="69"/>
      <c r="Y76" s="69"/>
      <c r="Z76" s="69"/>
      <c r="AA76" s="69"/>
      <c r="AB76" s="69"/>
      <c r="AC76" s="69"/>
      <c r="AD76" s="69"/>
      <c r="AE76" s="69"/>
      <c r="AF76" s="69"/>
      <c r="AG76" s="69"/>
      <c r="AH76" s="69"/>
      <c r="AI76" s="69"/>
      <c r="AJ76" s="69"/>
      <c r="AK76" s="69"/>
      <c r="AL76" s="69"/>
      <c r="AM76" s="69"/>
      <c r="AN76" s="69"/>
      <c r="AO76" s="69"/>
      <c r="AP76" s="69"/>
      <c r="AQ76" s="69"/>
      <c r="AR76" s="69"/>
      <c r="AS76" s="69"/>
      <c r="AT76" s="69"/>
      <c r="AU76" s="69"/>
      <c r="AV76" s="69"/>
      <c r="AW76" s="69"/>
      <c r="AX76" s="69"/>
      <c r="AY76" s="69"/>
      <c r="AZ76" s="69"/>
      <c r="BA76" s="69"/>
      <c r="BB76" s="69"/>
      <c r="BC76" s="69"/>
      <c r="BD76" s="69"/>
      <c r="BE76" s="69"/>
      <c r="BF76" s="69"/>
      <c r="BG76" s="69"/>
      <c r="BH76" s="69"/>
      <c r="BI76" s="69"/>
      <c r="BJ76" s="69"/>
      <c r="BK76" s="69"/>
      <c r="BL76" s="69"/>
      <c r="BM76" s="69"/>
      <c r="BN76" s="69"/>
      <c r="BO76" s="69"/>
      <c r="BP76" s="69"/>
      <c r="BQ76" s="69"/>
      <c r="BR76" s="69"/>
      <c r="BS76" s="69"/>
      <c r="BT76" s="69"/>
      <c r="BU76" s="69"/>
      <c r="BV76" s="69"/>
      <c r="BW76" s="69"/>
      <c r="BX76" s="69"/>
      <c r="BY76" s="69"/>
      <c r="BZ76" s="69"/>
      <c r="CA76" s="69"/>
      <c r="CB76" s="69"/>
    </row>
    <row r="77" spans="1:80" x14ac:dyDescent="0.25">
      <c r="A77" s="69"/>
      <c r="B77" s="69"/>
      <c r="C77" s="69"/>
      <c r="D77" s="69"/>
      <c r="E77" s="69"/>
      <c r="F77" s="69"/>
      <c r="G77" s="69"/>
      <c r="H77" s="69"/>
      <c r="I77" s="69"/>
      <c r="J77" s="69"/>
      <c r="K77" s="69"/>
      <c r="L77" s="69"/>
      <c r="M77" s="69"/>
      <c r="N77" s="69"/>
      <c r="O77" s="69"/>
      <c r="P77" s="69"/>
      <c r="Q77" s="69"/>
      <c r="R77" s="69"/>
      <c r="S77" s="69"/>
      <c r="T77" s="69"/>
      <c r="U77" s="69"/>
      <c r="V77" s="69"/>
      <c r="W77" s="69"/>
      <c r="X77" s="69"/>
      <c r="Y77" s="69"/>
      <c r="Z77" s="69"/>
      <c r="AA77" s="69"/>
      <c r="AB77" s="69"/>
      <c r="AC77" s="69"/>
      <c r="AD77" s="69"/>
      <c r="AE77" s="69"/>
      <c r="AF77" s="69"/>
      <c r="AG77" s="69"/>
      <c r="AH77" s="69"/>
      <c r="AI77" s="69"/>
      <c r="AJ77" s="69"/>
      <c r="AK77" s="69"/>
      <c r="AL77" s="69"/>
      <c r="AM77" s="69"/>
      <c r="AN77" s="69"/>
      <c r="AO77" s="69"/>
      <c r="AP77" s="69"/>
      <c r="AQ77" s="69"/>
      <c r="AR77" s="69"/>
      <c r="AS77" s="69"/>
      <c r="AT77" s="69"/>
      <c r="AU77" s="69"/>
      <c r="AV77" s="69"/>
      <c r="AW77" s="69"/>
      <c r="AX77" s="69"/>
      <c r="AY77" s="69"/>
      <c r="AZ77" s="69"/>
      <c r="BA77" s="69"/>
      <c r="BB77" s="69"/>
      <c r="BC77" s="69"/>
      <c r="BD77" s="69"/>
      <c r="BE77" s="69"/>
      <c r="BF77" s="69"/>
      <c r="BG77" s="69"/>
      <c r="BH77" s="69"/>
      <c r="BI77" s="69"/>
      <c r="BJ77" s="69"/>
      <c r="BK77" s="69"/>
      <c r="BL77" s="69"/>
      <c r="BM77" s="69"/>
      <c r="BN77" s="69"/>
      <c r="BO77" s="69"/>
      <c r="BP77" s="69"/>
      <c r="BQ77" s="69"/>
      <c r="BR77" s="69"/>
      <c r="BS77" s="69"/>
      <c r="BT77" s="69"/>
      <c r="BU77" s="69"/>
      <c r="BV77" s="69"/>
      <c r="BW77" s="69"/>
      <c r="BX77" s="69"/>
      <c r="BY77" s="69"/>
      <c r="BZ77" s="69"/>
      <c r="CA77" s="69"/>
      <c r="CB77" s="69"/>
    </row>
    <row r="78" spans="1:80" x14ac:dyDescent="0.25">
      <c r="A78" s="69"/>
      <c r="B78" s="69"/>
      <c r="C78" s="69"/>
      <c r="D78" s="69"/>
      <c r="E78" s="69"/>
      <c r="F78" s="69"/>
      <c r="G78" s="69"/>
      <c r="H78" s="69"/>
      <c r="I78" s="69"/>
      <c r="J78" s="69"/>
      <c r="K78" s="69"/>
      <c r="L78" s="69"/>
      <c r="M78" s="69"/>
      <c r="N78" s="69"/>
      <c r="O78" s="69"/>
      <c r="P78" s="69"/>
      <c r="Q78" s="69"/>
      <c r="R78" s="69"/>
      <c r="S78" s="69"/>
      <c r="T78" s="69"/>
      <c r="U78" s="69"/>
      <c r="V78" s="69"/>
      <c r="W78" s="69"/>
      <c r="X78" s="69"/>
      <c r="Y78" s="69"/>
      <c r="Z78" s="69"/>
      <c r="AA78" s="69"/>
      <c r="AB78" s="69"/>
      <c r="AC78" s="69"/>
      <c r="AD78" s="69"/>
      <c r="AE78" s="69"/>
      <c r="AF78" s="69"/>
      <c r="AG78" s="69"/>
      <c r="AH78" s="69"/>
      <c r="AI78" s="69"/>
      <c r="AJ78" s="69"/>
      <c r="AK78" s="69"/>
      <c r="AL78" s="69"/>
      <c r="AM78" s="69"/>
      <c r="AN78" s="69"/>
      <c r="AO78" s="69"/>
      <c r="AP78" s="69"/>
      <c r="AQ78" s="69"/>
      <c r="AR78" s="69"/>
      <c r="AS78" s="69"/>
      <c r="AT78" s="69"/>
      <c r="AU78" s="69"/>
      <c r="AV78" s="69"/>
      <c r="AW78" s="69"/>
      <c r="AX78" s="69"/>
      <c r="AY78" s="69"/>
      <c r="AZ78" s="69"/>
      <c r="BA78" s="69"/>
      <c r="BB78" s="69"/>
      <c r="BC78" s="69"/>
      <c r="BD78" s="69"/>
      <c r="BE78" s="69"/>
      <c r="BF78" s="69"/>
      <c r="BG78" s="69"/>
      <c r="BH78" s="69"/>
      <c r="BI78" s="69"/>
      <c r="BJ78" s="69"/>
      <c r="BK78" s="69"/>
      <c r="BL78" s="69"/>
      <c r="BM78" s="69"/>
      <c r="BN78" s="69"/>
      <c r="BO78" s="69"/>
      <c r="BP78" s="69"/>
      <c r="BQ78" s="69"/>
      <c r="BR78" s="69"/>
      <c r="BS78" s="69"/>
      <c r="BT78" s="69"/>
      <c r="BU78" s="69"/>
      <c r="BV78" s="69"/>
      <c r="BW78" s="69"/>
      <c r="BX78" s="69"/>
      <c r="BY78" s="69"/>
      <c r="BZ78" s="69"/>
      <c r="CA78" s="69"/>
      <c r="CB78" s="69"/>
    </row>
    <row r="79" spans="1:80" x14ac:dyDescent="0.25">
      <c r="A79" s="69"/>
      <c r="B79" s="69"/>
      <c r="C79" s="69"/>
      <c r="D79" s="69"/>
      <c r="E79" s="69"/>
      <c r="F79" s="69"/>
      <c r="G79" s="69"/>
      <c r="H79" s="69"/>
      <c r="I79" s="69"/>
      <c r="J79" s="69"/>
      <c r="K79" s="69"/>
      <c r="L79" s="69"/>
      <c r="M79" s="69"/>
      <c r="N79" s="69"/>
      <c r="O79" s="69"/>
      <c r="P79" s="69"/>
      <c r="Q79" s="69"/>
      <c r="R79" s="69"/>
      <c r="S79" s="69"/>
      <c r="T79" s="69"/>
      <c r="U79" s="69"/>
      <c r="V79" s="69"/>
      <c r="W79" s="69"/>
      <c r="X79" s="69"/>
      <c r="Y79" s="69"/>
      <c r="Z79" s="69"/>
      <c r="AA79" s="69"/>
      <c r="AB79" s="69"/>
      <c r="AC79" s="69"/>
      <c r="AD79" s="69"/>
      <c r="AE79" s="69"/>
      <c r="AF79" s="69"/>
      <c r="AG79" s="69"/>
      <c r="AH79" s="69"/>
      <c r="AI79" s="69"/>
      <c r="AJ79" s="69"/>
      <c r="AK79" s="69"/>
      <c r="AL79" s="69"/>
      <c r="AM79" s="69"/>
      <c r="AN79" s="69"/>
      <c r="AO79" s="69"/>
      <c r="AP79" s="69"/>
      <c r="AQ79" s="69"/>
      <c r="AR79" s="69"/>
      <c r="AS79" s="69"/>
      <c r="AT79" s="69"/>
      <c r="AU79" s="69"/>
      <c r="AV79" s="69"/>
      <c r="AW79" s="69"/>
      <c r="AX79" s="69"/>
      <c r="AY79" s="69"/>
      <c r="AZ79" s="69"/>
      <c r="BA79" s="69"/>
      <c r="BB79" s="69"/>
      <c r="BC79" s="69"/>
      <c r="BD79" s="69"/>
      <c r="BE79" s="69"/>
      <c r="BF79" s="69"/>
      <c r="BG79" s="69"/>
      <c r="BH79" s="69"/>
      <c r="BI79" s="69"/>
      <c r="BJ79" s="69"/>
      <c r="BK79" s="69"/>
    </row>
    <row r="80" spans="1:80" x14ac:dyDescent="0.25">
      <c r="A80" s="69"/>
      <c r="B80" s="69"/>
      <c r="C80" s="69"/>
      <c r="D80" s="69"/>
      <c r="E80" s="69"/>
      <c r="F80" s="69"/>
      <c r="G80" s="69"/>
      <c r="H80" s="69"/>
      <c r="I80" s="69"/>
      <c r="J80" s="69"/>
      <c r="K80" s="69"/>
      <c r="L80" s="69"/>
      <c r="M80" s="69"/>
      <c r="N80" s="69"/>
      <c r="O80" s="69"/>
      <c r="P80" s="69"/>
      <c r="Q80" s="69"/>
      <c r="R80" s="69"/>
      <c r="S80" s="69"/>
      <c r="T80" s="69"/>
      <c r="U80" s="69"/>
      <c r="V80" s="69"/>
      <c r="W80" s="69"/>
      <c r="X80" s="69"/>
      <c r="Y80" s="69"/>
      <c r="Z80" s="69"/>
      <c r="AA80" s="69"/>
      <c r="AB80" s="69"/>
      <c r="AC80" s="69"/>
      <c r="AD80" s="69"/>
      <c r="AE80" s="69"/>
      <c r="AF80" s="69"/>
      <c r="AG80" s="69"/>
      <c r="AH80" s="69"/>
      <c r="AI80" s="69"/>
      <c r="AJ80" s="69"/>
      <c r="AK80" s="69"/>
      <c r="AL80" s="69"/>
      <c r="AM80" s="69"/>
      <c r="AN80" s="69"/>
      <c r="AO80" s="69"/>
      <c r="AP80" s="69"/>
      <c r="AQ80" s="69"/>
      <c r="AR80" s="69"/>
      <c r="AS80" s="69"/>
      <c r="AT80" s="69"/>
      <c r="AU80" s="69"/>
      <c r="AV80" s="69"/>
      <c r="AW80" s="69"/>
      <c r="AX80" s="69"/>
      <c r="AY80" s="69"/>
      <c r="AZ80" s="69"/>
      <c r="BA80" s="69"/>
      <c r="BB80" s="69"/>
      <c r="BC80" s="69"/>
      <c r="BD80" s="69"/>
      <c r="BE80" s="69"/>
      <c r="BF80" s="69"/>
      <c r="BG80" s="69"/>
      <c r="BH80" s="69"/>
      <c r="BI80" s="69"/>
      <c r="BJ80" s="69"/>
      <c r="BK80" s="69"/>
    </row>
    <row r="81" spans="1:63" x14ac:dyDescent="0.25">
      <c r="A81" s="69"/>
      <c r="B81" s="69"/>
      <c r="C81" s="69"/>
      <c r="D81" s="69"/>
      <c r="E81" s="69"/>
      <c r="F81" s="69"/>
      <c r="G81" s="69"/>
      <c r="H81" s="69"/>
      <c r="I81" s="69"/>
      <c r="J81" s="69"/>
      <c r="K81" s="69"/>
      <c r="L81" s="69"/>
      <c r="M81" s="69"/>
      <c r="N81" s="69"/>
      <c r="O81" s="69"/>
      <c r="P81" s="69"/>
      <c r="Q81" s="69"/>
      <c r="R81" s="69"/>
      <c r="S81" s="69"/>
      <c r="T81" s="69"/>
      <c r="U81" s="69"/>
      <c r="V81" s="69"/>
      <c r="W81" s="69"/>
      <c r="X81" s="69"/>
      <c r="Y81" s="69"/>
      <c r="Z81" s="69"/>
      <c r="AA81" s="69"/>
      <c r="AB81" s="69"/>
      <c r="AC81" s="69"/>
      <c r="AD81" s="69"/>
      <c r="AE81" s="69"/>
      <c r="AF81" s="69"/>
      <c r="AG81" s="69"/>
      <c r="AH81" s="69"/>
      <c r="AI81" s="69"/>
      <c r="AJ81" s="69"/>
      <c r="AK81" s="69"/>
      <c r="AL81" s="69"/>
      <c r="AM81" s="69"/>
      <c r="AN81" s="69"/>
      <c r="AO81" s="69"/>
      <c r="AP81" s="69"/>
      <c r="AQ81" s="69"/>
      <c r="AR81" s="69"/>
      <c r="AS81" s="69"/>
      <c r="AT81" s="69"/>
      <c r="AU81" s="69"/>
      <c r="AV81" s="69"/>
      <c r="AW81" s="69"/>
      <c r="AX81" s="69"/>
      <c r="AY81" s="69"/>
      <c r="AZ81" s="69"/>
      <c r="BA81" s="69"/>
      <c r="BB81" s="69"/>
      <c r="BC81" s="69"/>
      <c r="BD81" s="69"/>
      <c r="BE81" s="69"/>
      <c r="BF81" s="69"/>
      <c r="BG81" s="69"/>
      <c r="BH81" s="69"/>
      <c r="BI81" s="69"/>
      <c r="BJ81" s="69"/>
      <c r="BK81" s="69"/>
    </row>
    <row r="82" spans="1:63" x14ac:dyDescent="0.25">
      <c r="A82" s="69"/>
      <c r="B82" s="69"/>
      <c r="C82" s="69"/>
      <c r="D82" s="69"/>
      <c r="E82" s="69"/>
      <c r="F82" s="69"/>
      <c r="G82" s="69"/>
      <c r="H82" s="69"/>
      <c r="I82" s="69"/>
      <c r="J82" s="69"/>
      <c r="K82" s="69"/>
      <c r="L82" s="69"/>
      <c r="M82" s="69"/>
      <c r="N82" s="69"/>
      <c r="O82" s="69"/>
      <c r="P82" s="69"/>
      <c r="Q82" s="69"/>
      <c r="R82" s="69"/>
      <c r="S82" s="69"/>
      <c r="T82" s="69"/>
      <c r="U82" s="69"/>
      <c r="V82" s="69"/>
      <c r="W82" s="69"/>
      <c r="X82" s="69"/>
      <c r="Y82" s="69"/>
      <c r="Z82" s="69"/>
      <c r="AA82" s="69"/>
      <c r="AB82" s="69"/>
      <c r="AC82" s="69"/>
      <c r="AD82" s="69"/>
      <c r="AE82" s="69"/>
      <c r="AF82" s="69"/>
      <c r="AG82" s="69"/>
      <c r="AH82" s="69"/>
      <c r="AI82" s="69"/>
      <c r="AJ82" s="69"/>
      <c r="AK82" s="69"/>
      <c r="AL82" s="69"/>
      <c r="AM82" s="69"/>
      <c r="AN82" s="69"/>
      <c r="AO82" s="69"/>
      <c r="AP82" s="69"/>
      <c r="AQ82" s="69"/>
      <c r="AR82" s="69"/>
      <c r="AS82" s="69"/>
      <c r="AT82" s="69"/>
      <c r="AU82" s="69"/>
      <c r="AV82" s="69"/>
      <c r="AW82" s="69"/>
      <c r="AX82" s="69"/>
      <c r="AY82" s="69"/>
      <c r="AZ82" s="69"/>
      <c r="BA82" s="69"/>
      <c r="BB82" s="69"/>
      <c r="BC82" s="69"/>
      <c r="BD82" s="69"/>
      <c r="BE82" s="69"/>
      <c r="BF82" s="69"/>
      <c r="BG82" s="69"/>
      <c r="BH82" s="69"/>
      <c r="BI82" s="69"/>
      <c r="BJ82" s="69"/>
      <c r="BK82" s="69"/>
    </row>
    <row r="83" spans="1:63" x14ac:dyDescent="0.25">
      <c r="A83" s="69"/>
      <c r="B83" s="69"/>
      <c r="C83" s="69"/>
      <c r="D83" s="69"/>
      <c r="E83" s="69"/>
      <c r="F83" s="69"/>
      <c r="G83" s="69"/>
      <c r="H83" s="69"/>
      <c r="I83" s="69"/>
      <c r="J83" s="69"/>
      <c r="K83" s="69"/>
      <c r="L83" s="69"/>
      <c r="M83" s="69"/>
      <c r="N83" s="69"/>
      <c r="O83" s="69"/>
      <c r="P83" s="69"/>
      <c r="Q83" s="69"/>
      <c r="R83" s="69"/>
      <c r="S83" s="69"/>
      <c r="T83" s="69"/>
      <c r="U83" s="69"/>
      <c r="V83" s="69"/>
      <c r="W83" s="69"/>
      <c r="X83" s="69"/>
      <c r="Y83" s="69"/>
      <c r="Z83" s="69"/>
      <c r="AA83" s="69"/>
      <c r="AB83" s="69"/>
      <c r="AC83" s="69"/>
      <c r="AD83" s="69"/>
      <c r="AE83" s="69"/>
      <c r="AF83" s="69"/>
      <c r="AG83" s="69"/>
      <c r="AH83" s="69"/>
      <c r="AI83" s="69"/>
      <c r="AJ83" s="69"/>
      <c r="AK83" s="69"/>
      <c r="AL83" s="69"/>
      <c r="AM83" s="69"/>
      <c r="AN83" s="69"/>
      <c r="AO83" s="69"/>
      <c r="AP83" s="69"/>
      <c r="AQ83" s="69"/>
      <c r="AR83" s="69"/>
      <c r="AS83" s="69"/>
      <c r="AT83" s="69"/>
      <c r="AU83" s="69"/>
      <c r="AV83" s="69"/>
      <c r="AW83" s="69"/>
      <c r="AX83" s="69"/>
      <c r="AY83" s="69"/>
      <c r="AZ83" s="69"/>
      <c r="BA83" s="69"/>
      <c r="BB83" s="69"/>
      <c r="BC83" s="69"/>
      <c r="BD83" s="69"/>
      <c r="BE83" s="69"/>
      <c r="BF83" s="69"/>
      <c r="BG83" s="69"/>
      <c r="BH83" s="69"/>
      <c r="BI83" s="69"/>
      <c r="BJ83" s="69"/>
      <c r="BK83" s="69"/>
    </row>
    <row r="84" spans="1:63" x14ac:dyDescent="0.25">
      <c r="A84" s="69"/>
      <c r="B84" s="69"/>
      <c r="C84" s="69"/>
      <c r="D84" s="69"/>
      <c r="E84" s="69"/>
      <c r="F84" s="69"/>
      <c r="G84" s="69"/>
      <c r="H84" s="69"/>
      <c r="I84" s="69"/>
      <c r="J84" s="69"/>
      <c r="K84" s="69"/>
      <c r="L84" s="69"/>
      <c r="M84" s="69"/>
      <c r="N84" s="69"/>
      <c r="O84" s="69"/>
      <c r="P84" s="69"/>
      <c r="Q84" s="69"/>
      <c r="R84" s="69"/>
      <c r="S84" s="69"/>
      <c r="T84" s="69"/>
      <c r="U84" s="69"/>
      <c r="V84" s="69"/>
      <c r="W84" s="69"/>
      <c r="X84" s="69"/>
      <c r="Y84" s="69"/>
      <c r="Z84" s="69"/>
      <c r="AA84" s="69"/>
      <c r="AB84" s="69"/>
      <c r="AC84" s="69"/>
      <c r="AD84" s="69"/>
      <c r="AE84" s="69"/>
      <c r="AF84" s="69"/>
      <c r="AG84" s="69"/>
      <c r="AH84" s="69"/>
      <c r="AI84" s="69"/>
      <c r="AJ84" s="69"/>
      <c r="AK84" s="69"/>
      <c r="AL84" s="69"/>
      <c r="AM84" s="69"/>
      <c r="AN84" s="69"/>
      <c r="AO84" s="69"/>
      <c r="AP84" s="69"/>
      <c r="AQ84" s="69"/>
      <c r="AR84" s="69"/>
      <c r="AS84" s="69"/>
      <c r="AT84" s="69"/>
      <c r="AU84" s="69"/>
      <c r="AV84" s="69"/>
      <c r="AW84" s="69"/>
      <c r="AX84" s="69"/>
      <c r="AY84" s="69"/>
      <c r="AZ84" s="69"/>
      <c r="BA84" s="69"/>
      <c r="BB84" s="69"/>
      <c r="BC84" s="69"/>
      <c r="BD84" s="69"/>
      <c r="BE84" s="69"/>
      <c r="BF84" s="69"/>
      <c r="BG84" s="69"/>
      <c r="BH84" s="69"/>
      <c r="BI84" s="69"/>
      <c r="BJ84" s="69"/>
      <c r="BK84" s="69"/>
    </row>
    <row r="85" spans="1:63" x14ac:dyDescent="0.25">
      <c r="A85" s="69"/>
      <c r="B85" s="69"/>
      <c r="C85" s="69"/>
      <c r="D85" s="69"/>
      <c r="E85" s="69"/>
      <c r="F85" s="69"/>
      <c r="G85" s="69"/>
      <c r="H85" s="69"/>
      <c r="I85" s="69"/>
      <c r="J85" s="69"/>
      <c r="K85" s="69"/>
      <c r="L85" s="69"/>
      <c r="M85" s="69"/>
      <c r="N85" s="69"/>
      <c r="O85" s="69"/>
      <c r="P85" s="69"/>
      <c r="Q85" s="69"/>
      <c r="R85" s="69"/>
      <c r="S85" s="69"/>
      <c r="T85" s="69"/>
      <c r="U85" s="69"/>
      <c r="V85" s="69"/>
      <c r="W85" s="69"/>
      <c r="X85" s="69"/>
      <c r="Y85" s="69"/>
      <c r="Z85" s="69"/>
      <c r="AA85" s="69"/>
      <c r="AB85" s="69"/>
      <c r="AC85" s="69"/>
      <c r="AD85" s="69"/>
      <c r="AE85" s="69"/>
      <c r="AF85" s="69"/>
      <c r="AG85" s="69"/>
      <c r="AH85" s="69"/>
      <c r="AI85" s="69"/>
      <c r="AJ85" s="69"/>
      <c r="AK85" s="69"/>
      <c r="AL85" s="69"/>
      <c r="AM85" s="69"/>
      <c r="AN85" s="69"/>
      <c r="AO85" s="69"/>
      <c r="AP85" s="69"/>
      <c r="AQ85" s="69"/>
      <c r="AR85" s="69"/>
      <c r="AS85" s="69"/>
      <c r="AT85" s="69"/>
      <c r="AU85" s="69"/>
      <c r="AV85" s="69"/>
      <c r="AW85" s="69"/>
      <c r="AX85" s="69"/>
      <c r="AY85" s="69"/>
      <c r="AZ85" s="69"/>
      <c r="BA85" s="69"/>
      <c r="BB85" s="69"/>
      <c r="BC85" s="69"/>
      <c r="BD85" s="69"/>
      <c r="BE85" s="69"/>
      <c r="BF85" s="69"/>
      <c r="BG85" s="69"/>
      <c r="BH85" s="69"/>
      <c r="BI85" s="69"/>
      <c r="BJ85" s="69"/>
      <c r="BK85" s="69"/>
    </row>
    <row r="86" spans="1:63" x14ac:dyDescent="0.25">
      <c r="A86" s="69"/>
      <c r="B86" s="69"/>
      <c r="C86" s="69"/>
      <c r="D86" s="69"/>
      <c r="E86" s="69"/>
      <c r="F86" s="69"/>
      <c r="G86" s="69"/>
      <c r="H86" s="69"/>
      <c r="I86" s="69"/>
      <c r="J86" s="69"/>
      <c r="K86" s="69"/>
      <c r="L86" s="69"/>
      <c r="M86" s="69"/>
      <c r="N86" s="69"/>
      <c r="O86" s="69"/>
      <c r="P86" s="69"/>
      <c r="Q86" s="69"/>
      <c r="R86" s="69"/>
      <c r="S86" s="69"/>
      <c r="T86" s="69"/>
      <c r="U86" s="69"/>
      <c r="V86" s="69"/>
      <c r="W86" s="69"/>
      <c r="X86" s="69"/>
      <c r="Y86" s="69"/>
      <c r="Z86" s="69"/>
      <c r="AA86" s="69"/>
      <c r="AB86" s="69"/>
      <c r="AC86" s="69"/>
      <c r="AD86" s="69"/>
      <c r="AE86" s="69"/>
      <c r="AF86" s="69"/>
      <c r="AG86" s="69"/>
      <c r="AH86" s="69"/>
      <c r="AI86" s="69"/>
      <c r="AJ86" s="69"/>
      <c r="AK86" s="69"/>
      <c r="AL86" s="69"/>
      <c r="AM86" s="69"/>
      <c r="AN86" s="69"/>
      <c r="AO86" s="69"/>
      <c r="AP86" s="69"/>
      <c r="AQ86" s="69"/>
      <c r="AR86" s="69"/>
      <c r="AS86" s="69"/>
      <c r="AT86" s="69"/>
      <c r="AU86" s="69"/>
      <c r="AV86" s="69"/>
      <c r="AW86" s="69"/>
      <c r="AX86" s="69"/>
      <c r="AY86" s="69"/>
      <c r="AZ86" s="69"/>
      <c r="BA86" s="69"/>
      <c r="BB86" s="69"/>
      <c r="BC86" s="69"/>
      <c r="BD86" s="69"/>
      <c r="BE86" s="69"/>
      <c r="BF86" s="69"/>
      <c r="BG86" s="69"/>
      <c r="BH86" s="69"/>
      <c r="BI86" s="69"/>
      <c r="BJ86" s="69"/>
      <c r="BK86" s="69"/>
    </row>
    <row r="87" spans="1:63" x14ac:dyDescent="0.25">
      <c r="A87" s="69"/>
      <c r="B87" s="69"/>
      <c r="C87" s="69"/>
      <c r="D87" s="69"/>
      <c r="E87" s="69"/>
      <c r="F87" s="69"/>
      <c r="G87" s="69"/>
      <c r="H87" s="69"/>
      <c r="I87" s="69"/>
      <c r="J87" s="69"/>
      <c r="K87" s="69"/>
      <c r="L87" s="69"/>
      <c r="M87" s="69"/>
      <c r="N87" s="69"/>
      <c r="O87" s="69"/>
      <c r="P87" s="69"/>
      <c r="Q87" s="69"/>
      <c r="R87" s="69"/>
      <c r="S87" s="69"/>
      <c r="T87" s="69"/>
      <c r="U87" s="69"/>
      <c r="V87" s="69"/>
      <c r="W87" s="69"/>
      <c r="X87" s="69"/>
      <c r="Y87" s="69"/>
      <c r="Z87" s="69"/>
      <c r="AA87" s="69"/>
      <c r="AB87" s="69"/>
      <c r="AC87" s="69"/>
      <c r="AD87" s="69"/>
      <c r="AE87" s="69"/>
      <c r="AF87" s="69"/>
      <c r="AG87" s="69"/>
      <c r="AH87" s="69"/>
      <c r="AI87" s="69"/>
      <c r="AJ87" s="69"/>
      <c r="AK87" s="69"/>
      <c r="AL87" s="69"/>
      <c r="AM87" s="69"/>
      <c r="AN87" s="69"/>
      <c r="AO87" s="69"/>
      <c r="AP87" s="69"/>
      <c r="AQ87" s="69"/>
      <c r="AR87" s="69"/>
      <c r="AS87" s="69"/>
      <c r="AT87" s="69"/>
      <c r="AU87" s="69"/>
      <c r="AV87" s="69"/>
      <c r="AW87" s="69"/>
      <c r="AX87" s="69"/>
      <c r="AY87" s="69"/>
      <c r="AZ87" s="69"/>
      <c r="BA87" s="69"/>
      <c r="BB87" s="69"/>
      <c r="BC87" s="69"/>
      <c r="BD87" s="69"/>
      <c r="BE87" s="69"/>
      <c r="BF87" s="69"/>
      <c r="BG87" s="69"/>
      <c r="BH87" s="69"/>
      <c r="BI87" s="69"/>
      <c r="BJ87" s="69"/>
      <c r="BK87" s="69"/>
    </row>
    <row r="88" spans="1:63" x14ac:dyDescent="0.25">
      <c r="A88" s="69"/>
      <c r="B88" s="69"/>
      <c r="C88" s="69"/>
      <c r="D88" s="69"/>
      <c r="E88" s="69"/>
      <c r="F88" s="69"/>
      <c r="G88" s="69"/>
      <c r="H88" s="69"/>
      <c r="I88" s="69"/>
      <c r="J88" s="69"/>
      <c r="K88" s="69"/>
      <c r="L88" s="69"/>
      <c r="M88" s="69"/>
      <c r="N88" s="69"/>
      <c r="O88" s="69"/>
      <c r="P88" s="69"/>
      <c r="Q88" s="69"/>
      <c r="R88" s="69"/>
      <c r="S88" s="69"/>
      <c r="T88" s="69"/>
      <c r="U88" s="69"/>
      <c r="V88" s="69"/>
      <c r="W88" s="69"/>
      <c r="X88" s="69"/>
      <c r="Y88" s="69"/>
      <c r="Z88" s="69"/>
      <c r="AA88" s="69"/>
      <c r="AB88" s="69"/>
      <c r="AC88" s="69"/>
      <c r="AD88" s="69"/>
      <c r="AE88" s="69"/>
      <c r="AF88" s="69"/>
      <c r="AG88" s="69"/>
      <c r="AH88" s="69"/>
      <c r="AI88" s="69"/>
      <c r="AJ88" s="69"/>
      <c r="AK88" s="69"/>
      <c r="AL88" s="69"/>
      <c r="AM88" s="69"/>
      <c r="AN88" s="69"/>
      <c r="AO88" s="69"/>
      <c r="AP88" s="69"/>
      <c r="AQ88" s="69"/>
      <c r="AR88" s="69"/>
      <c r="AS88" s="69"/>
      <c r="AT88" s="69"/>
      <c r="AU88" s="69"/>
      <c r="AV88" s="69"/>
      <c r="AW88" s="69"/>
      <c r="AX88" s="69"/>
      <c r="AY88" s="69"/>
      <c r="AZ88" s="69"/>
      <c r="BA88" s="69"/>
      <c r="BB88" s="69"/>
      <c r="BC88" s="69"/>
      <c r="BD88" s="69"/>
      <c r="BE88" s="69"/>
      <c r="BF88" s="69"/>
      <c r="BG88" s="69"/>
      <c r="BH88" s="69"/>
      <c r="BI88" s="69"/>
      <c r="BJ88" s="69"/>
      <c r="BK88" s="69"/>
    </row>
    <row r="89" spans="1:63" x14ac:dyDescent="0.25">
      <c r="A89" s="69"/>
      <c r="B89" s="69"/>
      <c r="C89" s="69"/>
      <c r="D89" s="69"/>
      <c r="E89" s="69"/>
      <c r="F89" s="69"/>
      <c r="G89" s="69"/>
      <c r="H89" s="69"/>
      <c r="I89" s="69"/>
      <c r="J89" s="69"/>
      <c r="K89" s="69"/>
      <c r="L89" s="69"/>
      <c r="M89" s="69"/>
      <c r="N89" s="69"/>
      <c r="O89" s="69"/>
      <c r="P89" s="69"/>
      <c r="Q89" s="69"/>
      <c r="R89" s="69"/>
      <c r="S89" s="69"/>
      <c r="T89" s="69"/>
      <c r="U89" s="69"/>
      <c r="V89" s="69"/>
      <c r="W89" s="69"/>
      <c r="X89" s="69"/>
      <c r="Y89" s="69"/>
      <c r="Z89" s="69"/>
      <c r="AA89" s="69"/>
      <c r="AB89" s="69"/>
      <c r="AC89" s="69"/>
      <c r="AD89" s="69"/>
      <c r="AE89" s="69"/>
      <c r="AF89" s="69"/>
      <c r="AG89" s="69"/>
      <c r="AH89" s="69"/>
      <c r="AI89" s="69"/>
      <c r="AJ89" s="69"/>
      <c r="AK89" s="69"/>
      <c r="AL89" s="69"/>
      <c r="AM89" s="69"/>
      <c r="AN89" s="69"/>
      <c r="AO89" s="69"/>
      <c r="AP89" s="69"/>
      <c r="AQ89" s="69"/>
      <c r="AR89" s="69"/>
      <c r="AS89" s="69"/>
      <c r="AT89" s="69"/>
      <c r="AU89" s="69"/>
      <c r="AV89" s="69"/>
      <c r="AW89" s="69"/>
      <c r="AX89" s="69"/>
      <c r="AY89" s="69"/>
      <c r="AZ89" s="69"/>
      <c r="BA89" s="69"/>
      <c r="BB89" s="69"/>
      <c r="BC89" s="69"/>
      <c r="BD89" s="69"/>
      <c r="BE89" s="69"/>
      <c r="BF89" s="69"/>
      <c r="BG89" s="69"/>
      <c r="BH89" s="69"/>
      <c r="BI89" s="69"/>
      <c r="BJ89" s="69"/>
      <c r="BK89" s="69"/>
    </row>
    <row r="90" spans="1:63" x14ac:dyDescent="0.25">
      <c r="A90" s="69"/>
      <c r="B90" s="69"/>
      <c r="C90" s="69"/>
      <c r="D90" s="69"/>
      <c r="E90" s="69"/>
      <c r="F90" s="69"/>
      <c r="G90" s="69"/>
      <c r="H90" s="69"/>
      <c r="I90" s="69"/>
      <c r="J90" s="69"/>
      <c r="K90" s="69"/>
      <c r="L90" s="69"/>
      <c r="M90" s="69"/>
      <c r="N90" s="69"/>
      <c r="O90" s="69"/>
      <c r="P90" s="69"/>
      <c r="Q90" s="69"/>
      <c r="R90" s="69"/>
      <c r="S90" s="69"/>
      <c r="T90" s="69"/>
      <c r="U90" s="69"/>
      <c r="V90" s="69"/>
      <c r="W90" s="69"/>
      <c r="X90" s="69"/>
      <c r="Y90" s="69"/>
      <c r="Z90" s="69"/>
      <c r="AA90" s="69"/>
      <c r="AB90" s="69"/>
      <c r="AC90" s="69"/>
      <c r="AD90" s="69"/>
      <c r="AE90" s="69"/>
      <c r="AF90" s="69"/>
      <c r="AG90" s="69"/>
      <c r="AH90" s="69"/>
      <c r="AI90" s="69"/>
      <c r="AJ90" s="69"/>
      <c r="AK90" s="69"/>
      <c r="AL90" s="69"/>
      <c r="AM90" s="69"/>
      <c r="AN90" s="69"/>
      <c r="AO90" s="69"/>
      <c r="AP90" s="69"/>
      <c r="AQ90" s="69"/>
      <c r="AR90" s="69"/>
      <c r="AS90" s="69"/>
      <c r="AT90" s="69"/>
      <c r="AU90" s="69"/>
      <c r="AV90" s="69"/>
      <c r="AW90" s="69"/>
      <c r="AX90" s="69"/>
      <c r="AY90" s="69"/>
      <c r="AZ90" s="69"/>
      <c r="BA90" s="69"/>
      <c r="BB90" s="69"/>
      <c r="BC90" s="69"/>
      <c r="BD90" s="69"/>
      <c r="BE90" s="69"/>
      <c r="BF90" s="69"/>
      <c r="BG90" s="69"/>
      <c r="BH90" s="69"/>
      <c r="BI90" s="69"/>
      <c r="BJ90" s="69"/>
      <c r="BK90" s="69"/>
    </row>
    <row r="91" spans="1:63" x14ac:dyDescent="0.25">
      <c r="A91" s="69"/>
      <c r="B91" s="69"/>
      <c r="C91" s="69"/>
      <c r="D91" s="69"/>
      <c r="E91" s="69"/>
      <c r="F91" s="69"/>
      <c r="G91" s="69"/>
      <c r="H91" s="69"/>
      <c r="I91" s="69"/>
      <c r="J91" s="69"/>
      <c r="K91" s="69"/>
      <c r="L91" s="69"/>
      <c r="M91" s="69"/>
      <c r="N91" s="69"/>
      <c r="O91" s="69"/>
      <c r="P91" s="69"/>
      <c r="Q91" s="69"/>
      <c r="R91" s="69"/>
      <c r="S91" s="69"/>
      <c r="T91" s="69"/>
      <c r="U91" s="69"/>
      <c r="V91" s="69"/>
      <c r="W91" s="69"/>
      <c r="X91" s="69"/>
      <c r="Y91" s="69"/>
      <c r="Z91" s="69"/>
      <c r="AA91" s="69"/>
      <c r="AB91" s="69"/>
      <c r="AC91" s="69"/>
      <c r="AD91" s="69"/>
      <c r="AE91" s="69"/>
      <c r="AF91" s="69"/>
      <c r="AG91" s="69"/>
      <c r="AH91" s="69"/>
      <c r="AI91" s="69"/>
      <c r="AJ91" s="69"/>
      <c r="AK91" s="69"/>
      <c r="AL91" s="69"/>
      <c r="AM91" s="69"/>
      <c r="AN91" s="69"/>
      <c r="AO91" s="69"/>
      <c r="AP91" s="69"/>
      <c r="AQ91" s="69"/>
      <c r="AR91" s="69"/>
      <c r="AS91" s="69"/>
      <c r="AT91" s="69"/>
      <c r="AU91" s="69"/>
      <c r="AV91" s="69"/>
      <c r="AW91" s="69"/>
      <c r="AX91" s="69"/>
      <c r="AY91" s="69"/>
      <c r="AZ91" s="69"/>
      <c r="BA91" s="69"/>
      <c r="BB91" s="69"/>
      <c r="BC91" s="69"/>
      <c r="BD91" s="69"/>
      <c r="BE91" s="69"/>
      <c r="BF91" s="69"/>
      <c r="BG91" s="69"/>
      <c r="BH91" s="69"/>
      <c r="BI91" s="69"/>
      <c r="BJ91" s="69"/>
      <c r="BK91" s="69"/>
    </row>
    <row r="92" spans="1:63" x14ac:dyDescent="0.25">
      <c r="A92" s="69"/>
      <c r="B92" s="69"/>
      <c r="C92" s="69"/>
      <c r="D92" s="69"/>
      <c r="E92" s="69"/>
      <c r="F92" s="69"/>
      <c r="G92" s="69"/>
      <c r="H92" s="69"/>
      <c r="I92" s="69"/>
      <c r="J92" s="69"/>
      <c r="K92" s="69"/>
      <c r="L92" s="69"/>
      <c r="M92" s="69"/>
      <c r="N92" s="69"/>
      <c r="O92" s="69"/>
      <c r="P92" s="69"/>
      <c r="Q92" s="69"/>
      <c r="R92" s="69"/>
      <c r="S92" s="69"/>
      <c r="T92" s="69"/>
      <c r="U92" s="69"/>
      <c r="V92" s="69"/>
      <c r="W92" s="69"/>
      <c r="X92" s="69"/>
      <c r="Y92" s="69"/>
      <c r="Z92" s="69"/>
      <c r="AA92" s="69"/>
      <c r="AB92" s="69"/>
      <c r="AC92" s="69"/>
      <c r="AD92" s="69"/>
      <c r="AE92" s="69"/>
      <c r="AF92" s="69"/>
      <c r="AG92" s="69"/>
      <c r="AH92" s="69"/>
      <c r="AI92" s="69"/>
      <c r="AJ92" s="69"/>
      <c r="AK92" s="69"/>
      <c r="AL92" s="69"/>
      <c r="AM92" s="69"/>
      <c r="AN92" s="69"/>
      <c r="AO92" s="69"/>
      <c r="AP92" s="69"/>
      <c r="AQ92" s="69"/>
      <c r="AR92" s="69"/>
      <c r="AS92" s="69"/>
      <c r="AT92" s="69"/>
      <c r="AU92" s="69"/>
      <c r="AV92" s="69"/>
      <c r="AW92" s="69"/>
      <c r="AX92" s="69"/>
      <c r="AY92" s="69"/>
      <c r="AZ92" s="69"/>
      <c r="BA92" s="69"/>
      <c r="BB92" s="69"/>
      <c r="BC92" s="69"/>
      <c r="BD92" s="69"/>
      <c r="BE92" s="69"/>
      <c r="BF92" s="69"/>
      <c r="BG92" s="69"/>
      <c r="BH92" s="69"/>
      <c r="BI92" s="69"/>
      <c r="BJ92" s="69"/>
      <c r="BK92" s="69"/>
    </row>
    <row r="93" spans="1:63" x14ac:dyDescent="0.25">
      <c r="A93" s="69"/>
      <c r="B93" s="69"/>
      <c r="C93" s="69"/>
      <c r="D93" s="69"/>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c r="BE93" s="69"/>
      <c r="BF93" s="69"/>
      <c r="BG93" s="69"/>
      <c r="BH93" s="69"/>
      <c r="BI93" s="69"/>
      <c r="BJ93" s="69"/>
      <c r="BK93" s="69"/>
    </row>
    <row r="94" spans="1:63" x14ac:dyDescent="0.25">
      <c r="A94" s="69"/>
      <c r="B94" s="69"/>
      <c r="C94" s="69"/>
      <c r="D94" s="69"/>
      <c r="E94" s="69"/>
      <c r="F94" s="69"/>
      <c r="G94" s="69"/>
      <c r="H94" s="69"/>
      <c r="I94" s="69"/>
      <c r="J94" s="69"/>
      <c r="K94" s="69"/>
      <c r="L94" s="69"/>
      <c r="M94" s="69"/>
      <c r="N94" s="69"/>
      <c r="O94" s="69"/>
      <c r="P94" s="69"/>
      <c r="Q94" s="69"/>
      <c r="R94" s="69"/>
      <c r="S94" s="69"/>
      <c r="T94" s="69"/>
      <c r="U94" s="69"/>
      <c r="V94" s="69"/>
      <c r="W94" s="69"/>
      <c r="X94" s="69"/>
      <c r="Y94" s="69"/>
      <c r="Z94" s="69"/>
      <c r="AA94" s="69"/>
      <c r="AB94" s="69"/>
      <c r="AC94" s="69"/>
      <c r="AD94" s="69"/>
      <c r="AE94" s="69"/>
      <c r="AF94" s="69"/>
      <c r="AG94" s="69"/>
      <c r="AH94" s="69"/>
      <c r="AI94" s="69"/>
      <c r="AJ94" s="69"/>
      <c r="AK94" s="69"/>
      <c r="AL94" s="69"/>
      <c r="AM94" s="69"/>
      <c r="AN94" s="69"/>
      <c r="AO94" s="69"/>
      <c r="AP94" s="69"/>
      <c r="AQ94" s="69"/>
      <c r="AR94" s="69"/>
      <c r="AS94" s="69"/>
      <c r="AT94" s="69"/>
      <c r="AU94" s="69"/>
      <c r="AV94" s="69"/>
      <c r="AW94" s="69"/>
      <c r="AX94" s="69"/>
      <c r="AY94" s="69"/>
      <c r="AZ94" s="69"/>
      <c r="BA94" s="69"/>
      <c r="BB94" s="69"/>
      <c r="BC94" s="69"/>
      <c r="BD94" s="69"/>
      <c r="BE94" s="69"/>
      <c r="BF94" s="69"/>
      <c r="BG94" s="69"/>
      <c r="BH94" s="69"/>
      <c r="BI94" s="69"/>
      <c r="BJ94" s="69"/>
      <c r="BK94" s="69"/>
    </row>
    <row r="95" spans="1:63" x14ac:dyDescent="0.25">
      <c r="A95" s="69"/>
      <c r="B95" s="69"/>
      <c r="C95" s="69"/>
      <c r="D95" s="69"/>
      <c r="E95" s="69"/>
      <c r="F95" s="69"/>
      <c r="G95" s="69"/>
      <c r="H95" s="69"/>
      <c r="I95" s="69"/>
      <c r="J95" s="69"/>
      <c r="K95" s="69"/>
      <c r="L95" s="69"/>
      <c r="M95" s="69"/>
      <c r="N95" s="69"/>
      <c r="O95" s="69"/>
      <c r="P95" s="69"/>
      <c r="Q95" s="69"/>
      <c r="R95" s="69"/>
      <c r="S95" s="69"/>
      <c r="T95" s="69"/>
      <c r="U95" s="69"/>
      <c r="V95" s="69"/>
      <c r="W95" s="69"/>
      <c r="X95" s="69"/>
      <c r="Y95" s="69"/>
      <c r="Z95" s="69"/>
      <c r="AA95" s="69"/>
      <c r="AB95" s="69"/>
      <c r="AC95" s="69"/>
      <c r="AD95" s="69"/>
      <c r="AE95" s="69"/>
      <c r="AF95" s="69"/>
      <c r="AG95" s="69"/>
      <c r="AH95" s="69"/>
      <c r="AI95" s="69"/>
      <c r="AJ95" s="69"/>
      <c r="AK95" s="69"/>
      <c r="AL95" s="69"/>
      <c r="AM95" s="69"/>
      <c r="AN95" s="69"/>
      <c r="AO95" s="69"/>
      <c r="AP95" s="69"/>
      <c r="AQ95" s="69"/>
      <c r="AR95" s="69"/>
      <c r="AS95" s="69"/>
      <c r="AT95" s="69"/>
      <c r="AU95" s="69"/>
      <c r="AV95" s="69"/>
      <c r="AW95" s="69"/>
      <c r="AX95" s="69"/>
      <c r="AY95" s="69"/>
      <c r="AZ95" s="69"/>
      <c r="BA95" s="69"/>
      <c r="BB95" s="69"/>
      <c r="BC95" s="69"/>
      <c r="BD95" s="69"/>
      <c r="BE95" s="69"/>
      <c r="BF95" s="69"/>
      <c r="BG95" s="69"/>
      <c r="BH95" s="69"/>
      <c r="BI95" s="69"/>
      <c r="BJ95" s="69"/>
      <c r="BK95" s="69"/>
    </row>
    <row r="96" spans="1:63" x14ac:dyDescent="0.25">
      <c r="A96" s="69"/>
      <c r="B96" s="69"/>
      <c r="C96" s="69"/>
      <c r="D96" s="69"/>
      <c r="E96" s="69"/>
      <c r="F96" s="69"/>
      <c r="G96" s="69"/>
      <c r="H96" s="69"/>
      <c r="I96" s="69"/>
      <c r="J96" s="69"/>
      <c r="K96" s="69"/>
      <c r="L96" s="69"/>
      <c r="M96" s="69"/>
      <c r="N96" s="69"/>
      <c r="O96" s="69"/>
      <c r="P96" s="69"/>
      <c r="Q96" s="69"/>
      <c r="R96" s="69"/>
      <c r="S96" s="69"/>
      <c r="T96" s="69"/>
      <c r="U96" s="69"/>
      <c r="V96" s="69"/>
      <c r="W96" s="69"/>
      <c r="X96" s="69"/>
      <c r="Y96" s="69"/>
      <c r="Z96" s="69"/>
      <c r="AA96" s="69"/>
      <c r="AB96" s="69"/>
      <c r="AC96" s="69"/>
      <c r="AD96" s="69"/>
      <c r="AE96" s="69"/>
      <c r="AF96" s="69"/>
      <c r="AG96" s="69"/>
      <c r="AH96" s="69"/>
      <c r="AI96" s="69"/>
      <c r="AJ96" s="69"/>
      <c r="AK96" s="69"/>
      <c r="AL96" s="69"/>
      <c r="AM96" s="69"/>
      <c r="AN96" s="69"/>
      <c r="AO96" s="69"/>
      <c r="AP96" s="69"/>
      <c r="AQ96" s="69"/>
      <c r="AR96" s="69"/>
      <c r="AS96" s="69"/>
      <c r="AT96" s="69"/>
      <c r="AU96" s="69"/>
      <c r="AV96" s="69"/>
      <c r="AW96" s="69"/>
      <c r="AX96" s="69"/>
      <c r="AY96" s="69"/>
      <c r="AZ96" s="69"/>
      <c r="BA96" s="69"/>
      <c r="BB96" s="69"/>
      <c r="BC96" s="69"/>
      <c r="BD96" s="69"/>
      <c r="BE96" s="69"/>
      <c r="BF96" s="69"/>
      <c r="BG96" s="69"/>
      <c r="BH96" s="69"/>
      <c r="BI96" s="69"/>
      <c r="BJ96" s="69"/>
      <c r="BK96" s="69"/>
    </row>
    <row r="97" spans="1:63" x14ac:dyDescent="0.25">
      <c r="A97" s="69"/>
      <c r="B97" s="69"/>
      <c r="C97" s="69"/>
      <c r="D97" s="69"/>
      <c r="E97" s="69"/>
      <c r="F97" s="69"/>
      <c r="G97" s="69"/>
      <c r="H97" s="69"/>
      <c r="I97" s="69"/>
      <c r="J97" s="69"/>
      <c r="K97" s="69"/>
      <c r="L97" s="69"/>
      <c r="M97" s="69"/>
      <c r="N97" s="69"/>
      <c r="O97" s="69"/>
      <c r="P97" s="69"/>
      <c r="Q97" s="69"/>
      <c r="R97" s="69"/>
      <c r="S97" s="69"/>
      <c r="T97" s="69"/>
      <c r="U97" s="69"/>
      <c r="V97" s="69"/>
      <c r="W97" s="69"/>
      <c r="X97" s="69"/>
      <c r="Y97" s="69"/>
      <c r="Z97" s="69"/>
      <c r="AA97" s="69"/>
      <c r="AB97" s="69"/>
      <c r="AC97" s="69"/>
      <c r="AD97" s="69"/>
      <c r="AE97" s="69"/>
      <c r="AF97" s="69"/>
      <c r="AG97" s="69"/>
      <c r="AH97" s="69"/>
      <c r="AI97" s="69"/>
      <c r="AJ97" s="69"/>
      <c r="AK97" s="69"/>
      <c r="AL97" s="69"/>
      <c r="AM97" s="69"/>
      <c r="AN97" s="69"/>
      <c r="AO97" s="69"/>
      <c r="AP97" s="69"/>
      <c r="AQ97" s="69"/>
      <c r="AR97" s="69"/>
      <c r="AS97" s="69"/>
      <c r="AT97" s="69"/>
      <c r="AU97" s="69"/>
      <c r="AV97" s="69"/>
      <c r="AW97" s="69"/>
      <c r="AX97" s="69"/>
      <c r="AY97" s="69"/>
      <c r="AZ97" s="69"/>
      <c r="BA97" s="69"/>
      <c r="BB97" s="69"/>
      <c r="BC97" s="69"/>
      <c r="BD97" s="69"/>
      <c r="BE97" s="69"/>
      <c r="BF97" s="69"/>
      <c r="BG97" s="69"/>
      <c r="BH97" s="69"/>
      <c r="BI97" s="69"/>
      <c r="BJ97" s="69"/>
      <c r="BK97" s="69"/>
    </row>
    <row r="98" spans="1:63" x14ac:dyDescent="0.25">
      <c r="A98" s="69"/>
      <c r="B98" s="69"/>
      <c r="C98" s="69"/>
      <c r="D98" s="69"/>
      <c r="E98" s="69"/>
      <c r="F98" s="69"/>
      <c r="G98" s="69"/>
      <c r="H98" s="69"/>
      <c r="I98" s="69"/>
      <c r="J98" s="69"/>
      <c r="K98" s="69"/>
      <c r="L98" s="69"/>
      <c r="M98" s="69"/>
      <c r="N98" s="69"/>
      <c r="O98" s="69"/>
      <c r="P98" s="69"/>
      <c r="Q98" s="69"/>
      <c r="R98" s="69"/>
      <c r="S98" s="69"/>
      <c r="T98" s="69"/>
      <c r="U98" s="69"/>
      <c r="V98" s="69"/>
      <c r="W98" s="69"/>
      <c r="X98" s="69"/>
      <c r="Y98" s="69"/>
      <c r="Z98" s="69"/>
      <c r="AA98" s="69"/>
      <c r="AB98" s="69"/>
      <c r="AC98" s="69"/>
      <c r="AD98" s="69"/>
      <c r="AE98" s="69"/>
      <c r="AF98" s="69"/>
      <c r="AG98" s="69"/>
      <c r="AH98" s="69"/>
      <c r="AI98" s="69"/>
      <c r="AJ98" s="69"/>
      <c r="AK98" s="69"/>
      <c r="AL98" s="69"/>
      <c r="AM98" s="69"/>
      <c r="AN98" s="69"/>
      <c r="AO98" s="69"/>
      <c r="AP98" s="69"/>
      <c r="AQ98" s="69"/>
      <c r="AR98" s="69"/>
      <c r="AS98" s="69"/>
      <c r="AT98" s="69"/>
      <c r="AU98" s="69"/>
      <c r="AV98" s="69"/>
      <c r="AW98" s="69"/>
      <c r="AX98" s="69"/>
      <c r="AY98" s="69"/>
      <c r="AZ98" s="69"/>
      <c r="BA98" s="69"/>
      <c r="BB98" s="69"/>
      <c r="BC98" s="69"/>
      <c r="BD98" s="69"/>
      <c r="BE98" s="69"/>
      <c r="BF98" s="69"/>
      <c r="BG98" s="69"/>
      <c r="BH98" s="69"/>
      <c r="BI98" s="69"/>
      <c r="BJ98" s="69"/>
      <c r="BK98" s="69"/>
    </row>
    <row r="99" spans="1:63" x14ac:dyDescent="0.25">
      <c r="A99" s="69"/>
      <c r="B99" s="69"/>
      <c r="C99" s="69"/>
      <c r="D99" s="69"/>
      <c r="E99" s="69"/>
      <c r="F99" s="69"/>
      <c r="G99" s="69"/>
      <c r="H99" s="69"/>
      <c r="I99" s="69"/>
      <c r="J99" s="69"/>
      <c r="K99" s="69"/>
      <c r="L99" s="69"/>
      <c r="M99" s="69"/>
      <c r="N99" s="69"/>
      <c r="O99" s="69"/>
      <c r="P99" s="69"/>
      <c r="Q99" s="69"/>
      <c r="R99" s="69"/>
      <c r="S99" s="69"/>
      <c r="T99" s="69"/>
      <c r="U99" s="69"/>
      <c r="V99" s="69"/>
      <c r="W99" s="69"/>
      <c r="X99" s="69"/>
      <c r="Y99" s="69"/>
      <c r="Z99" s="69"/>
      <c r="AA99" s="69"/>
      <c r="AB99" s="69"/>
      <c r="AC99" s="69"/>
      <c r="AD99" s="69"/>
      <c r="AE99" s="69"/>
      <c r="AF99" s="69"/>
      <c r="AG99" s="69"/>
      <c r="AH99" s="69"/>
      <c r="AI99" s="69"/>
      <c r="AJ99" s="69"/>
      <c r="AK99" s="69"/>
      <c r="AL99" s="69"/>
      <c r="AM99" s="69"/>
      <c r="AN99" s="69"/>
      <c r="AO99" s="69"/>
      <c r="AP99" s="69"/>
      <c r="AQ99" s="69"/>
      <c r="AR99" s="69"/>
      <c r="AS99" s="69"/>
      <c r="AT99" s="69"/>
      <c r="AU99" s="69"/>
      <c r="AV99" s="69"/>
      <c r="AW99" s="69"/>
      <c r="AX99" s="69"/>
      <c r="AY99" s="69"/>
      <c r="AZ99" s="69"/>
      <c r="BA99" s="69"/>
      <c r="BB99" s="69"/>
      <c r="BC99" s="69"/>
      <c r="BD99" s="69"/>
      <c r="BE99" s="69"/>
      <c r="BF99" s="69"/>
      <c r="BG99" s="69"/>
      <c r="BH99" s="69"/>
      <c r="BI99" s="69"/>
      <c r="BJ99" s="69"/>
      <c r="BK99" s="69"/>
    </row>
    <row r="100" spans="1:63" x14ac:dyDescent="0.25">
      <c r="A100" s="69"/>
      <c r="B100" s="69"/>
      <c r="C100" s="69"/>
      <c r="D100" s="69"/>
      <c r="E100" s="69"/>
      <c r="F100" s="69"/>
      <c r="G100" s="69"/>
      <c r="H100" s="69"/>
      <c r="I100" s="69"/>
      <c r="J100" s="69"/>
      <c r="K100" s="69"/>
      <c r="L100" s="69"/>
      <c r="M100" s="69"/>
      <c r="N100" s="69"/>
      <c r="O100" s="69"/>
      <c r="P100" s="69"/>
      <c r="Q100" s="69"/>
      <c r="R100" s="69"/>
      <c r="S100" s="69"/>
      <c r="T100" s="69"/>
      <c r="U100" s="69"/>
      <c r="V100" s="69"/>
      <c r="W100" s="69"/>
      <c r="X100" s="69"/>
      <c r="Y100" s="69"/>
      <c r="Z100" s="69"/>
      <c r="AA100" s="69"/>
      <c r="AB100" s="69"/>
      <c r="AC100" s="69"/>
      <c r="AD100" s="69"/>
      <c r="AE100" s="69"/>
      <c r="AF100" s="69"/>
      <c r="AG100" s="69"/>
      <c r="AH100" s="69"/>
      <c r="AI100" s="69"/>
      <c r="AJ100" s="69"/>
      <c r="AK100" s="69"/>
      <c r="AL100" s="69"/>
      <c r="AM100" s="69"/>
      <c r="AN100" s="69"/>
      <c r="AO100" s="69"/>
      <c r="AP100" s="69"/>
      <c r="AQ100" s="69"/>
      <c r="AR100" s="69"/>
      <c r="AS100" s="69"/>
      <c r="AT100" s="69"/>
      <c r="AU100" s="69"/>
      <c r="AV100" s="69"/>
      <c r="AW100" s="69"/>
      <c r="AX100" s="69"/>
      <c r="AY100" s="69"/>
      <c r="AZ100" s="69"/>
      <c r="BA100" s="69"/>
      <c r="BB100" s="69"/>
      <c r="BC100" s="69"/>
      <c r="BD100" s="69"/>
      <c r="BE100" s="69"/>
      <c r="BF100" s="69"/>
      <c r="BG100" s="69"/>
      <c r="BH100" s="69"/>
      <c r="BI100" s="69"/>
      <c r="BJ100" s="69"/>
      <c r="BK100" s="69"/>
    </row>
    <row r="101" spans="1:63" x14ac:dyDescent="0.25">
      <c r="A101" s="69"/>
      <c r="B101" s="69"/>
      <c r="C101" s="69"/>
      <c r="D101" s="69"/>
      <c r="E101" s="69"/>
      <c r="F101" s="69"/>
      <c r="G101" s="69"/>
      <c r="H101" s="69"/>
      <c r="I101" s="69"/>
      <c r="J101" s="69"/>
      <c r="K101" s="69"/>
      <c r="L101" s="69"/>
      <c r="M101" s="69"/>
      <c r="N101" s="69"/>
      <c r="O101" s="69"/>
      <c r="P101" s="69"/>
      <c r="Q101" s="69"/>
      <c r="R101" s="69"/>
      <c r="S101" s="69"/>
      <c r="T101" s="69"/>
      <c r="U101" s="69"/>
      <c r="V101" s="69"/>
      <c r="W101" s="69"/>
      <c r="X101" s="69"/>
      <c r="Y101" s="69"/>
      <c r="Z101" s="69"/>
      <c r="AA101" s="69"/>
      <c r="AB101" s="69"/>
      <c r="AC101" s="69"/>
      <c r="AD101" s="69"/>
      <c r="AE101" s="69"/>
      <c r="AF101" s="69"/>
      <c r="AG101" s="69"/>
      <c r="AH101" s="69"/>
      <c r="AI101" s="69"/>
      <c r="AJ101" s="69"/>
      <c r="AK101" s="69"/>
      <c r="AL101" s="69"/>
      <c r="AM101" s="69"/>
      <c r="AN101" s="69"/>
      <c r="AO101" s="69"/>
      <c r="AP101" s="69"/>
      <c r="AQ101" s="69"/>
      <c r="AR101" s="69"/>
      <c r="AS101" s="69"/>
      <c r="AT101" s="69"/>
      <c r="AU101" s="69"/>
      <c r="AV101" s="69"/>
      <c r="AW101" s="69"/>
      <c r="AX101" s="69"/>
      <c r="AY101" s="69"/>
      <c r="AZ101" s="69"/>
      <c r="BA101" s="69"/>
      <c r="BB101" s="69"/>
      <c r="BC101" s="69"/>
      <c r="BD101" s="69"/>
      <c r="BE101" s="69"/>
      <c r="BF101" s="69"/>
      <c r="BG101" s="69"/>
      <c r="BH101" s="69"/>
      <c r="BI101" s="69"/>
      <c r="BJ101" s="69"/>
      <c r="BK101" s="69"/>
    </row>
    <row r="102" spans="1:63" x14ac:dyDescent="0.25">
      <c r="A102" s="69"/>
      <c r="B102" s="69"/>
      <c r="C102" s="69"/>
      <c r="D102" s="69"/>
      <c r="E102" s="69"/>
      <c r="F102" s="69"/>
      <c r="G102" s="69"/>
      <c r="H102" s="69"/>
      <c r="I102" s="69"/>
      <c r="J102" s="69"/>
      <c r="K102" s="69"/>
      <c r="L102" s="69"/>
      <c r="M102" s="69"/>
      <c r="N102" s="69"/>
      <c r="O102" s="69"/>
      <c r="P102" s="69"/>
      <c r="Q102" s="69"/>
      <c r="R102" s="69"/>
      <c r="S102" s="69"/>
      <c r="T102" s="69"/>
      <c r="U102" s="69"/>
      <c r="V102" s="69"/>
      <c r="W102" s="69"/>
      <c r="X102" s="69"/>
      <c r="Y102" s="69"/>
      <c r="Z102" s="69"/>
      <c r="AA102" s="69"/>
      <c r="AB102" s="69"/>
      <c r="AC102" s="69"/>
      <c r="AD102" s="69"/>
      <c r="AE102" s="69"/>
      <c r="AF102" s="69"/>
      <c r="AG102" s="69"/>
      <c r="AH102" s="69"/>
      <c r="AI102" s="69"/>
      <c r="AJ102" s="69"/>
      <c r="AK102" s="69"/>
      <c r="AL102" s="69"/>
      <c r="AM102" s="69"/>
      <c r="AN102" s="69"/>
      <c r="AO102" s="69"/>
      <c r="AP102" s="69"/>
      <c r="AQ102" s="69"/>
      <c r="AR102" s="69"/>
      <c r="AS102" s="69"/>
      <c r="AT102" s="69"/>
      <c r="AU102" s="69"/>
      <c r="AV102" s="69"/>
      <c r="AW102" s="69"/>
      <c r="AX102" s="69"/>
      <c r="AY102" s="69"/>
      <c r="AZ102" s="69"/>
      <c r="BA102" s="69"/>
      <c r="BB102" s="69"/>
      <c r="BC102" s="69"/>
      <c r="BD102" s="69"/>
      <c r="BE102" s="69"/>
      <c r="BF102" s="69"/>
      <c r="BG102" s="69"/>
      <c r="BH102" s="69"/>
      <c r="BI102" s="69"/>
      <c r="BJ102" s="69"/>
      <c r="BK102" s="69"/>
    </row>
    <row r="103" spans="1:63" x14ac:dyDescent="0.25">
      <c r="A103" s="69"/>
      <c r="B103" s="69"/>
      <c r="C103" s="69"/>
      <c r="D103" s="69"/>
      <c r="E103" s="69"/>
      <c r="F103" s="69"/>
      <c r="G103" s="69"/>
      <c r="H103" s="69"/>
      <c r="I103" s="69"/>
      <c r="J103" s="69"/>
      <c r="K103" s="69"/>
      <c r="L103" s="69"/>
      <c r="M103" s="69"/>
      <c r="N103" s="69"/>
      <c r="O103" s="69"/>
      <c r="P103" s="69"/>
      <c r="Q103" s="69"/>
      <c r="R103" s="69"/>
      <c r="S103" s="69"/>
      <c r="T103" s="69"/>
      <c r="U103" s="69"/>
      <c r="V103" s="69"/>
      <c r="W103" s="69"/>
      <c r="X103" s="69"/>
      <c r="Y103" s="69"/>
      <c r="Z103" s="69"/>
      <c r="AA103" s="69"/>
      <c r="AB103" s="69"/>
      <c r="AC103" s="69"/>
      <c r="AD103" s="69"/>
      <c r="AE103" s="69"/>
      <c r="AF103" s="69"/>
      <c r="AG103" s="69"/>
      <c r="AH103" s="69"/>
      <c r="AI103" s="69"/>
      <c r="AJ103" s="69"/>
      <c r="AK103" s="69"/>
      <c r="AL103" s="69"/>
      <c r="AM103" s="69"/>
      <c r="AN103" s="69"/>
      <c r="AO103" s="69"/>
      <c r="AP103" s="69"/>
      <c r="AQ103" s="69"/>
      <c r="AR103" s="69"/>
      <c r="AS103" s="69"/>
      <c r="AT103" s="69"/>
      <c r="AU103" s="69"/>
      <c r="AV103" s="69"/>
      <c r="AW103" s="69"/>
      <c r="AX103" s="69"/>
      <c r="AY103" s="69"/>
      <c r="AZ103" s="69"/>
      <c r="BA103" s="69"/>
      <c r="BB103" s="69"/>
      <c r="BC103" s="69"/>
      <c r="BD103" s="69"/>
      <c r="BE103" s="69"/>
      <c r="BF103" s="69"/>
      <c r="BG103" s="69"/>
      <c r="BH103" s="69"/>
      <c r="BI103" s="69"/>
      <c r="BJ103" s="69"/>
      <c r="BK103" s="69"/>
    </row>
    <row r="104" spans="1:63" x14ac:dyDescent="0.25">
      <c r="A104" s="69"/>
      <c r="B104" s="69"/>
      <c r="C104" s="69"/>
      <c r="D104" s="69"/>
      <c r="E104" s="69"/>
      <c r="F104" s="69"/>
      <c r="G104" s="69"/>
      <c r="H104" s="69"/>
      <c r="I104" s="69"/>
      <c r="J104" s="69"/>
      <c r="K104" s="69"/>
      <c r="L104" s="69"/>
      <c r="M104" s="69"/>
      <c r="N104" s="69"/>
      <c r="O104" s="69"/>
      <c r="P104" s="69"/>
      <c r="Q104" s="69"/>
      <c r="R104" s="69"/>
      <c r="S104" s="69"/>
      <c r="T104" s="69"/>
      <c r="U104" s="69"/>
      <c r="V104" s="69"/>
      <c r="W104" s="69"/>
      <c r="X104" s="69"/>
      <c r="Y104" s="69"/>
      <c r="Z104" s="69"/>
      <c r="AA104" s="69"/>
      <c r="AB104" s="69"/>
      <c r="AC104" s="69"/>
      <c r="AD104" s="69"/>
      <c r="AE104" s="69"/>
      <c r="AF104" s="69"/>
      <c r="AG104" s="69"/>
      <c r="AH104" s="69"/>
      <c r="AI104" s="69"/>
      <c r="AJ104" s="69"/>
      <c r="AK104" s="69"/>
      <c r="AL104" s="69"/>
      <c r="AM104" s="69"/>
      <c r="AN104" s="69"/>
      <c r="AO104" s="69"/>
      <c r="AP104" s="69"/>
      <c r="AQ104" s="69"/>
      <c r="AR104" s="69"/>
      <c r="AS104" s="69"/>
      <c r="AT104" s="69"/>
      <c r="AU104" s="69"/>
      <c r="AV104" s="69"/>
      <c r="AW104" s="69"/>
      <c r="AX104" s="69"/>
      <c r="AY104" s="69"/>
      <c r="AZ104" s="69"/>
      <c r="BA104" s="69"/>
      <c r="BB104" s="69"/>
      <c r="BC104" s="69"/>
      <c r="BD104" s="69"/>
      <c r="BE104" s="69"/>
      <c r="BF104" s="69"/>
      <c r="BG104" s="69"/>
      <c r="BH104" s="69"/>
      <c r="BI104" s="69"/>
      <c r="BJ104" s="69"/>
      <c r="BK104" s="69"/>
    </row>
    <row r="105" spans="1:63" x14ac:dyDescent="0.25">
      <c r="A105" s="69"/>
      <c r="B105" s="69"/>
      <c r="C105" s="69"/>
      <c r="D105" s="69"/>
      <c r="E105" s="69"/>
      <c r="F105" s="69"/>
      <c r="G105" s="69"/>
      <c r="H105" s="69"/>
      <c r="I105" s="69"/>
      <c r="J105" s="69"/>
      <c r="K105" s="69"/>
      <c r="L105" s="69"/>
      <c r="M105" s="69"/>
      <c r="N105" s="69"/>
      <c r="O105" s="69"/>
      <c r="P105" s="69"/>
      <c r="Q105" s="69"/>
      <c r="R105" s="69"/>
      <c r="S105" s="69"/>
      <c r="T105" s="69"/>
      <c r="U105" s="69"/>
      <c r="V105" s="69"/>
      <c r="W105" s="69"/>
      <c r="X105" s="69"/>
      <c r="Y105" s="69"/>
      <c r="Z105" s="69"/>
      <c r="AA105" s="69"/>
      <c r="AB105" s="69"/>
      <c r="AC105" s="69"/>
      <c r="AD105" s="69"/>
      <c r="AE105" s="69"/>
      <c r="AF105" s="69"/>
      <c r="AG105" s="69"/>
      <c r="AH105" s="69"/>
      <c r="AI105" s="69"/>
      <c r="AJ105" s="69"/>
      <c r="AK105" s="69"/>
      <c r="AL105" s="69"/>
      <c r="AM105" s="69"/>
      <c r="AN105" s="69"/>
      <c r="AO105" s="69"/>
      <c r="AP105" s="69"/>
      <c r="AQ105" s="69"/>
      <c r="AR105" s="69"/>
      <c r="AS105" s="69"/>
      <c r="AT105" s="69"/>
      <c r="AU105" s="69"/>
      <c r="AV105" s="69"/>
      <c r="AW105" s="69"/>
      <c r="AX105" s="69"/>
      <c r="AY105" s="69"/>
      <c r="AZ105" s="69"/>
      <c r="BA105" s="69"/>
      <c r="BB105" s="69"/>
      <c r="BC105" s="69"/>
      <c r="BD105" s="69"/>
      <c r="BE105" s="69"/>
      <c r="BF105" s="69"/>
      <c r="BG105" s="69"/>
      <c r="BH105" s="69"/>
      <c r="BI105" s="69"/>
      <c r="BJ105" s="69"/>
      <c r="BK105" s="69"/>
    </row>
    <row r="106" spans="1:63" x14ac:dyDescent="0.25">
      <c r="A106" s="69"/>
      <c r="B106" s="69"/>
      <c r="C106" s="69"/>
      <c r="D106" s="69"/>
      <c r="E106" s="69"/>
      <c r="F106" s="69"/>
      <c r="G106" s="69"/>
      <c r="H106" s="69"/>
      <c r="I106" s="69"/>
      <c r="J106" s="69"/>
      <c r="K106" s="69"/>
      <c r="L106" s="69"/>
      <c r="M106" s="69"/>
      <c r="N106" s="69"/>
      <c r="O106" s="69"/>
      <c r="P106" s="69"/>
      <c r="Q106" s="69"/>
      <c r="R106" s="69"/>
      <c r="S106" s="69"/>
      <c r="T106" s="69"/>
      <c r="U106" s="69"/>
      <c r="V106" s="69"/>
      <c r="W106" s="69"/>
      <c r="X106" s="69"/>
      <c r="Y106" s="69"/>
      <c r="Z106" s="69"/>
      <c r="AA106" s="69"/>
      <c r="AB106" s="69"/>
      <c r="AC106" s="69"/>
      <c r="AD106" s="69"/>
      <c r="AE106" s="69"/>
      <c r="AF106" s="69"/>
      <c r="AG106" s="69"/>
      <c r="AH106" s="69"/>
      <c r="AI106" s="69"/>
      <c r="AJ106" s="69"/>
      <c r="AK106" s="69"/>
      <c r="AL106" s="69"/>
      <c r="AM106" s="69"/>
      <c r="AN106" s="69"/>
      <c r="AO106" s="69"/>
      <c r="AP106" s="69"/>
      <c r="AQ106" s="69"/>
      <c r="AR106" s="69"/>
      <c r="AS106" s="69"/>
      <c r="AT106" s="69"/>
      <c r="AU106" s="69"/>
      <c r="AV106" s="69"/>
      <c r="AW106" s="69"/>
      <c r="AX106" s="69"/>
      <c r="AY106" s="69"/>
      <c r="AZ106" s="69"/>
      <c r="BA106" s="69"/>
      <c r="BB106" s="69"/>
      <c r="BC106" s="69"/>
      <c r="BD106" s="69"/>
      <c r="BE106" s="69"/>
      <c r="BF106" s="69"/>
      <c r="BG106" s="69"/>
      <c r="BH106" s="69"/>
      <c r="BI106" s="69"/>
      <c r="BJ106" s="69"/>
      <c r="BK106" s="69"/>
    </row>
    <row r="107" spans="1:63" x14ac:dyDescent="0.25">
      <c r="A107" s="69"/>
      <c r="B107" s="69"/>
      <c r="C107" s="69"/>
      <c r="D107" s="69"/>
      <c r="E107" s="69"/>
      <c r="F107" s="69"/>
      <c r="G107" s="69"/>
      <c r="H107" s="69"/>
      <c r="I107" s="69"/>
      <c r="J107" s="69"/>
      <c r="K107" s="69"/>
      <c r="L107" s="69"/>
      <c r="M107" s="69"/>
      <c r="N107" s="69"/>
      <c r="O107" s="69"/>
      <c r="P107" s="69"/>
      <c r="Q107" s="69"/>
      <c r="R107" s="69"/>
      <c r="S107" s="69"/>
      <c r="T107" s="69"/>
      <c r="U107" s="69"/>
      <c r="V107" s="69"/>
      <c r="W107" s="69"/>
      <c r="X107" s="69"/>
      <c r="Y107" s="69"/>
      <c r="Z107" s="69"/>
      <c r="AA107" s="69"/>
      <c r="AB107" s="69"/>
      <c r="AC107" s="69"/>
      <c r="AD107" s="69"/>
      <c r="AE107" s="69"/>
      <c r="AF107" s="69"/>
      <c r="AG107" s="69"/>
      <c r="AH107" s="69"/>
      <c r="AI107" s="69"/>
      <c r="AJ107" s="69"/>
      <c r="AK107" s="69"/>
      <c r="AL107" s="69"/>
      <c r="AM107" s="69"/>
      <c r="AN107" s="69"/>
      <c r="AO107" s="69"/>
      <c r="AP107" s="69"/>
      <c r="AQ107" s="69"/>
      <c r="AR107" s="69"/>
      <c r="AS107" s="69"/>
      <c r="AT107" s="69"/>
      <c r="AU107" s="69"/>
      <c r="AV107" s="69"/>
      <c r="AW107" s="69"/>
      <c r="AX107" s="69"/>
      <c r="AY107" s="69"/>
      <c r="AZ107" s="69"/>
      <c r="BA107" s="69"/>
      <c r="BB107" s="69"/>
      <c r="BC107" s="69"/>
      <c r="BD107" s="69"/>
      <c r="BE107" s="69"/>
      <c r="BF107" s="69"/>
      <c r="BG107" s="69"/>
      <c r="BH107" s="69"/>
      <c r="BI107" s="69"/>
      <c r="BJ107" s="69"/>
      <c r="BK107" s="69"/>
    </row>
    <row r="108" spans="1:63" x14ac:dyDescent="0.25">
      <c r="A108" s="69"/>
      <c r="B108" s="69"/>
      <c r="C108" s="69"/>
      <c r="D108" s="69"/>
      <c r="E108" s="69"/>
      <c r="F108" s="69"/>
      <c r="G108" s="69"/>
      <c r="H108" s="69"/>
      <c r="I108" s="69"/>
      <c r="J108" s="69"/>
      <c r="K108" s="69"/>
      <c r="L108" s="69"/>
      <c r="M108" s="69"/>
      <c r="N108" s="69"/>
      <c r="O108" s="69"/>
      <c r="P108" s="69"/>
      <c r="Q108" s="69"/>
      <c r="R108" s="69"/>
      <c r="S108" s="69"/>
      <c r="T108" s="69"/>
      <c r="U108" s="69"/>
      <c r="V108" s="69"/>
      <c r="W108" s="69"/>
      <c r="X108" s="69"/>
      <c r="Y108" s="69"/>
      <c r="Z108" s="69"/>
      <c r="AA108" s="69"/>
      <c r="AB108" s="69"/>
      <c r="AC108" s="69"/>
      <c r="AD108" s="69"/>
      <c r="AE108" s="69"/>
      <c r="AF108" s="69"/>
      <c r="AG108" s="69"/>
      <c r="AH108" s="69"/>
      <c r="AI108" s="69"/>
      <c r="AJ108" s="69"/>
      <c r="AK108" s="69"/>
      <c r="AL108" s="69"/>
      <c r="AM108" s="69"/>
      <c r="AN108" s="69"/>
      <c r="AO108" s="69"/>
      <c r="AP108" s="69"/>
      <c r="AQ108" s="69"/>
      <c r="AR108" s="69"/>
      <c r="AS108" s="69"/>
      <c r="AT108" s="69"/>
      <c r="AU108" s="69"/>
      <c r="AV108" s="69"/>
      <c r="AW108" s="69"/>
      <c r="AX108" s="69"/>
      <c r="AY108" s="69"/>
      <c r="AZ108" s="69"/>
      <c r="BA108" s="69"/>
      <c r="BB108" s="69"/>
      <c r="BC108" s="69"/>
      <c r="BD108" s="69"/>
      <c r="BE108" s="69"/>
      <c r="BF108" s="69"/>
      <c r="BG108" s="69"/>
      <c r="BH108" s="69"/>
      <c r="BI108" s="69"/>
      <c r="BJ108" s="69"/>
      <c r="BK108" s="69"/>
    </row>
    <row r="109" spans="1:63" x14ac:dyDescent="0.25">
      <c r="A109" s="69"/>
      <c r="B109" s="69"/>
      <c r="C109" s="69"/>
      <c r="D109" s="69"/>
      <c r="E109" s="69"/>
      <c r="F109" s="69"/>
      <c r="G109" s="69"/>
      <c r="H109" s="69"/>
      <c r="I109" s="69"/>
      <c r="J109" s="69"/>
      <c r="K109" s="69"/>
      <c r="L109" s="69"/>
      <c r="M109" s="69"/>
      <c r="N109" s="69"/>
      <c r="O109" s="69"/>
      <c r="P109" s="69"/>
      <c r="Q109" s="69"/>
      <c r="R109" s="69"/>
      <c r="S109" s="69"/>
      <c r="T109" s="69"/>
      <c r="U109" s="69"/>
      <c r="V109" s="69"/>
      <c r="W109" s="69"/>
      <c r="X109" s="69"/>
      <c r="Y109" s="69"/>
      <c r="Z109" s="69"/>
      <c r="AA109" s="69"/>
      <c r="AB109" s="69"/>
      <c r="AC109" s="69"/>
      <c r="AD109" s="69"/>
      <c r="AE109" s="69"/>
      <c r="AF109" s="69"/>
      <c r="AG109" s="69"/>
      <c r="AH109" s="69"/>
      <c r="AI109" s="69"/>
      <c r="AJ109" s="69"/>
      <c r="AK109" s="69"/>
      <c r="AL109" s="69"/>
      <c r="AM109" s="69"/>
      <c r="AN109" s="69"/>
      <c r="AO109" s="69"/>
      <c r="AP109" s="69"/>
      <c r="AQ109" s="69"/>
      <c r="AR109" s="69"/>
      <c r="AS109" s="69"/>
      <c r="AT109" s="69"/>
      <c r="AU109" s="69"/>
      <c r="AV109" s="69"/>
      <c r="AW109" s="69"/>
      <c r="AX109" s="69"/>
      <c r="AY109" s="69"/>
      <c r="AZ109" s="69"/>
      <c r="BA109" s="69"/>
      <c r="BB109" s="69"/>
      <c r="BC109" s="69"/>
      <c r="BD109" s="69"/>
      <c r="BE109" s="69"/>
      <c r="BF109" s="69"/>
      <c r="BG109" s="69"/>
      <c r="BH109" s="69"/>
      <c r="BI109" s="69"/>
      <c r="BJ109" s="69"/>
      <c r="BK109" s="69"/>
    </row>
    <row r="110" spans="1:63" x14ac:dyDescent="0.25">
      <c r="A110" s="69"/>
      <c r="B110" s="69"/>
      <c r="C110" s="69"/>
      <c r="D110" s="69"/>
      <c r="E110" s="69"/>
      <c r="F110" s="69"/>
      <c r="G110" s="69"/>
      <c r="H110" s="69"/>
      <c r="I110" s="69"/>
      <c r="J110" s="69"/>
      <c r="K110" s="69"/>
      <c r="L110" s="69"/>
      <c r="M110" s="69"/>
      <c r="N110" s="69"/>
      <c r="O110" s="69"/>
      <c r="P110" s="69"/>
      <c r="Q110" s="69"/>
      <c r="R110" s="69"/>
      <c r="S110" s="69"/>
      <c r="T110" s="69"/>
      <c r="U110" s="69"/>
      <c r="V110" s="69"/>
      <c r="W110" s="69"/>
      <c r="X110" s="69"/>
      <c r="Y110" s="69"/>
      <c r="Z110" s="69"/>
      <c r="AA110" s="69"/>
      <c r="AB110" s="69"/>
      <c r="AC110" s="69"/>
      <c r="AD110" s="69"/>
      <c r="AE110" s="69"/>
      <c r="AF110" s="69"/>
      <c r="AG110" s="69"/>
      <c r="AH110" s="69"/>
      <c r="AI110" s="69"/>
      <c r="AJ110" s="69"/>
      <c r="AK110" s="69"/>
      <c r="AL110" s="69"/>
      <c r="AM110" s="69"/>
      <c r="AN110" s="69"/>
      <c r="AO110" s="69"/>
      <c r="AP110" s="69"/>
      <c r="AQ110" s="69"/>
      <c r="AR110" s="69"/>
      <c r="AS110" s="69"/>
      <c r="AT110" s="69"/>
      <c r="AU110" s="69"/>
      <c r="AV110" s="69"/>
      <c r="AW110" s="69"/>
      <c r="AX110" s="69"/>
      <c r="AY110" s="69"/>
      <c r="AZ110" s="69"/>
      <c r="BA110" s="69"/>
      <c r="BB110" s="69"/>
      <c r="BC110" s="69"/>
      <c r="BD110" s="69"/>
      <c r="BE110" s="69"/>
      <c r="BF110" s="69"/>
      <c r="BG110" s="69"/>
      <c r="BH110" s="69"/>
      <c r="BI110" s="69"/>
      <c r="BJ110" s="69"/>
      <c r="BK110" s="69"/>
    </row>
    <row r="111" spans="1:63" x14ac:dyDescent="0.25">
      <c r="A111" s="69"/>
      <c r="B111" s="69"/>
      <c r="C111" s="69"/>
      <c r="D111" s="69"/>
      <c r="E111" s="69"/>
      <c r="F111" s="69"/>
      <c r="G111" s="69"/>
      <c r="H111" s="69"/>
      <c r="I111" s="69"/>
      <c r="J111" s="69"/>
      <c r="K111" s="69"/>
      <c r="L111" s="69"/>
      <c r="M111" s="69"/>
      <c r="N111" s="69"/>
      <c r="O111" s="69"/>
      <c r="P111" s="69"/>
      <c r="Q111" s="69"/>
      <c r="R111" s="69"/>
      <c r="S111" s="69"/>
      <c r="T111" s="69"/>
      <c r="U111" s="69"/>
      <c r="V111" s="69"/>
      <c r="W111" s="69"/>
      <c r="X111" s="69"/>
      <c r="Y111" s="69"/>
      <c r="Z111" s="69"/>
      <c r="AA111" s="69"/>
      <c r="AB111" s="69"/>
      <c r="AC111" s="69"/>
      <c r="AD111" s="69"/>
      <c r="AE111" s="69"/>
      <c r="AF111" s="69"/>
      <c r="AG111" s="69"/>
      <c r="AH111" s="69"/>
      <c r="AI111" s="69"/>
      <c r="AJ111" s="69"/>
      <c r="AK111" s="69"/>
      <c r="AL111" s="69"/>
      <c r="AM111" s="69"/>
      <c r="AN111" s="69"/>
      <c r="AO111" s="69"/>
      <c r="AP111" s="69"/>
      <c r="AQ111" s="69"/>
      <c r="AR111" s="69"/>
      <c r="AS111" s="69"/>
      <c r="AT111" s="69"/>
      <c r="AU111" s="69"/>
      <c r="AV111" s="69"/>
      <c r="AW111" s="69"/>
      <c r="AX111" s="69"/>
      <c r="AY111" s="69"/>
      <c r="AZ111" s="69"/>
      <c r="BA111" s="69"/>
      <c r="BB111" s="69"/>
      <c r="BC111" s="69"/>
      <c r="BD111" s="69"/>
      <c r="BE111" s="69"/>
      <c r="BF111" s="69"/>
      <c r="BG111" s="69"/>
      <c r="BH111" s="69"/>
      <c r="BI111" s="69"/>
      <c r="BJ111" s="69"/>
      <c r="BK111" s="69"/>
    </row>
    <row r="112" spans="1:63" x14ac:dyDescent="0.25">
      <c r="A112" s="69"/>
      <c r="B112" s="69"/>
      <c r="C112" s="69"/>
      <c r="D112" s="69"/>
      <c r="E112" s="69"/>
      <c r="F112" s="69"/>
      <c r="G112" s="69"/>
      <c r="H112" s="69"/>
      <c r="I112" s="69"/>
      <c r="J112" s="69"/>
      <c r="K112" s="69"/>
      <c r="L112" s="69"/>
      <c r="M112" s="69"/>
      <c r="N112" s="69"/>
      <c r="O112" s="69"/>
      <c r="P112" s="69"/>
      <c r="Q112" s="69"/>
      <c r="R112" s="69"/>
      <c r="S112" s="69"/>
      <c r="T112" s="69"/>
      <c r="U112" s="69"/>
      <c r="V112" s="69"/>
      <c r="W112" s="69"/>
      <c r="X112" s="69"/>
      <c r="Y112" s="69"/>
      <c r="Z112" s="69"/>
      <c r="AA112" s="69"/>
      <c r="AB112" s="69"/>
      <c r="AC112" s="69"/>
      <c r="AD112" s="69"/>
      <c r="AE112" s="69"/>
      <c r="AF112" s="69"/>
      <c r="AG112" s="69"/>
      <c r="AH112" s="69"/>
      <c r="AI112" s="69"/>
      <c r="AJ112" s="69"/>
      <c r="AK112" s="69"/>
      <c r="AL112" s="69"/>
      <c r="AM112" s="69"/>
      <c r="AN112" s="69"/>
      <c r="AO112" s="69"/>
      <c r="AP112" s="69"/>
      <c r="AQ112" s="69"/>
      <c r="AR112" s="69"/>
      <c r="AS112" s="69"/>
      <c r="AT112" s="69"/>
      <c r="AU112" s="69"/>
      <c r="AV112" s="69"/>
      <c r="AW112" s="69"/>
      <c r="AX112" s="69"/>
      <c r="AY112" s="69"/>
      <c r="AZ112" s="69"/>
      <c r="BA112" s="69"/>
      <c r="BB112" s="69"/>
      <c r="BC112" s="69"/>
      <c r="BD112" s="69"/>
      <c r="BE112" s="69"/>
      <c r="BF112" s="69"/>
      <c r="BG112" s="69"/>
      <c r="BH112" s="69"/>
      <c r="BI112" s="69"/>
      <c r="BJ112" s="69"/>
      <c r="BK112" s="69"/>
    </row>
    <row r="113" spans="1:63" x14ac:dyDescent="0.25">
      <c r="A113" s="69"/>
      <c r="B113" s="69"/>
      <c r="C113" s="69"/>
      <c r="D113" s="69"/>
      <c r="E113" s="69"/>
      <c r="F113" s="69"/>
      <c r="G113" s="69"/>
      <c r="H113" s="69"/>
      <c r="I113" s="69"/>
      <c r="J113" s="69"/>
      <c r="K113" s="69"/>
      <c r="L113" s="69"/>
      <c r="M113" s="69"/>
      <c r="N113" s="69"/>
      <c r="O113" s="69"/>
      <c r="P113" s="69"/>
      <c r="Q113" s="69"/>
      <c r="R113" s="69"/>
      <c r="S113" s="69"/>
      <c r="T113" s="69"/>
      <c r="U113" s="69"/>
      <c r="V113" s="69"/>
      <c r="W113" s="69"/>
      <c r="X113" s="69"/>
      <c r="Y113" s="69"/>
      <c r="Z113" s="69"/>
      <c r="AA113" s="69"/>
      <c r="AB113" s="69"/>
      <c r="AC113" s="69"/>
      <c r="AD113" s="69"/>
      <c r="AE113" s="69"/>
      <c r="AF113" s="69"/>
      <c r="AG113" s="69"/>
      <c r="AH113" s="69"/>
      <c r="AI113" s="69"/>
      <c r="AJ113" s="69"/>
      <c r="AK113" s="69"/>
      <c r="AL113" s="69"/>
      <c r="AM113" s="69"/>
      <c r="AN113" s="69"/>
      <c r="AO113" s="69"/>
      <c r="AP113" s="69"/>
      <c r="AQ113" s="69"/>
      <c r="AR113" s="69"/>
      <c r="AS113" s="69"/>
      <c r="AT113" s="69"/>
      <c r="AU113" s="69"/>
      <c r="AV113" s="69"/>
      <c r="AW113" s="69"/>
      <c r="AX113" s="69"/>
      <c r="AY113" s="69"/>
      <c r="AZ113" s="69"/>
      <c r="BA113" s="69"/>
      <c r="BB113" s="69"/>
      <c r="BC113" s="69"/>
      <c r="BD113" s="69"/>
      <c r="BE113" s="69"/>
      <c r="BF113" s="69"/>
      <c r="BG113" s="69"/>
      <c r="BH113" s="69"/>
      <c r="BI113" s="69"/>
      <c r="BJ113" s="69"/>
      <c r="BK113" s="69"/>
    </row>
    <row r="114" spans="1:63" x14ac:dyDescent="0.25">
      <c r="A114" s="69"/>
      <c r="B114" s="69"/>
      <c r="C114" s="69"/>
      <c r="D114" s="69"/>
      <c r="E114" s="69"/>
      <c r="F114" s="69"/>
      <c r="G114" s="69"/>
      <c r="H114" s="69"/>
      <c r="I114" s="69"/>
      <c r="J114" s="69"/>
      <c r="K114" s="69"/>
      <c r="L114" s="69"/>
      <c r="M114" s="69"/>
      <c r="N114" s="69"/>
      <c r="O114" s="69"/>
      <c r="P114" s="69"/>
      <c r="Q114" s="69"/>
      <c r="R114" s="69"/>
      <c r="S114" s="69"/>
      <c r="T114" s="69"/>
      <c r="U114" s="69"/>
      <c r="V114" s="69"/>
      <c r="W114" s="69"/>
      <c r="X114" s="69"/>
      <c r="Y114" s="69"/>
      <c r="Z114" s="69"/>
      <c r="AA114" s="69"/>
      <c r="AB114" s="69"/>
      <c r="AC114" s="69"/>
      <c r="AD114" s="69"/>
      <c r="AE114" s="69"/>
      <c r="AF114" s="69"/>
      <c r="AG114" s="69"/>
      <c r="AH114" s="69"/>
      <c r="AI114" s="69"/>
      <c r="AJ114" s="69"/>
      <c r="AK114" s="69"/>
      <c r="AL114" s="69"/>
      <c r="AM114" s="69"/>
      <c r="AN114" s="69"/>
      <c r="AO114" s="69"/>
      <c r="AP114" s="69"/>
      <c r="AQ114" s="69"/>
      <c r="AR114" s="69"/>
      <c r="AS114" s="69"/>
      <c r="AT114" s="69"/>
      <c r="AU114" s="69"/>
      <c r="AV114" s="69"/>
      <c r="AW114" s="69"/>
      <c r="AX114" s="69"/>
      <c r="AY114" s="69"/>
      <c r="AZ114" s="69"/>
      <c r="BA114" s="69"/>
      <c r="BB114" s="69"/>
      <c r="BC114" s="69"/>
      <c r="BD114" s="69"/>
      <c r="BE114" s="69"/>
      <c r="BF114" s="69"/>
      <c r="BG114" s="69"/>
      <c r="BH114" s="69"/>
      <c r="BI114" s="69"/>
      <c r="BJ114" s="69"/>
      <c r="BK114" s="69"/>
    </row>
    <row r="115" spans="1:63" x14ac:dyDescent="0.25">
      <c r="A115" s="69"/>
      <c r="B115" s="69"/>
      <c r="C115" s="69"/>
      <c r="D115" s="69"/>
      <c r="E115" s="69"/>
      <c r="F115" s="69"/>
      <c r="G115" s="69"/>
      <c r="H115" s="69"/>
      <c r="I115" s="69"/>
      <c r="J115" s="69"/>
      <c r="K115" s="69"/>
      <c r="L115" s="69"/>
      <c r="M115" s="69"/>
      <c r="N115" s="69"/>
      <c r="O115" s="69"/>
      <c r="P115" s="69"/>
      <c r="Q115" s="69"/>
      <c r="R115" s="69"/>
      <c r="S115" s="69"/>
      <c r="T115" s="69"/>
      <c r="U115" s="69"/>
      <c r="V115" s="69"/>
      <c r="W115" s="69"/>
      <c r="X115" s="69"/>
      <c r="Y115" s="69"/>
      <c r="Z115" s="69"/>
      <c r="AA115" s="69"/>
      <c r="AB115" s="69"/>
      <c r="AC115" s="69"/>
      <c r="AD115" s="69"/>
      <c r="AE115" s="69"/>
      <c r="AF115" s="69"/>
      <c r="AG115" s="69"/>
      <c r="AH115" s="69"/>
      <c r="AI115" s="69"/>
      <c r="AJ115" s="69"/>
      <c r="AK115" s="69"/>
      <c r="AL115" s="69"/>
      <c r="AM115" s="69"/>
      <c r="AN115" s="69"/>
      <c r="AO115" s="69"/>
      <c r="AP115" s="69"/>
      <c r="AQ115" s="69"/>
      <c r="AR115" s="69"/>
      <c r="AS115" s="69"/>
      <c r="AT115" s="69"/>
      <c r="AU115" s="69"/>
      <c r="AV115" s="69"/>
      <c r="AW115" s="69"/>
      <c r="AX115" s="69"/>
      <c r="AY115" s="69"/>
      <c r="AZ115" s="69"/>
      <c r="BA115" s="69"/>
      <c r="BB115" s="69"/>
      <c r="BC115" s="69"/>
      <c r="BD115" s="69"/>
      <c r="BE115" s="69"/>
      <c r="BF115" s="69"/>
      <c r="BG115" s="69"/>
      <c r="BH115" s="69"/>
      <c r="BI115" s="69"/>
      <c r="BJ115" s="69"/>
      <c r="BK115" s="69"/>
    </row>
    <row r="116" spans="1:63" x14ac:dyDescent="0.25">
      <c r="A116" s="69"/>
      <c r="B116" s="69"/>
      <c r="C116" s="69"/>
      <c r="D116" s="69"/>
      <c r="E116" s="69"/>
      <c r="F116" s="69"/>
      <c r="G116" s="69"/>
      <c r="H116" s="69"/>
      <c r="I116" s="69"/>
      <c r="J116" s="69"/>
      <c r="K116" s="69"/>
      <c r="L116" s="69"/>
      <c r="M116" s="69"/>
      <c r="N116" s="69"/>
      <c r="O116" s="69"/>
      <c r="P116" s="69"/>
      <c r="Q116" s="69"/>
      <c r="R116" s="69"/>
      <c r="S116" s="69"/>
      <c r="T116" s="69"/>
      <c r="U116" s="69"/>
      <c r="V116" s="69"/>
      <c r="W116" s="69"/>
      <c r="X116" s="69"/>
      <c r="Y116" s="69"/>
      <c r="Z116" s="69"/>
      <c r="AA116" s="69"/>
      <c r="AB116" s="69"/>
      <c r="AC116" s="69"/>
      <c r="AD116" s="69"/>
      <c r="AE116" s="69"/>
      <c r="AF116" s="69"/>
      <c r="AG116" s="69"/>
      <c r="AH116" s="69"/>
      <c r="AI116" s="69"/>
      <c r="AJ116" s="69"/>
      <c r="AK116" s="69"/>
      <c r="AL116" s="69"/>
      <c r="AM116" s="69"/>
      <c r="AN116" s="69"/>
      <c r="AO116" s="69"/>
      <c r="AP116" s="69"/>
      <c r="AQ116" s="69"/>
      <c r="AR116" s="69"/>
      <c r="AS116" s="69"/>
      <c r="AT116" s="69"/>
      <c r="AU116" s="69"/>
      <c r="AV116" s="69"/>
      <c r="AW116" s="69"/>
      <c r="AX116" s="69"/>
      <c r="AY116" s="69"/>
      <c r="AZ116" s="69"/>
      <c r="BA116" s="69"/>
      <c r="BB116" s="69"/>
      <c r="BC116" s="69"/>
      <c r="BD116" s="69"/>
      <c r="BE116" s="69"/>
      <c r="BF116" s="69"/>
      <c r="BG116" s="69"/>
      <c r="BH116" s="69"/>
      <c r="BI116" s="69"/>
      <c r="BJ116" s="69"/>
      <c r="BK116" s="69"/>
    </row>
    <row r="117" spans="1:63" x14ac:dyDescent="0.25">
      <c r="A117" s="69"/>
      <c r="B117" s="69"/>
      <c r="C117" s="69"/>
      <c r="D117" s="69"/>
      <c r="E117" s="69"/>
      <c r="F117" s="69"/>
      <c r="G117" s="69"/>
      <c r="H117" s="69"/>
      <c r="I117" s="69"/>
      <c r="J117" s="69"/>
      <c r="K117" s="69"/>
      <c r="L117" s="69"/>
      <c r="M117" s="69"/>
      <c r="N117" s="69"/>
      <c r="O117" s="69"/>
      <c r="P117" s="69"/>
      <c r="Q117" s="69"/>
      <c r="R117" s="69"/>
      <c r="S117" s="69"/>
      <c r="T117" s="69"/>
      <c r="U117" s="69"/>
      <c r="V117" s="69"/>
      <c r="W117" s="69"/>
      <c r="X117" s="69"/>
      <c r="Y117" s="69"/>
      <c r="Z117" s="69"/>
      <c r="AA117" s="69"/>
      <c r="AB117" s="69"/>
      <c r="AC117" s="69"/>
      <c r="AD117" s="69"/>
      <c r="AE117" s="69"/>
      <c r="AF117" s="69"/>
      <c r="AG117" s="69"/>
      <c r="AH117" s="69"/>
      <c r="AI117" s="69"/>
      <c r="AJ117" s="69"/>
      <c r="AK117" s="69"/>
      <c r="AL117" s="69"/>
      <c r="AM117" s="69"/>
      <c r="AN117" s="69"/>
      <c r="AO117" s="69"/>
      <c r="AP117" s="69"/>
      <c r="AQ117" s="69"/>
      <c r="AR117" s="69"/>
      <c r="AS117" s="69"/>
      <c r="AT117" s="69"/>
      <c r="AU117" s="69"/>
      <c r="AV117" s="69"/>
      <c r="AW117" s="69"/>
      <c r="AX117" s="69"/>
      <c r="AY117" s="69"/>
      <c r="AZ117" s="69"/>
      <c r="BA117" s="69"/>
      <c r="BB117" s="69"/>
      <c r="BC117" s="69"/>
      <c r="BD117" s="69"/>
      <c r="BE117" s="69"/>
      <c r="BF117" s="69"/>
      <c r="BG117" s="69"/>
      <c r="BH117" s="69"/>
      <c r="BI117" s="69"/>
      <c r="BJ117" s="69"/>
      <c r="BK117" s="69"/>
    </row>
    <row r="118" spans="1:63" x14ac:dyDescent="0.25">
      <c r="A118" s="69"/>
      <c r="B118" s="69"/>
      <c r="C118" s="69"/>
      <c r="D118" s="69"/>
      <c r="E118" s="69"/>
      <c r="F118" s="69"/>
      <c r="G118" s="69"/>
      <c r="H118" s="69"/>
      <c r="I118" s="69"/>
      <c r="J118" s="69"/>
      <c r="K118" s="69"/>
      <c r="L118" s="69"/>
      <c r="M118" s="69"/>
      <c r="N118" s="69"/>
      <c r="O118" s="69"/>
      <c r="P118" s="69"/>
      <c r="Q118" s="69"/>
      <c r="R118" s="69"/>
      <c r="S118" s="69"/>
      <c r="T118" s="69"/>
      <c r="U118" s="69"/>
      <c r="V118" s="69"/>
      <c r="W118" s="69"/>
      <c r="X118" s="69"/>
      <c r="Y118" s="69"/>
      <c r="Z118" s="69"/>
      <c r="AA118" s="69"/>
      <c r="AB118" s="69"/>
      <c r="AC118" s="69"/>
      <c r="AD118" s="69"/>
      <c r="AE118" s="69"/>
      <c r="AF118" s="69"/>
      <c r="AG118" s="69"/>
      <c r="AH118" s="69"/>
      <c r="AI118" s="69"/>
      <c r="AJ118" s="69"/>
      <c r="AK118" s="69"/>
      <c r="AL118" s="69"/>
      <c r="AM118" s="69"/>
      <c r="AN118" s="69"/>
      <c r="AO118" s="69"/>
      <c r="AP118" s="69"/>
      <c r="AQ118" s="69"/>
      <c r="AR118" s="69"/>
      <c r="AS118" s="69"/>
      <c r="AT118" s="69"/>
      <c r="AU118" s="69"/>
      <c r="AV118" s="69"/>
      <c r="AW118" s="69"/>
      <c r="AX118" s="69"/>
      <c r="AY118" s="69"/>
      <c r="AZ118" s="69"/>
      <c r="BA118" s="69"/>
      <c r="BB118" s="69"/>
      <c r="BC118" s="69"/>
      <c r="BD118" s="69"/>
      <c r="BE118" s="69"/>
      <c r="BF118" s="69"/>
      <c r="BG118" s="69"/>
      <c r="BH118" s="69"/>
      <c r="BI118" s="69"/>
      <c r="BJ118" s="69"/>
      <c r="BK118" s="69"/>
    </row>
    <row r="119" spans="1:63" x14ac:dyDescent="0.25">
      <c r="A119" s="69"/>
      <c r="B119" s="69"/>
      <c r="C119" s="69"/>
      <c r="D119" s="69"/>
      <c r="E119" s="69"/>
      <c r="F119" s="69"/>
      <c r="G119" s="69"/>
      <c r="H119" s="69"/>
      <c r="I119" s="69"/>
      <c r="J119" s="69"/>
      <c r="K119" s="69"/>
      <c r="L119" s="69"/>
      <c r="M119" s="69"/>
      <c r="N119" s="69"/>
      <c r="O119" s="69"/>
      <c r="P119" s="69"/>
      <c r="Q119" s="69"/>
      <c r="R119" s="69"/>
      <c r="S119" s="69"/>
      <c r="T119" s="69"/>
      <c r="U119" s="69"/>
      <c r="V119" s="69"/>
      <c r="W119" s="69"/>
      <c r="X119" s="69"/>
      <c r="Y119" s="69"/>
      <c r="Z119" s="69"/>
      <c r="AA119" s="69"/>
      <c r="AB119" s="69"/>
      <c r="AC119" s="69"/>
      <c r="AD119" s="69"/>
      <c r="AE119" s="69"/>
      <c r="AF119" s="69"/>
      <c r="AG119" s="69"/>
      <c r="AH119" s="69"/>
      <c r="AI119" s="69"/>
      <c r="AJ119" s="69"/>
      <c r="AK119" s="69"/>
      <c r="AL119" s="69"/>
      <c r="AM119" s="69"/>
      <c r="AN119" s="69"/>
      <c r="AO119" s="69"/>
      <c r="AP119" s="69"/>
      <c r="AQ119" s="69"/>
      <c r="AR119" s="69"/>
      <c r="AS119" s="69"/>
      <c r="AT119" s="69"/>
      <c r="AU119" s="69"/>
      <c r="AV119" s="69"/>
      <c r="AW119" s="69"/>
      <c r="AX119" s="69"/>
      <c r="AY119" s="69"/>
      <c r="AZ119" s="69"/>
      <c r="BA119" s="69"/>
      <c r="BB119" s="69"/>
      <c r="BC119" s="69"/>
      <c r="BD119" s="69"/>
      <c r="BE119" s="69"/>
      <c r="BF119" s="69"/>
      <c r="BG119" s="69"/>
      <c r="BH119" s="69"/>
      <c r="BI119" s="69"/>
      <c r="BJ119" s="69"/>
      <c r="BK119" s="69"/>
    </row>
    <row r="120" spans="1:63" x14ac:dyDescent="0.25">
      <c r="A120" s="69"/>
      <c r="B120" s="69"/>
      <c r="C120" s="69"/>
      <c r="D120" s="69"/>
      <c r="E120" s="69"/>
      <c r="F120" s="69"/>
      <c r="G120" s="69"/>
      <c r="H120" s="69"/>
      <c r="I120" s="69"/>
      <c r="J120" s="69"/>
      <c r="K120" s="69"/>
      <c r="L120" s="69"/>
      <c r="M120" s="69"/>
      <c r="N120" s="69"/>
      <c r="O120" s="69"/>
      <c r="P120" s="69"/>
      <c r="Q120" s="69"/>
      <c r="R120" s="69"/>
      <c r="S120" s="69"/>
      <c r="T120" s="69"/>
      <c r="U120" s="69"/>
      <c r="V120" s="69"/>
      <c r="W120" s="69"/>
      <c r="X120" s="69"/>
      <c r="Y120" s="69"/>
      <c r="Z120" s="69"/>
      <c r="AA120" s="69"/>
      <c r="AB120" s="69"/>
      <c r="AC120" s="69"/>
      <c r="AD120" s="69"/>
      <c r="AE120" s="69"/>
      <c r="AF120" s="69"/>
      <c r="AG120" s="69"/>
      <c r="AH120" s="69"/>
      <c r="AI120" s="69"/>
      <c r="AJ120" s="69"/>
      <c r="AK120" s="69"/>
      <c r="AL120" s="69"/>
      <c r="AM120" s="69"/>
      <c r="AN120" s="69"/>
      <c r="AO120" s="69"/>
      <c r="AP120" s="69"/>
      <c r="AQ120" s="69"/>
      <c r="AR120" s="69"/>
      <c r="AS120" s="69"/>
      <c r="AT120" s="69"/>
      <c r="AU120" s="69"/>
      <c r="AV120" s="69"/>
      <c r="AW120" s="69"/>
      <c r="AX120" s="69"/>
      <c r="AY120" s="69"/>
      <c r="AZ120" s="69"/>
      <c r="BA120" s="69"/>
      <c r="BB120" s="69"/>
      <c r="BC120" s="69"/>
      <c r="BD120" s="69"/>
      <c r="BE120" s="69"/>
      <c r="BF120" s="69"/>
      <c r="BG120" s="69"/>
      <c r="BH120" s="69"/>
      <c r="BI120" s="69"/>
      <c r="BJ120" s="69"/>
      <c r="BK120" s="69"/>
    </row>
    <row r="121" spans="1:63" x14ac:dyDescent="0.25">
      <c r="A121" s="69"/>
      <c r="B121" s="69"/>
      <c r="C121" s="69"/>
      <c r="D121" s="69"/>
      <c r="E121" s="69"/>
      <c r="F121" s="69"/>
      <c r="G121" s="69"/>
      <c r="H121" s="69"/>
      <c r="I121" s="69"/>
      <c r="J121" s="69"/>
      <c r="K121" s="69"/>
      <c r="L121" s="69"/>
      <c r="M121" s="69"/>
      <c r="N121" s="69"/>
      <c r="O121" s="69"/>
      <c r="P121" s="69"/>
      <c r="Q121" s="69"/>
      <c r="R121" s="69"/>
      <c r="S121" s="69"/>
      <c r="T121" s="69"/>
      <c r="U121" s="69"/>
      <c r="V121" s="69"/>
      <c r="W121" s="69"/>
      <c r="X121" s="69"/>
      <c r="Y121" s="69"/>
      <c r="Z121" s="69"/>
      <c r="AA121" s="69"/>
      <c r="AB121" s="69"/>
      <c r="AC121" s="69"/>
      <c r="AD121" s="69"/>
      <c r="AE121" s="69"/>
      <c r="AF121" s="69"/>
      <c r="AG121" s="69"/>
      <c r="AH121" s="69"/>
      <c r="AI121" s="69"/>
      <c r="AJ121" s="69"/>
      <c r="AK121" s="69"/>
      <c r="AL121" s="69"/>
      <c r="AM121" s="69"/>
      <c r="AN121" s="69"/>
      <c r="AO121" s="69"/>
      <c r="AP121" s="69"/>
      <c r="AQ121" s="69"/>
      <c r="AR121" s="69"/>
      <c r="AS121" s="69"/>
      <c r="AT121" s="69"/>
      <c r="AU121" s="69"/>
      <c r="AV121" s="69"/>
      <c r="AW121" s="69"/>
      <c r="AX121" s="69"/>
      <c r="AY121" s="69"/>
      <c r="AZ121" s="69"/>
      <c r="BA121" s="69"/>
      <c r="BB121" s="69"/>
      <c r="BC121" s="69"/>
      <c r="BD121" s="69"/>
      <c r="BE121" s="69"/>
      <c r="BF121" s="69"/>
      <c r="BG121" s="69"/>
      <c r="BH121" s="69"/>
      <c r="BI121" s="69"/>
      <c r="BJ121" s="69"/>
      <c r="BK121" s="69"/>
    </row>
    <row r="122" spans="1:63" x14ac:dyDescent="0.25">
      <c r="B122" s="69"/>
      <c r="C122" s="69"/>
      <c r="D122" s="69"/>
      <c r="E122" s="69"/>
      <c r="F122" s="69"/>
      <c r="G122" s="69"/>
      <c r="H122" s="69"/>
      <c r="I122" s="69"/>
      <c r="J122" s="69"/>
      <c r="K122" s="69"/>
      <c r="L122" s="69"/>
      <c r="M122" s="69"/>
      <c r="N122" s="69"/>
      <c r="O122" s="69"/>
      <c r="P122" s="69"/>
      <c r="Q122" s="69"/>
      <c r="R122" s="69"/>
      <c r="S122" s="69"/>
      <c r="T122" s="69"/>
      <c r="U122" s="69"/>
      <c r="V122" s="69"/>
      <c r="W122" s="69"/>
      <c r="X122" s="69"/>
      <c r="Y122" s="69"/>
      <c r="Z122" s="69"/>
      <c r="AA122" s="69"/>
      <c r="AB122" s="69"/>
      <c r="AC122" s="69"/>
      <c r="AD122" s="69"/>
      <c r="AE122" s="69"/>
      <c r="AF122" s="69"/>
      <c r="AG122" s="69"/>
      <c r="AH122" s="69"/>
      <c r="AI122" s="69"/>
      <c r="AJ122" s="69"/>
      <c r="AK122" s="69"/>
      <c r="AL122" s="69"/>
      <c r="AM122" s="69"/>
      <c r="AN122" s="69"/>
      <c r="AO122" s="69"/>
      <c r="AP122" s="69"/>
      <c r="AQ122" s="69"/>
      <c r="AR122" s="69"/>
      <c r="AS122" s="69"/>
      <c r="AT122" s="69"/>
      <c r="AU122" s="69"/>
      <c r="AV122" s="69"/>
      <c r="AW122" s="69"/>
      <c r="AX122" s="69"/>
      <c r="AY122" s="69"/>
      <c r="AZ122" s="69"/>
      <c r="BA122" s="69"/>
      <c r="BB122" s="69"/>
      <c r="BC122" s="69"/>
      <c r="BD122" s="69"/>
      <c r="BE122" s="69"/>
      <c r="BF122" s="69"/>
      <c r="BG122" s="69"/>
      <c r="BH122" s="69"/>
      <c r="BI122" s="69"/>
      <c r="BJ122" s="69"/>
      <c r="BK122" s="69"/>
    </row>
    <row r="123" spans="1:63" x14ac:dyDescent="0.25">
      <c r="B123" s="69"/>
      <c r="C123" s="69"/>
      <c r="D123" s="69"/>
      <c r="E123" s="69"/>
      <c r="F123" s="69"/>
      <c r="G123" s="69"/>
      <c r="H123" s="69"/>
      <c r="I123" s="69"/>
      <c r="J123" s="69"/>
      <c r="K123" s="69"/>
      <c r="L123" s="69"/>
      <c r="M123" s="69"/>
      <c r="N123" s="69"/>
      <c r="O123" s="69"/>
      <c r="P123" s="69"/>
      <c r="Q123" s="69"/>
      <c r="R123" s="69"/>
      <c r="S123" s="69"/>
      <c r="T123" s="69"/>
      <c r="U123" s="69"/>
      <c r="V123" s="69"/>
      <c r="W123" s="69"/>
      <c r="X123" s="69"/>
      <c r="Y123" s="69"/>
      <c r="Z123" s="69"/>
      <c r="AA123" s="69"/>
      <c r="AB123" s="69"/>
      <c r="AC123" s="69"/>
      <c r="AD123" s="69"/>
      <c r="AE123" s="69"/>
      <c r="AF123" s="69"/>
      <c r="AG123" s="69"/>
      <c r="AH123" s="69"/>
      <c r="AI123" s="69"/>
      <c r="AJ123" s="69"/>
      <c r="AK123" s="69"/>
      <c r="AL123" s="69"/>
      <c r="AM123" s="69"/>
      <c r="AN123" s="69"/>
      <c r="AO123" s="69"/>
      <c r="AP123" s="69"/>
      <c r="AQ123" s="69"/>
      <c r="AR123" s="69"/>
      <c r="AS123" s="69"/>
      <c r="AT123" s="69"/>
      <c r="AU123" s="69"/>
      <c r="AV123" s="69"/>
      <c r="AW123" s="69"/>
      <c r="AX123" s="69"/>
      <c r="AY123" s="69"/>
      <c r="AZ123" s="69"/>
      <c r="BA123" s="69"/>
      <c r="BB123" s="69"/>
      <c r="BC123" s="69"/>
      <c r="BD123" s="69"/>
      <c r="BE123" s="69"/>
      <c r="BF123" s="69"/>
      <c r="BG123" s="69"/>
      <c r="BH123" s="69"/>
      <c r="BI123" s="69"/>
      <c r="BJ123" s="69"/>
      <c r="BK123" s="69"/>
    </row>
    <row r="124" spans="1:63" x14ac:dyDescent="0.25">
      <c r="B124" s="69"/>
      <c r="C124" s="69"/>
      <c r="D124" s="69"/>
      <c r="E124" s="69"/>
      <c r="F124" s="69"/>
      <c r="G124" s="69"/>
      <c r="H124" s="69"/>
      <c r="I124" s="69"/>
      <c r="J124" s="69"/>
      <c r="K124" s="69"/>
      <c r="L124" s="69"/>
      <c r="M124" s="69"/>
      <c r="N124" s="69"/>
      <c r="O124" s="69"/>
      <c r="P124" s="69"/>
      <c r="Q124" s="69"/>
      <c r="R124" s="69"/>
      <c r="S124" s="69"/>
      <c r="T124" s="69"/>
      <c r="U124" s="69"/>
      <c r="V124" s="69"/>
      <c r="W124" s="69"/>
      <c r="X124" s="69"/>
      <c r="Y124" s="69"/>
      <c r="Z124" s="69"/>
      <c r="AA124" s="69"/>
      <c r="AB124" s="69"/>
      <c r="AC124" s="69"/>
      <c r="AD124" s="69"/>
      <c r="AE124" s="69"/>
      <c r="AF124" s="69"/>
      <c r="AG124" s="69"/>
      <c r="AH124" s="69"/>
      <c r="AI124" s="69"/>
      <c r="AJ124" s="69"/>
      <c r="AK124" s="69"/>
      <c r="AL124" s="69"/>
      <c r="AM124" s="69"/>
      <c r="AN124" s="69"/>
      <c r="AO124" s="69"/>
      <c r="AP124" s="69"/>
      <c r="AQ124" s="69"/>
      <c r="AR124" s="69"/>
      <c r="AS124" s="69"/>
      <c r="AT124" s="69"/>
      <c r="AU124" s="69"/>
      <c r="AV124" s="69"/>
      <c r="AW124" s="69"/>
      <c r="AX124" s="69"/>
      <c r="AY124" s="69"/>
      <c r="AZ124" s="69"/>
      <c r="BA124" s="69"/>
      <c r="BB124" s="69"/>
      <c r="BC124" s="69"/>
      <c r="BD124" s="69"/>
      <c r="BE124" s="69"/>
      <c r="BF124" s="69"/>
      <c r="BG124" s="69"/>
      <c r="BH124" s="69"/>
      <c r="BI124" s="69"/>
      <c r="BJ124" s="69"/>
      <c r="BK124" s="69"/>
    </row>
    <row r="125" spans="1:63" x14ac:dyDescent="0.25">
      <c r="B125" s="69"/>
      <c r="C125" s="69"/>
      <c r="D125" s="69"/>
      <c r="E125" s="69"/>
      <c r="F125" s="69"/>
      <c r="G125" s="69"/>
      <c r="H125" s="69"/>
      <c r="I125" s="69"/>
      <c r="J125" s="69"/>
      <c r="K125" s="69"/>
      <c r="L125" s="69"/>
      <c r="M125" s="69"/>
      <c r="N125" s="69"/>
      <c r="O125" s="69"/>
      <c r="P125" s="69"/>
      <c r="Q125" s="69"/>
      <c r="R125" s="69"/>
      <c r="S125" s="69"/>
      <c r="T125" s="69"/>
      <c r="U125" s="69"/>
      <c r="V125" s="69"/>
      <c r="W125" s="69"/>
      <c r="X125" s="69"/>
      <c r="Y125" s="69"/>
      <c r="Z125" s="69"/>
      <c r="AA125" s="69"/>
      <c r="AB125" s="69"/>
      <c r="AC125" s="69"/>
      <c r="AD125" s="69"/>
      <c r="AE125" s="69"/>
      <c r="AF125" s="69"/>
      <c r="AG125" s="69"/>
      <c r="AH125" s="69"/>
      <c r="AI125" s="69"/>
      <c r="AJ125" s="69"/>
      <c r="AK125" s="69"/>
      <c r="AL125" s="69"/>
      <c r="AM125" s="69"/>
      <c r="AN125" s="69"/>
      <c r="AO125" s="69"/>
      <c r="AP125" s="69"/>
      <c r="AQ125" s="69"/>
      <c r="AR125" s="69"/>
      <c r="AS125" s="69"/>
      <c r="AT125" s="69"/>
      <c r="AU125" s="69"/>
      <c r="AV125" s="69"/>
      <c r="AW125" s="69"/>
      <c r="AX125" s="69"/>
      <c r="AY125" s="69"/>
      <c r="AZ125" s="69"/>
      <c r="BA125" s="69"/>
      <c r="BB125" s="69"/>
      <c r="BC125" s="69"/>
      <c r="BD125" s="69"/>
      <c r="BE125" s="69"/>
      <c r="BF125" s="69"/>
      <c r="BG125" s="69"/>
      <c r="BH125" s="69"/>
      <c r="BI125" s="69"/>
      <c r="BJ125" s="69"/>
      <c r="BK125" s="69"/>
    </row>
    <row r="126" spans="1:63" x14ac:dyDescent="0.25">
      <c r="B126" s="69"/>
      <c r="C126" s="69"/>
      <c r="D126" s="69"/>
      <c r="E126" s="69"/>
      <c r="F126" s="69"/>
      <c r="G126" s="69"/>
      <c r="H126" s="69"/>
      <c r="I126" s="69"/>
      <c r="J126" s="69"/>
      <c r="K126" s="69"/>
      <c r="L126" s="69"/>
      <c r="M126" s="69"/>
      <c r="N126" s="69"/>
      <c r="O126" s="69"/>
      <c r="P126" s="69"/>
      <c r="Q126" s="69"/>
      <c r="R126" s="69"/>
      <c r="S126" s="69"/>
      <c r="T126" s="69"/>
      <c r="U126" s="69"/>
      <c r="V126" s="69"/>
      <c r="W126" s="69"/>
      <c r="X126" s="69"/>
      <c r="Y126" s="69"/>
      <c r="Z126" s="69"/>
      <c r="AA126" s="69"/>
      <c r="AB126" s="69"/>
      <c r="AC126" s="69"/>
      <c r="AD126" s="69"/>
      <c r="AE126" s="69"/>
      <c r="AF126" s="69"/>
      <c r="AG126" s="69"/>
      <c r="AH126" s="69"/>
      <c r="AI126" s="69"/>
      <c r="AJ126" s="69"/>
      <c r="AK126" s="69"/>
      <c r="AL126" s="69"/>
      <c r="AM126" s="69"/>
      <c r="AN126" s="69"/>
      <c r="AO126" s="69"/>
      <c r="AP126" s="69"/>
      <c r="AQ126" s="69"/>
      <c r="AR126" s="69"/>
      <c r="AS126" s="69"/>
      <c r="AT126" s="69"/>
      <c r="AU126" s="69"/>
      <c r="AV126" s="69"/>
      <c r="AW126" s="69"/>
      <c r="AX126" s="69"/>
      <c r="AY126" s="69"/>
      <c r="AZ126" s="69"/>
      <c r="BA126" s="69"/>
      <c r="BB126" s="69"/>
      <c r="BC126" s="69"/>
      <c r="BD126" s="69"/>
      <c r="BE126" s="69"/>
      <c r="BF126" s="69"/>
      <c r="BG126" s="69"/>
      <c r="BH126" s="69"/>
      <c r="BI126" s="69"/>
      <c r="BJ126" s="69"/>
      <c r="BK126" s="69"/>
    </row>
    <row r="127" spans="1:63" x14ac:dyDescent="0.25">
      <c r="B127" s="69"/>
      <c r="C127" s="69"/>
      <c r="D127" s="69"/>
      <c r="E127" s="69"/>
      <c r="F127" s="69"/>
      <c r="G127" s="69"/>
      <c r="H127" s="69"/>
      <c r="I127" s="69"/>
      <c r="J127" s="69"/>
      <c r="K127" s="69"/>
      <c r="L127" s="69"/>
      <c r="M127" s="69"/>
      <c r="N127" s="69"/>
      <c r="O127" s="69"/>
      <c r="P127" s="69"/>
      <c r="Q127" s="69"/>
      <c r="R127" s="69"/>
      <c r="S127" s="69"/>
      <c r="T127" s="69"/>
      <c r="U127" s="69"/>
      <c r="V127" s="69"/>
      <c r="W127" s="69"/>
      <c r="X127" s="69"/>
      <c r="Y127" s="69"/>
      <c r="Z127" s="69"/>
      <c r="AA127" s="69"/>
      <c r="AB127" s="69"/>
      <c r="AC127" s="69"/>
      <c r="AD127" s="69"/>
      <c r="AE127" s="69"/>
      <c r="AF127" s="69"/>
      <c r="AG127" s="69"/>
      <c r="AH127" s="69"/>
      <c r="AI127" s="69"/>
      <c r="AJ127" s="69"/>
      <c r="AK127" s="69"/>
      <c r="AL127" s="69"/>
      <c r="AM127" s="69"/>
      <c r="AN127" s="69"/>
      <c r="AO127" s="69"/>
      <c r="AP127" s="69"/>
      <c r="AQ127" s="69"/>
      <c r="AR127" s="69"/>
      <c r="AS127" s="69"/>
      <c r="AT127" s="69"/>
      <c r="AU127" s="69"/>
      <c r="AV127" s="69"/>
      <c r="AW127" s="69"/>
      <c r="AX127" s="69"/>
      <c r="AY127" s="69"/>
      <c r="AZ127" s="69"/>
      <c r="BA127" s="69"/>
      <c r="BB127" s="69"/>
      <c r="BC127" s="69"/>
      <c r="BD127" s="69"/>
      <c r="BE127" s="69"/>
      <c r="BF127" s="69"/>
      <c r="BG127" s="69"/>
      <c r="BH127" s="69"/>
      <c r="BI127" s="69"/>
      <c r="BJ127" s="69"/>
      <c r="BK127" s="69"/>
    </row>
    <row r="128" spans="1:63" x14ac:dyDescent="0.25">
      <c r="B128" s="69"/>
      <c r="C128" s="69"/>
      <c r="D128" s="69"/>
      <c r="E128" s="69"/>
      <c r="F128" s="69"/>
      <c r="G128" s="69"/>
      <c r="H128" s="69"/>
      <c r="I128" s="69"/>
      <c r="J128" s="69"/>
      <c r="K128" s="69"/>
      <c r="L128" s="69"/>
      <c r="M128" s="69"/>
      <c r="N128" s="69"/>
      <c r="O128" s="69"/>
      <c r="P128" s="69"/>
      <c r="Q128" s="69"/>
      <c r="R128" s="69"/>
      <c r="S128" s="69"/>
      <c r="T128" s="69"/>
      <c r="U128" s="69"/>
      <c r="V128" s="69"/>
      <c r="W128" s="69"/>
      <c r="X128" s="69"/>
      <c r="Y128" s="69"/>
      <c r="Z128" s="69"/>
      <c r="AA128" s="69"/>
      <c r="AB128" s="69"/>
      <c r="AC128" s="69"/>
      <c r="AD128" s="69"/>
      <c r="AE128" s="69"/>
      <c r="AF128" s="69"/>
      <c r="AG128" s="69"/>
      <c r="AH128" s="69"/>
      <c r="AI128" s="69"/>
      <c r="AJ128" s="69"/>
      <c r="AK128" s="69"/>
      <c r="AL128" s="69"/>
      <c r="AM128" s="69"/>
      <c r="AN128" s="69"/>
      <c r="AO128" s="69"/>
      <c r="AP128" s="69"/>
      <c r="AQ128" s="69"/>
      <c r="AR128" s="69"/>
      <c r="AS128" s="69"/>
      <c r="AT128" s="69"/>
      <c r="AU128" s="69"/>
      <c r="AV128" s="69"/>
      <c r="AW128" s="69"/>
      <c r="AX128" s="69"/>
      <c r="AY128" s="69"/>
      <c r="AZ128" s="69"/>
      <c r="BA128" s="69"/>
      <c r="BB128" s="69"/>
      <c r="BC128" s="69"/>
      <c r="BD128" s="69"/>
      <c r="BE128" s="69"/>
      <c r="BF128" s="69"/>
      <c r="BG128" s="69"/>
      <c r="BH128" s="69"/>
      <c r="BI128" s="69"/>
      <c r="BJ128" s="69"/>
      <c r="BK128" s="69"/>
    </row>
    <row r="129" spans="2:63" x14ac:dyDescent="0.25">
      <c r="B129" s="69"/>
      <c r="C129" s="69"/>
      <c r="D129" s="69"/>
      <c r="E129" s="69"/>
      <c r="F129" s="69"/>
      <c r="G129" s="69"/>
      <c r="H129" s="69"/>
      <c r="I129" s="69"/>
      <c r="J129" s="69"/>
      <c r="K129" s="69"/>
      <c r="L129" s="69"/>
      <c r="M129" s="69"/>
      <c r="N129" s="69"/>
      <c r="O129" s="69"/>
      <c r="P129" s="69"/>
      <c r="Q129" s="69"/>
      <c r="R129" s="69"/>
      <c r="S129" s="69"/>
      <c r="T129" s="69"/>
      <c r="U129" s="69"/>
      <c r="V129" s="69"/>
      <c r="W129" s="69"/>
      <c r="X129" s="69"/>
      <c r="Y129" s="69"/>
      <c r="Z129" s="69"/>
      <c r="AA129" s="69"/>
      <c r="AB129" s="69"/>
      <c r="AC129" s="69"/>
      <c r="AD129" s="69"/>
      <c r="AE129" s="69"/>
      <c r="AF129" s="69"/>
      <c r="AG129" s="69"/>
      <c r="AH129" s="69"/>
      <c r="AI129" s="69"/>
      <c r="AJ129" s="69"/>
      <c r="AK129" s="69"/>
      <c r="AL129" s="69"/>
      <c r="AM129" s="69"/>
      <c r="AN129" s="69"/>
      <c r="AO129" s="69"/>
      <c r="AP129" s="69"/>
      <c r="AQ129" s="69"/>
      <c r="AR129" s="69"/>
      <c r="AS129" s="69"/>
      <c r="AT129" s="69"/>
      <c r="AU129" s="69"/>
      <c r="AV129" s="69"/>
      <c r="AW129" s="69"/>
      <c r="AX129" s="69"/>
      <c r="AY129" s="69"/>
      <c r="AZ129" s="69"/>
      <c r="BA129" s="69"/>
      <c r="BB129" s="69"/>
      <c r="BC129" s="69"/>
      <c r="BD129" s="69"/>
      <c r="BE129" s="69"/>
      <c r="BF129" s="69"/>
      <c r="BG129" s="69"/>
      <c r="BH129" s="69"/>
      <c r="BI129" s="69"/>
      <c r="BJ129" s="69"/>
      <c r="BK129" s="69"/>
    </row>
    <row r="130" spans="2:63" x14ac:dyDescent="0.25">
      <c r="B130" s="69"/>
      <c r="C130" s="69"/>
      <c r="D130" s="69"/>
      <c r="E130" s="69"/>
      <c r="F130" s="69"/>
      <c r="G130" s="69"/>
      <c r="H130" s="69"/>
      <c r="I130" s="69"/>
      <c r="J130" s="69"/>
      <c r="K130" s="69"/>
      <c r="L130" s="69"/>
      <c r="M130" s="69"/>
      <c r="N130" s="69"/>
      <c r="O130" s="69"/>
      <c r="P130" s="69"/>
      <c r="Q130" s="69"/>
      <c r="R130" s="69"/>
      <c r="S130" s="69"/>
      <c r="T130" s="69"/>
      <c r="U130" s="69"/>
      <c r="V130" s="69"/>
      <c r="W130" s="69"/>
      <c r="X130" s="69"/>
      <c r="Y130" s="69"/>
      <c r="Z130" s="69"/>
      <c r="AA130" s="69"/>
      <c r="AB130" s="69"/>
      <c r="AC130" s="69"/>
      <c r="AD130" s="69"/>
      <c r="AE130" s="69"/>
      <c r="AF130" s="69"/>
      <c r="AG130" s="69"/>
      <c r="AH130" s="69"/>
      <c r="AI130" s="69"/>
      <c r="AJ130" s="69"/>
      <c r="AK130" s="69"/>
      <c r="AL130" s="69"/>
      <c r="AM130" s="69"/>
      <c r="AN130" s="69"/>
      <c r="AO130" s="69"/>
      <c r="AP130" s="69"/>
      <c r="AQ130" s="69"/>
      <c r="AR130" s="69"/>
      <c r="AS130" s="69"/>
      <c r="AT130" s="69"/>
      <c r="AU130" s="69"/>
      <c r="AV130" s="69"/>
      <c r="AW130" s="69"/>
      <c r="AX130" s="69"/>
      <c r="AY130" s="69"/>
      <c r="AZ130" s="69"/>
      <c r="BA130" s="69"/>
      <c r="BB130" s="69"/>
      <c r="BC130" s="69"/>
      <c r="BD130" s="69"/>
      <c r="BE130" s="69"/>
      <c r="BF130" s="69"/>
      <c r="BG130" s="69"/>
      <c r="BH130" s="69"/>
      <c r="BI130" s="69"/>
      <c r="BJ130" s="69"/>
      <c r="BK130" s="69"/>
    </row>
    <row r="131" spans="2:63" x14ac:dyDescent="0.25">
      <c r="B131" s="69"/>
      <c r="C131" s="69"/>
      <c r="D131" s="69"/>
      <c r="E131" s="69"/>
      <c r="F131" s="69"/>
      <c r="G131" s="69"/>
      <c r="H131" s="69"/>
      <c r="I131" s="69"/>
      <c r="J131" s="69"/>
      <c r="K131" s="69"/>
      <c r="L131" s="69"/>
      <c r="M131" s="69"/>
      <c r="N131" s="69"/>
      <c r="O131" s="69"/>
      <c r="P131" s="69"/>
      <c r="Q131" s="69"/>
      <c r="R131" s="69"/>
      <c r="S131" s="69"/>
      <c r="T131" s="69"/>
      <c r="U131" s="69"/>
      <c r="V131" s="69"/>
      <c r="W131" s="69"/>
      <c r="X131" s="69"/>
      <c r="Y131" s="69"/>
      <c r="Z131" s="69"/>
      <c r="AA131" s="69"/>
      <c r="AB131" s="69"/>
      <c r="AC131" s="69"/>
      <c r="AD131" s="69"/>
      <c r="AE131" s="69"/>
      <c r="AF131" s="69"/>
      <c r="AG131" s="69"/>
      <c r="AH131" s="69"/>
      <c r="AI131" s="69"/>
      <c r="AJ131" s="69"/>
      <c r="AK131" s="69"/>
      <c r="AL131" s="69"/>
      <c r="AM131" s="69"/>
      <c r="AN131" s="69"/>
      <c r="AO131" s="69"/>
      <c r="AP131" s="69"/>
      <c r="AQ131" s="69"/>
      <c r="AR131" s="69"/>
      <c r="AS131" s="69"/>
      <c r="AT131" s="69"/>
      <c r="AU131" s="69"/>
      <c r="AV131" s="69"/>
      <c r="AW131" s="69"/>
      <c r="AX131" s="69"/>
      <c r="AY131" s="69"/>
      <c r="AZ131" s="69"/>
      <c r="BA131" s="69"/>
      <c r="BB131" s="69"/>
      <c r="BC131" s="69"/>
      <c r="BD131" s="69"/>
      <c r="BE131" s="69"/>
      <c r="BF131" s="69"/>
      <c r="BG131" s="69"/>
      <c r="BH131" s="69"/>
      <c r="BI131" s="69"/>
      <c r="BJ131" s="69"/>
      <c r="BK131" s="69"/>
    </row>
    <row r="132" spans="2:63" x14ac:dyDescent="0.25">
      <c r="B132" s="69"/>
      <c r="C132" s="69"/>
      <c r="D132" s="69"/>
      <c r="E132" s="69"/>
      <c r="F132" s="69"/>
      <c r="G132" s="69"/>
      <c r="H132" s="69"/>
      <c r="I132" s="69"/>
      <c r="J132" s="69"/>
      <c r="K132" s="69"/>
      <c r="L132" s="69"/>
      <c r="M132" s="69"/>
      <c r="N132" s="69"/>
      <c r="O132" s="69"/>
      <c r="P132" s="69"/>
      <c r="Q132" s="69"/>
      <c r="R132" s="69"/>
      <c r="S132" s="69"/>
      <c r="T132" s="69"/>
      <c r="U132" s="69"/>
      <c r="V132" s="69"/>
      <c r="W132" s="69"/>
      <c r="X132" s="69"/>
      <c r="Y132" s="69"/>
      <c r="Z132" s="69"/>
      <c r="AA132" s="69"/>
      <c r="AB132" s="69"/>
      <c r="AC132" s="69"/>
      <c r="AD132" s="69"/>
      <c r="AE132" s="69"/>
      <c r="AF132" s="69"/>
      <c r="AG132" s="69"/>
      <c r="AH132" s="69"/>
      <c r="AI132" s="69"/>
      <c r="AJ132" s="69"/>
      <c r="AK132" s="69"/>
      <c r="AL132" s="69"/>
      <c r="AM132" s="69"/>
      <c r="AN132" s="69"/>
      <c r="AO132" s="69"/>
      <c r="AP132" s="69"/>
      <c r="AQ132" s="69"/>
      <c r="AR132" s="69"/>
      <c r="AS132" s="69"/>
      <c r="AT132" s="69"/>
      <c r="AU132" s="69"/>
      <c r="AV132" s="69"/>
      <c r="AW132" s="69"/>
      <c r="AX132" s="69"/>
      <c r="AY132" s="69"/>
      <c r="AZ132" s="69"/>
      <c r="BA132" s="69"/>
      <c r="BB132" s="69"/>
      <c r="BC132" s="69"/>
      <c r="BD132" s="69"/>
      <c r="BE132" s="69"/>
      <c r="BF132" s="69"/>
      <c r="BG132" s="69"/>
      <c r="BH132" s="69"/>
      <c r="BI132" s="69"/>
      <c r="BJ132" s="69"/>
      <c r="BK132" s="69"/>
    </row>
    <row r="133" spans="2:63" x14ac:dyDescent="0.25">
      <c r="B133" s="69"/>
      <c r="C133" s="69"/>
      <c r="D133" s="69"/>
      <c r="E133" s="69"/>
      <c r="F133" s="69"/>
      <c r="G133" s="69"/>
      <c r="H133" s="69"/>
      <c r="I133" s="69"/>
      <c r="J133" s="69"/>
      <c r="K133" s="69"/>
      <c r="L133" s="69"/>
      <c r="M133" s="69"/>
      <c r="N133" s="69"/>
      <c r="O133" s="69"/>
      <c r="P133" s="69"/>
      <c r="Q133" s="69"/>
      <c r="R133" s="69"/>
      <c r="S133" s="69"/>
      <c r="T133" s="69"/>
      <c r="U133" s="69"/>
      <c r="V133" s="69"/>
      <c r="W133" s="69"/>
      <c r="X133" s="69"/>
      <c r="Y133" s="69"/>
      <c r="Z133" s="69"/>
      <c r="AA133" s="69"/>
      <c r="AB133" s="69"/>
      <c r="AC133" s="69"/>
      <c r="AD133" s="69"/>
      <c r="AE133" s="69"/>
      <c r="AF133" s="69"/>
      <c r="AG133" s="69"/>
      <c r="AH133" s="69"/>
      <c r="AI133" s="69"/>
      <c r="AJ133" s="69"/>
      <c r="AK133" s="69"/>
      <c r="AL133" s="69"/>
      <c r="AM133" s="69"/>
      <c r="AN133" s="69"/>
      <c r="AO133" s="69"/>
      <c r="AP133" s="69"/>
      <c r="AQ133" s="69"/>
      <c r="AR133" s="69"/>
      <c r="AS133" s="69"/>
      <c r="AT133" s="69"/>
      <c r="AU133" s="69"/>
      <c r="AV133" s="69"/>
      <c r="AW133" s="69"/>
      <c r="AX133" s="69"/>
      <c r="AY133" s="69"/>
      <c r="AZ133" s="69"/>
      <c r="BA133" s="69"/>
      <c r="BB133" s="69"/>
      <c r="BC133" s="69"/>
      <c r="BD133" s="69"/>
      <c r="BE133" s="69"/>
      <c r="BF133" s="69"/>
      <c r="BG133" s="69"/>
      <c r="BH133" s="69"/>
      <c r="BI133" s="69"/>
      <c r="BJ133" s="69"/>
      <c r="BK133" s="69"/>
    </row>
    <row r="134" spans="2:63" x14ac:dyDescent="0.25">
      <c r="B134" s="69"/>
      <c r="C134" s="69"/>
      <c r="D134" s="69"/>
      <c r="E134" s="69"/>
      <c r="F134" s="69"/>
      <c r="G134" s="69"/>
      <c r="H134" s="69"/>
      <c r="I134" s="69"/>
      <c r="J134" s="69"/>
      <c r="K134" s="69"/>
      <c r="L134" s="69"/>
      <c r="M134" s="69"/>
      <c r="N134" s="69"/>
      <c r="O134" s="69"/>
      <c r="P134" s="69"/>
      <c r="Q134" s="69"/>
      <c r="R134" s="69"/>
      <c r="S134" s="69"/>
      <c r="T134" s="69"/>
      <c r="U134" s="69"/>
      <c r="V134" s="69"/>
      <c r="W134" s="69"/>
      <c r="X134" s="69"/>
      <c r="Y134" s="69"/>
      <c r="Z134" s="69"/>
      <c r="AA134" s="69"/>
      <c r="AB134" s="69"/>
      <c r="AC134" s="69"/>
      <c r="AD134" s="69"/>
      <c r="AE134" s="69"/>
      <c r="AF134" s="69"/>
      <c r="AG134" s="69"/>
      <c r="AH134" s="69"/>
      <c r="AI134" s="69"/>
      <c r="AJ134" s="69"/>
      <c r="AK134" s="69"/>
      <c r="AL134" s="69"/>
      <c r="AM134" s="69"/>
      <c r="AN134" s="69"/>
      <c r="AO134" s="69"/>
      <c r="AP134" s="69"/>
      <c r="AQ134" s="69"/>
      <c r="AR134" s="69"/>
      <c r="AS134" s="69"/>
      <c r="AT134" s="69"/>
      <c r="AU134" s="69"/>
      <c r="AV134" s="69"/>
      <c r="AW134" s="69"/>
      <c r="AX134" s="69"/>
      <c r="AY134" s="69"/>
      <c r="AZ134" s="69"/>
      <c r="BA134" s="69"/>
      <c r="BB134" s="69"/>
      <c r="BC134" s="69"/>
      <c r="BD134" s="69"/>
      <c r="BE134" s="69"/>
      <c r="BF134" s="69"/>
      <c r="BG134" s="69"/>
      <c r="BH134" s="69"/>
      <c r="BI134" s="69"/>
      <c r="BJ134" s="69"/>
      <c r="BK134" s="69"/>
    </row>
    <row r="135" spans="2:63" x14ac:dyDescent="0.25">
      <c r="B135" s="69"/>
      <c r="C135" s="69"/>
      <c r="D135" s="69"/>
      <c r="E135" s="69"/>
      <c r="F135" s="69"/>
      <c r="G135" s="69"/>
      <c r="H135" s="69"/>
      <c r="I135" s="69"/>
      <c r="J135" s="69"/>
      <c r="K135" s="69"/>
      <c r="L135" s="69"/>
      <c r="M135" s="69"/>
      <c r="N135" s="69"/>
      <c r="O135" s="69"/>
      <c r="P135" s="69"/>
      <c r="Q135" s="69"/>
      <c r="R135" s="69"/>
      <c r="S135" s="69"/>
      <c r="T135" s="69"/>
      <c r="U135" s="69"/>
      <c r="V135" s="69"/>
      <c r="W135" s="69"/>
      <c r="X135" s="69"/>
      <c r="Y135" s="69"/>
      <c r="Z135" s="69"/>
      <c r="AA135" s="69"/>
      <c r="AB135" s="69"/>
      <c r="AC135" s="69"/>
      <c r="AD135" s="69"/>
      <c r="AE135" s="69"/>
      <c r="AF135" s="69"/>
      <c r="AG135" s="69"/>
      <c r="AH135" s="69"/>
      <c r="AI135" s="69"/>
      <c r="AJ135" s="69"/>
      <c r="AK135" s="69"/>
      <c r="AL135" s="69"/>
      <c r="AM135" s="69"/>
      <c r="AN135" s="69"/>
      <c r="AO135" s="69"/>
      <c r="AP135" s="69"/>
      <c r="AQ135" s="69"/>
      <c r="AR135" s="69"/>
      <c r="AS135" s="69"/>
      <c r="AT135" s="69"/>
      <c r="AU135" s="69"/>
      <c r="AV135" s="69"/>
      <c r="AW135" s="69"/>
      <c r="AX135" s="69"/>
      <c r="AY135" s="69"/>
      <c r="AZ135" s="69"/>
      <c r="BA135" s="69"/>
      <c r="BB135" s="69"/>
      <c r="BC135" s="69"/>
      <c r="BD135" s="69"/>
      <c r="BE135" s="69"/>
      <c r="BF135" s="69"/>
      <c r="BG135" s="69"/>
      <c r="BH135" s="69"/>
      <c r="BI135" s="69"/>
      <c r="BJ135" s="69"/>
      <c r="BK135" s="69"/>
    </row>
    <row r="136" spans="2:63" x14ac:dyDescent="0.25">
      <c r="B136" s="69"/>
      <c r="C136" s="69"/>
      <c r="D136" s="69"/>
      <c r="E136" s="69"/>
      <c r="F136" s="69"/>
      <c r="G136" s="69"/>
      <c r="H136" s="69"/>
      <c r="I136" s="69"/>
      <c r="J136" s="69"/>
      <c r="K136" s="69"/>
      <c r="L136" s="69"/>
      <c r="M136" s="69"/>
      <c r="N136" s="69"/>
      <c r="O136" s="69"/>
      <c r="P136" s="69"/>
      <c r="Q136" s="69"/>
      <c r="R136" s="69"/>
      <c r="S136" s="69"/>
      <c r="T136" s="69"/>
      <c r="U136" s="69"/>
      <c r="V136" s="69"/>
      <c r="W136" s="69"/>
      <c r="X136" s="69"/>
      <c r="Y136" s="69"/>
      <c r="Z136" s="69"/>
      <c r="AA136" s="69"/>
      <c r="AB136" s="69"/>
      <c r="AC136" s="69"/>
      <c r="AD136" s="69"/>
      <c r="AE136" s="69"/>
      <c r="AF136" s="69"/>
      <c r="AG136" s="69"/>
      <c r="AH136" s="69"/>
      <c r="AI136" s="69"/>
      <c r="AJ136" s="69"/>
      <c r="AK136" s="69"/>
      <c r="AL136" s="69"/>
      <c r="AM136" s="69"/>
      <c r="AN136" s="69"/>
      <c r="AO136" s="69"/>
      <c r="AP136" s="69"/>
      <c r="AQ136" s="69"/>
      <c r="AR136" s="69"/>
      <c r="AS136" s="69"/>
      <c r="AT136" s="69"/>
      <c r="AU136" s="69"/>
      <c r="AV136" s="69"/>
      <c r="AW136" s="69"/>
      <c r="AX136" s="69"/>
      <c r="AY136" s="69"/>
      <c r="AZ136" s="69"/>
      <c r="BA136" s="69"/>
      <c r="BB136" s="69"/>
      <c r="BC136" s="69"/>
      <c r="BD136" s="69"/>
      <c r="BE136" s="69"/>
      <c r="BF136" s="69"/>
      <c r="BG136" s="69"/>
      <c r="BH136" s="69"/>
      <c r="BI136" s="69"/>
      <c r="BJ136" s="69"/>
      <c r="BK136" s="69"/>
    </row>
    <row r="137" spans="2:63" x14ac:dyDescent="0.25">
      <c r="B137" s="69"/>
      <c r="C137" s="69"/>
      <c r="D137" s="69"/>
      <c r="E137" s="69"/>
      <c r="F137" s="69"/>
      <c r="G137" s="69"/>
      <c r="H137" s="69"/>
      <c r="I137" s="69"/>
    </row>
    <row r="138" spans="2:63" x14ac:dyDescent="0.25">
      <c r="B138" s="69"/>
      <c r="C138" s="69"/>
      <c r="D138" s="69"/>
      <c r="E138" s="69"/>
      <c r="F138" s="69"/>
      <c r="G138" s="69"/>
      <c r="H138" s="69"/>
      <c r="I138" s="69"/>
    </row>
    <row r="139" spans="2:63" x14ac:dyDescent="0.25">
      <c r="B139" s="69"/>
      <c r="C139" s="69"/>
      <c r="D139" s="69"/>
      <c r="E139" s="69"/>
      <c r="F139" s="69"/>
      <c r="G139" s="69"/>
      <c r="H139" s="69"/>
      <c r="I139" s="69"/>
    </row>
    <row r="140" spans="2:63" x14ac:dyDescent="0.25">
      <c r="B140" s="69"/>
      <c r="C140" s="69"/>
      <c r="D140" s="69"/>
      <c r="E140" s="69"/>
      <c r="F140" s="69"/>
      <c r="G140" s="69"/>
      <c r="H140" s="69"/>
      <c r="I140" s="69"/>
    </row>
  </sheetData>
  <mergeCells count="317">
    <mergeCell ref="B2:I4"/>
    <mergeCell ref="P42:Q43"/>
    <mergeCell ref="R42:S43"/>
    <mergeCell ref="T42:U43"/>
    <mergeCell ref="P44:Q45"/>
    <mergeCell ref="R44:S45"/>
    <mergeCell ref="T44:U45"/>
    <mergeCell ref="P38:Q39"/>
    <mergeCell ref="R38:S39"/>
    <mergeCell ref="T38:U39"/>
    <mergeCell ref="P40:Q41"/>
    <mergeCell ref="R40:S41"/>
    <mergeCell ref="T40:U41"/>
    <mergeCell ref="J42:K43"/>
    <mergeCell ref="L42:M43"/>
    <mergeCell ref="N42:O43"/>
    <mergeCell ref="J44:K45"/>
    <mergeCell ref="L44:M45"/>
    <mergeCell ref="N44:O45"/>
    <mergeCell ref="J38:K39"/>
    <mergeCell ref="L38:M39"/>
    <mergeCell ref="N38:O39"/>
    <mergeCell ref="J40:K41"/>
    <mergeCell ref="L40:M41"/>
    <mergeCell ref="N40:O41"/>
    <mergeCell ref="J34:K35"/>
    <mergeCell ref="L34:M35"/>
    <mergeCell ref="N34:O35"/>
    <mergeCell ref="J36:K37"/>
    <mergeCell ref="L36:M37"/>
    <mergeCell ref="N36:O37"/>
    <mergeCell ref="J30:K31"/>
    <mergeCell ref="L30:M31"/>
    <mergeCell ref="N30:O31"/>
    <mergeCell ref="J32:K33"/>
    <mergeCell ref="L32:M33"/>
    <mergeCell ref="N32:O33"/>
    <mergeCell ref="V42:W43"/>
    <mergeCell ref="X42:Y43"/>
    <mergeCell ref="Z42:AA43"/>
    <mergeCell ref="V44:W45"/>
    <mergeCell ref="X44:Y45"/>
    <mergeCell ref="Z44:AA45"/>
    <mergeCell ref="V38:W39"/>
    <mergeCell ref="X38:Y39"/>
    <mergeCell ref="Z38:AA39"/>
    <mergeCell ref="V40:W41"/>
    <mergeCell ref="X40:Y41"/>
    <mergeCell ref="Z40:AA41"/>
    <mergeCell ref="P34:Q35"/>
    <mergeCell ref="R34:S35"/>
    <mergeCell ref="T34:U35"/>
    <mergeCell ref="P36:Q37"/>
    <mergeCell ref="R36:S37"/>
    <mergeCell ref="T36:U37"/>
    <mergeCell ref="P30:Q31"/>
    <mergeCell ref="R30:S31"/>
    <mergeCell ref="T30:U31"/>
    <mergeCell ref="P32:Q33"/>
    <mergeCell ref="R32:S33"/>
    <mergeCell ref="T32:U33"/>
    <mergeCell ref="V34:W35"/>
    <mergeCell ref="X34:Y35"/>
    <mergeCell ref="Z34:AA35"/>
    <mergeCell ref="V36:W37"/>
    <mergeCell ref="X36:Y37"/>
    <mergeCell ref="Z36:AA37"/>
    <mergeCell ref="V30:W31"/>
    <mergeCell ref="X30:Y31"/>
    <mergeCell ref="Z30:AA31"/>
    <mergeCell ref="V32:W33"/>
    <mergeCell ref="X32:Y33"/>
    <mergeCell ref="Z32:AA33"/>
    <mergeCell ref="V26:W27"/>
    <mergeCell ref="X26:Y27"/>
    <mergeCell ref="Z26:AA27"/>
    <mergeCell ref="V28:W29"/>
    <mergeCell ref="X28:Y29"/>
    <mergeCell ref="Z28:AA29"/>
    <mergeCell ref="V22:W23"/>
    <mergeCell ref="X22:Y23"/>
    <mergeCell ref="Z22:AA23"/>
    <mergeCell ref="V24:W25"/>
    <mergeCell ref="X24:Y25"/>
    <mergeCell ref="Z24:AA25"/>
    <mergeCell ref="P26:Q27"/>
    <mergeCell ref="R26:S27"/>
    <mergeCell ref="T26:U27"/>
    <mergeCell ref="P28:Q29"/>
    <mergeCell ref="R28:S29"/>
    <mergeCell ref="T28:U29"/>
    <mergeCell ref="P22:Q23"/>
    <mergeCell ref="R22:S23"/>
    <mergeCell ref="T22:U23"/>
    <mergeCell ref="P24:Q25"/>
    <mergeCell ref="R24:S25"/>
    <mergeCell ref="T24:U25"/>
    <mergeCell ref="J26:K27"/>
    <mergeCell ref="L26:M27"/>
    <mergeCell ref="N26:O27"/>
    <mergeCell ref="J28:K29"/>
    <mergeCell ref="L28:M29"/>
    <mergeCell ref="N28:O29"/>
    <mergeCell ref="J22:K23"/>
    <mergeCell ref="L22:M23"/>
    <mergeCell ref="N22:O23"/>
    <mergeCell ref="J24:K25"/>
    <mergeCell ref="L24:M25"/>
    <mergeCell ref="N24:O25"/>
    <mergeCell ref="P18:Q19"/>
    <mergeCell ref="R18:S19"/>
    <mergeCell ref="T18:U19"/>
    <mergeCell ref="P20:Q21"/>
    <mergeCell ref="R20:S21"/>
    <mergeCell ref="T20:U21"/>
    <mergeCell ref="P14:Q15"/>
    <mergeCell ref="R14:S15"/>
    <mergeCell ref="T14:U15"/>
    <mergeCell ref="P16:Q17"/>
    <mergeCell ref="R16:S17"/>
    <mergeCell ref="T16:U17"/>
    <mergeCell ref="J18:K19"/>
    <mergeCell ref="L18:M19"/>
    <mergeCell ref="N18:O19"/>
    <mergeCell ref="J20:K21"/>
    <mergeCell ref="L20:M21"/>
    <mergeCell ref="N20:O21"/>
    <mergeCell ref="J14:K15"/>
    <mergeCell ref="L14:M15"/>
    <mergeCell ref="N14:O15"/>
    <mergeCell ref="J16:K17"/>
    <mergeCell ref="L16:M17"/>
    <mergeCell ref="N16:O17"/>
    <mergeCell ref="AH42:AI43"/>
    <mergeCell ref="AJ42:AK43"/>
    <mergeCell ref="AL42:AM43"/>
    <mergeCell ref="AH44:AI45"/>
    <mergeCell ref="AJ44:AK45"/>
    <mergeCell ref="AL44:AM45"/>
    <mergeCell ref="AH38:AI39"/>
    <mergeCell ref="AJ38:AK39"/>
    <mergeCell ref="AL38:AM39"/>
    <mergeCell ref="AH40:AI41"/>
    <mergeCell ref="AJ40:AK41"/>
    <mergeCell ref="AL40:AM41"/>
    <mergeCell ref="AH34:AI35"/>
    <mergeCell ref="AJ34:AK35"/>
    <mergeCell ref="AL34:AM35"/>
    <mergeCell ref="AH36:AI37"/>
    <mergeCell ref="AJ36:AK37"/>
    <mergeCell ref="AL36:AM37"/>
    <mergeCell ref="AH30:AI31"/>
    <mergeCell ref="AJ30:AK31"/>
    <mergeCell ref="AL30:AM31"/>
    <mergeCell ref="AH32:AI33"/>
    <mergeCell ref="AJ32:AK33"/>
    <mergeCell ref="AL32:AM33"/>
    <mergeCell ref="AH26:AI27"/>
    <mergeCell ref="AJ26:AK27"/>
    <mergeCell ref="AL26:AM27"/>
    <mergeCell ref="AH28:AI29"/>
    <mergeCell ref="AJ28:AK29"/>
    <mergeCell ref="AL28:AM29"/>
    <mergeCell ref="AH22:AI23"/>
    <mergeCell ref="AJ22:AK23"/>
    <mergeCell ref="AL22:AM23"/>
    <mergeCell ref="AH24:AI25"/>
    <mergeCell ref="AJ24:AK25"/>
    <mergeCell ref="AL24:AM25"/>
    <mergeCell ref="AH18:AI19"/>
    <mergeCell ref="AJ18:AK19"/>
    <mergeCell ref="AL18:AM19"/>
    <mergeCell ref="AH20:AI21"/>
    <mergeCell ref="AJ20:AK21"/>
    <mergeCell ref="AL20:AM21"/>
    <mergeCell ref="AH14:AI15"/>
    <mergeCell ref="AJ14:AK15"/>
    <mergeCell ref="AL14:AM15"/>
    <mergeCell ref="AH16:AI17"/>
    <mergeCell ref="AJ16:AK17"/>
    <mergeCell ref="AL16:AM17"/>
    <mergeCell ref="AH10:AI11"/>
    <mergeCell ref="AJ10:AK11"/>
    <mergeCell ref="AL10:AM11"/>
    <mergeCell ref="AH12:AI13"/>
    <mergeCell ref="AJ12:AK13"/>
    <mergeCell ref="AL12:AM13"/>
    <mergeCell ref="AH6:AI7"/>
    <mergeCell ref="AJ6:AK7"/>
    <mergeCell ref="AL6:AM7"/>
    <mergeCell ref="AH8:AI9"/>
    <mergeCell ref="AJ8:AK9"/>
    <mergeCell ref="AL8:AM9"/>
    <mergeCell ref="AB42:AC43"/>
    <mergeCell ref="AD42:AE43"/>
    <mergeCell ref="AF42:AG43"/>
    <mergeCell ref="AB44:AC45"/>
    <mergeCell ref="AD44:AE45"/>
    <mergeCell ref="AF44:AG45"/>
    <mergeCell ref="AB38:AC39"/>
    <mergeCell ref="AD38:AE39"/>
    <mergeCell ref="AF38:AG39"/>
    <mergeCell ref="AB40:AC41"/>
    <mergeCell ref="AD40:AE41"/>
    <mergeCell ref="AF40:AG41"/>
    <mergeCell ref="AB34:AC35"/>
    <mergeCell ref="AD34:AE35"/>
    <mergeCell ref="AF34:AG35"/>
    <mergeCell ref="AB36:AC37"/>
    <mergeCell ref="AD36:AE37"/>
    <mergeCell ref="AF36:AG37"/>
    <mergeCell ref="AB30:AC31"/>
    <mergeCell ref="AD30:AE31"/>
    <mergeCell ref="AF30:AG31"/>
    <mergeCell ref="AB32:AC33"/>
    <mergeCell ref="AD32:AE33"/>
    <mergeCell ref="AF32:AG33"/>
    <mergeCell ref="AB26:AC27"/>
    <mergeCell ref="AD26:AE27"/>
    <mergeCell ref="AF26:AG27"/>
    <mergeCell ref="AB28:AC29"/>
    <mergeCell ref="AD28:AE29"/>
    <mergeCell ref="AF28:AG29"/>
    <mergeCell ref="AB22:AC23"/>
    <mergeCell ref="AD22:AE23"/>
    <mergeCell ref="AF22:AG23"/>
    <mergeCell ref="AB24:AC25"/>
    <mergeCell ref="AD24:AE25"/>
    <mergeCell ref="AF24:AG25"/>
    <mergeCell ref="AB14:AC15"/>
    <mergeCell ref="AD14:AE15"/>
    <mergeCell ref="AF14:AG15"/>
    <mergeCell ref="AB16:AC17"/>
    <mergeCell ref="AD16:AE17"/>
    <mergeCell ref="AF16:AG17"/>
    <mergeCell ref="V20:W21"/>
    <mergeCell ref="X20:Y21"/>
    <mergeCell ref="Z20:AA21"/>
    <mergeCell ref="V14:W15"/>
    <mergeCell ref="X14:Y15"/>
    <mergeCell ref="Z14:AA15"/>
    <mergeCell ref="V16:W17"/>
    <mergeCell ref="X16:Y17"/>
    <mergeCell ref="Z16:AA17"/>
    <mergeCell ref="AB18:AC19"/>
    <mergeCell ref="AD18:AE19"/>
    <mergeCell ref="V18:W19"/>
    <mergeCell ref="X18:Y19"/>
    <mergeCell ref="Z18:AA19"/>
    <mergeCell ref="AF18:AG19"/>
    <mergeCell ref="AB20:AC21"/>
    <mergeCell ref="AD20:AE21"/>
    <mergeCell ref="AF20:AG21"/>
    <mergeCell ref="AF6:AG7"/>
    <mergeCell ref="AB8:AC9"/>
    <mergeCell ref="AD8:AE9"/>
    <mergeCell ref="AF8:AG9"/>
    <mergeCell ref="AB10:AC11"/>
    <mergeCell ref="AD10:AE11"/>
    <mergeCell ref="AF10:AG11"/>
    <mergeCell ref="Z10:AA11"/>
    <mergeCell ref="V12:W13"/>
    <mergeCell ref="X12:Y13"/>
    <mergeCell ref="Z12:AA13"/>
    <mergeCell ref="AB6:AC7"/>
    <mergeCell ref="AD6:AE7"/>
    <mergeCell ref="AB12:AC13"/>
    <mergeCell ref="AD12:AE13"/>
    <mergeCell ref="AF12:AG13"/>
    <mergeCell ref="J2:AM4"/>
    <mergeCell ref="E6:I13"/>
    <mergeCell ref="E14:I21"/>
    <mergeCell ref="J6:K7"/>
    <mergeCell ref="AB46:AG51"/>
    <mergeCell ref="AH46:AM51"/>
    <mergeCell ref="P6:Q7"/>
    <mergeCell ref="P12:Q13"/>
    <mergeCell ref="L6:M7"/>
    <mergeCell ref="N6:O7"/>
    <mergeCell ref="N8:O9"/>
    <mergeCell ref="L8:M9"/>
    <mergeCell ref="J8:K9"/>
    <mergeCell ref="J10:K11"/>
    <mergeCell ref="E30:I37"/>
    <mergeCell ref="P8:Q9"/>
    <mergeCell ref="R8:S9"/>
    <mergeCell ref="T8:U9"/>
    <mergeCell ref="P10:Q11"/>
    <mergeCell ref="R10:S11"/>
    <mergeCell ref="T10:U11"/>
    <mergeCell ref="J12:K13"/>
    <mergeCell ref="L10:M11"/>
    <mergeCell ref="L12:M13"/>
    <mergeCell ref="B6:D45"/>
    <mergeCell ref="AO6:AT13"/>
    <mergeCell ref="AO14:AT21"/>
    <mergeCell ref="AO22:AT29"/>
    <mergeCell ref="AO30:AT37"/>
    <mergeCell ref="E22:I29"/>
    <mergeCell ref="E38:I45"/>
    <mergeCell ref="J46:O51"/>
    <mergeCell ref="P46:U51"/>
    <mergeCell ref="V46:AA51"/>
    <mergeCell ref="N10:O11"/>
    <mergeCell ref="N12:O13"/>
    <mergeCell ref="R12:S13"/>
    <mergeCell ref="T12:U13"/>
    <mergeCell ref="V6:W7"/>
    <mergeCell ref="X6:Y7"/>
    <mergeCell ref="Z6:AA7"/>
    <mergeCell ref="V8:W9"/>
    <mergeCell ref="X8:Y9"/>
    <mergeCell ref="Z8:AA9"/>
    <mergeCell ref="V10:W11"/>
    <mergeCell ref="X10:Y11"/>
    <mergeCell ref="R6:S7"/>
    <mergeCell ref="T6:U7"/>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CM248"/>
  <sheetViews>
    <sheetView topLeftCell="A7" zoomScale="50" zoomScaleNormal="50" workbookViewId="0">
      <selection activeCell="AB49" sqref="AB49"/>
    </sheetView>
  </sheetViews>
  <sheetFormatPr baseColWidth="10" defaultRowHeight="15" x14ac:dyDescent="0.25"/>
  <cols>
    <col min="2" max="18" width="5.7109375" customWidth="1"/>
    <col min="19" max="19" width="8.42578125" customWidth="1"/>
    <col min="20" max="23" width="5.7109375" customWidth="1"/>
    <col min="24" max="24" width="8.5703125" customWidth="1"/>
    <col min="25" max="26" width="5.7109375" customWidth="1"/>
    <col min="27" max="27" width="10.7109375" customWidth="1"/>
    <col min="28" max="28" width="5.7109375" customWidth="1"/>
    <col min="29" max="29" width="7.42578125" customWidth="1"/>
    <col min="30" max="33" width="5.7109375" customWidth="1"/>
    <col min="34" max="34" width="8.5703125" customWidth="1"/>
    <col min="35" max="39" width="5.7109375" customWidth="1"/>
    <col min="41" max="46" width="5.7109375" customWidth="1"/>
  </cols>
  <sheetData>
    <row r="1" spans="1:91" x14ac:dyDescent="0.25">
      <c r="A1" s="69"/>
      <c r="B1" s="69"/>
      <c r="C1" s="69"/>
      <c r="D1" s="69"/>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c r="AP1" s="69"/>
      <c r="AQ1" s="69"/>
      <c r="AR1" s="69"/>
      <c r="AS1" s="69"/>
      <c r="AT1" s="69"/>
      <c r="AU1" s="69"/>
      <c r="AV1" s="69"/>
      <c r="AW1" s="69"/>
      <c r="AX1" s="69"/>
      <c r="AY1" s="69"/>
      <c r="AZ1" s="69"/>
      <c r="BA1" s="69"/>
      <c r="BB1" s="69"/>
      <c r="BC1" s="69"/>
      <c r="BD1" s="69"/>
      <c r="BE1" s="69"/>
      <c r="BF1" s="69"/>
      <c r="BG1" s="69"/>
      <c r="BH1" s="69"/>
      <c r="BI1" s="69"/>
      <c r="BJ1" s="69"/>
      <c r="BK1" s="69"/>
      <c r="BL1" s="69"/>
      <c r="BM1" s="69"/>
      <c r="BN1" s="69"/>
      <c r="BO1" s="69"/>
      <c r="BP1" s="69"/>
      <c r="BQ1" s="69"/>
      <c r="BR1" s="69"/>
      <c r="BS1" s="69"/>
      <c r="BT1" s="69"/>
      <c r="BU1" s="69"/>
      <c r="BV1" s="69"/>
      <c r="BW1" s="69"/>
      <c r="BX1" s="69"/>
      <c r="BY1" s="69"/>
      <c r="BZ1" s="69"/>
      <c r="CA1" s="69"/>
      <c r="CB1" s="69"/>
      <c r="CC1" s="69"/>
      <c r="CD1" s="69"/>
      <c r="CE1" s="69"/>
      <c r="CF1" s="69"/>
      <c r="CG1" s="69"/>
      <c r="CH1" s="69"/>
      <c r="CI1" s="69"/>
      <c r="CJ1" s="69"/>
      <c r="CK1" s="69"/>
      <c r="CL1" s="69"/>
      <c r="CM1" s="69"/>
    </row>
    <row r="2" spans="1:91" ht="18" customHeight="1" x14ac:dyDescent="0.25">
      <c r="A2" s="69"/>
      <c r="B2" s="508" t="s">
        <v>158</v>
      </c>
      <c r="C2" s="509"/>
      <c r="D2" s="509"/>
      <c r="E2" s="509"/>
      <c r="F2" s="509"/>
      <c r="G2" s="509"/>
      <c r="H2" s="509"/>
      <c r="I2" s="509"/>
      <c r="J2" s="450" t="s">
        <v>2</v>
      </c>
      <c r="K2" s="450"/>
      <c r="L2" s="450"/>
      <c r="M2" s="450"/>
      <c r="N2" s="450"/>
      <c r="O2" s="450"/>
      <c r="P2" s="450"/>
      <c r="Q2" s="450"/>
      <c r="R2" s="450"/>
      <c r="S2" s="450"/>
      <c r="T2" s="450"/>
      <c r="U2" s="450"/>
      <c r="V2" s="450"/>
      <c r="W2" s="450"/>
      <c r="X2" s="450"/>
      <c r="Y2" s="450"/>
      <c r="Z2" s="450"/>
      <c r="AA2" s="450"/>
      <c r="AB2" s="450"/>
      <c r="AC2" s="450"/>
      <c r="AD2" s="450"/>
      <c r="AE2" s="450"/>
      <c r="AF2" s="450"/>
      <c r="AG2" s="450"/>
      <c r="AH2" s="450"/>
      <c r="AI2" s="450"/>
      <c r="AJ2" s="450"/>
      <c r="AK2" s="450"/>
      <c r="AL2" s="450"/>
      <c r="AM2" s="450"/>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c r="CA2" s="69"/>
      <c r="CB2" s="69"/>
      <c r="CC2" s="69"/>
      <c r="CD2" s="69"/>
      <c r="CE2" s="69"/>
      <c r="CF2" s="69"/>
      <c r="CG2" s="69"/>
      <c r="CH2" s="69"/>
      <c r="CI2" s="69"/>
      <c r="CJ2" s="69"/>
      <c r="CK2" s="69"/>
      <c r="CL2" s="69"/>
      <c r="CM2" s="69"/>
    </row>
    <row r="3" spans="1:91" ht="18.75" customHeight="1" x14ac:dyDescent="0.25">
      <c r="A3" s="69"/>
      <c r="B3" s="509"/>
      <c r="C3" s="509"/>
      <c r="D3" s="509"/>
      <c r="E3" s="509"/>
      <c r="F3" s="509"/>
      <c r="G3" s="509"/>
      <c r="H3" s="509"/>
      <c r="I3" s="509"/>
      <c r="J3" s="450"/>
      <c r="K3" s="450"/>
      <c r="L3" s="450"/>
      <c r="M3" s="450"/>
      <c r="N3" s="450"/>
      <c r="O3" s="450"/>
      <c r="P3" s="450"/>
      <c r="Q3" s="450"/>
      <c r="R3" s="450"/>
      <c r="S3" s="450"/>
      <c r="T3" s="450"/>
      <c r="U3" s="450"/>
      <c r="V3" s="450"/>
      <c r="W3" s="450"/>
      <c r="X3" s="450"/>
      <c r="Y3" s="450"/>
      <c r="Z3" s="450"/>
      <c r="AA3" s="450"/>
      <c r="AB3" s="450"/>
      <c r="AC3" s="450"/>
      <c r="AD3" s="450"/>
      <c r="AE3" s="450"/>
      <c r="AF3" s="450"/>
      <c r="AG3" s="450"/>
      <c r="AH3" s="450"/>
      <c r="AI3" s="450"/>
      <c r="AJ3" s="450"/>
      <c r="AK3" s="450"/>
      <c r="AL3" s="450"/>
      <c r="AM3" s="450"/>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c r="CA3" s="69"/>
      <c r="CB3" s="69"/>
      <c r="CC3" s="69"/>
      <c r="CD3" s="69"/>
      <c r="CE3" s="69"/>
      <c r="CF3" s="69"/>
      <c r="CG3" s="69"/>
      <c r="CH3" s="69"/>
      <c r="CI3" s="69"/>
      <c r="CJ3" s="69"/>
      <c r="CK3" s="69"/>
      <c r="CL3" s="69"/>
      <c r="CM3" s="69"/>
    </row>
    <row r="4" spans="1:91" ht="15" customHeight="1" x14ac:dyDescent="0.25">
      <c r="A4" s="69"/>
      <c r="B4" s="509"/>
      <c r="C4" s="509"/>
      <c r="D4" s="509"/>
      <c r="E4" s="509"/>
      <c r="F4" s="509"/>
      <c r="G4" s="509"/>
      <c r="H4" s="509"/>
      <c r="I4" s="509"/>
      <c r="J4" s="450"/>
      <c r="K4" s="450"/>
      <c r="L4" s="450"/>
      <c r="M4" s="450"/>
      <c r="N4" s="450"/>
      <c r="O4" s="450"/>
      <c r="P4" s="450"/>
      <c r="Q4" s="450"/>
      <c r="R4" s="450"/>
      <c r="S4" s="450"/>
      <c r="T4" s="450"/>
      <c r="U4" s="450"/>
      <c r="V4" s="450"/>
      <c r="W4" s="450"/>
      <c r="X4" s="450"/>
      <c r="Y4" s="450"/>
      <c r="Z4" s="450"/>
      <c r="AA4" s="450"/>
      <c r="AB4" s="450"/>
      <c r="AC4" s="450"/>
      <c r="AD4" s="450"/>
      <c r="AE4" s="450"/>
      <c r="AF4" s="450"/>
      <c r="AG4" s="450"/>
      <c r="AH4" s="450"/>
      <c r="AI4" s="450"/>
      <c r="AJ4" s="450"/>
      <c r="AK4" s="450"/>
      <c r="AL4" s="450"/>
      <c r="AM4" s="450"/>
      <c r="AN4" s="69"/>
      <c r="AO4" s="69"/>
      <c r="AP4" s="69"/>
      <c r="AQ4" s="69"/>
      <c r="AR4" s="69"/>
      <c r="AS4" s="69"/>
      <c r="AT4" s="69"/>
      <c r="AU4" s="69"/>
      <c r="AV4" s="69"/>
      <c r="AW4" s="69"/>
      <c r="AX4" s="69"/>
      <c r="AY4" s="69"/>
      <c r="AZ4" s="69"/>
      <c r="BA4" s="69"/>
      <c r="BB4" s="69"/>
      <c r="BC4" s="69"/>
      <c r="BD4" s="69"/>
      <c r="BE4" s="69"/>
      <c r="BF4" s="69"/>
      <c r="BG4" s="69"/>
      <c r="BH4" s="69"/>
      <c r="BI4" s="69"/>
      <c r="BJ4" s="69"/>
      <c r="BK4" s="69"/>
      <c r="BL4" s="69"/>
      <c r="BM4" s="69"/>
      <c r="BN4" s="69"/>
      <c r="BO4" s="69"/>
      <c r="BP4" s="69"/>
      <c r="BQ4" s="69"/>
      <c r="BR4" s="69"/>
      <c r="BS4" s="69"/>
      <c r="BT4" s="69"/>
      <c r="BU4" s="69"/>
      <c r="BV4" s="69"/>
      <c r="BW4" s="69"/>
      <c r="BX4" s="69"/>
      <c r="BY4" s="69"/>
      <c r="BZ4" s="69"/>
      <c r="CA4" s="69"/>
      <c r="CB4" s="69"/>
      <c r="CC4" s="69"/>
      <c r="CD4" s="69"/>
      <c r="CE4" s="69"/>
      <c r="CF4" s="69"/>
      <c r="CG4" s="69"/>
      <c r="CH4" s="69"/>
      <c r="CI4" s="69"/>
      <c r="CJ4" s="69"/>
      <c r="CK4" s="69"/>
      <c r="CL4" s="69"/>
      <c r="CM4" s="69"/>
    </row>
    <row r="5" spans="1:91" ht="15.75" thickBot="1" x14ac:dyDescent="0.3">
      <c r="A5" s="69"/>
      <c r="B5" s="69"/>
      <c r="C5" s="69"/>
      <c r="D5" s="69"/>
      <c r="E5" s="69"/>
      <c r="F5" s="69"/>
      <c r="G5" s="69"/>
      <c r="H5" s="69"/>
      <c r="I5" s="69"/>
      <c r="J5" s="69"/>
      <c r="K5" s="69"/>
      <c r="L5" s="69"/>
      <c r="M5" s="69"/>
      <c r="N5" s="69"/>
      <c r="O5" s="69"/>
      <c r="P5" s="69"/>
      <c r="Q5" s="69"/>
      <c r="R5" s="69"/>
      <c r="S5" s="69"/>
      <c r="T5" s="69"/>
      <c r="U5" s="69"/>
      <c r="V5" s="69"/>
      <c r="W5" s="69"/>
      <c r="X5" s="69"/>
      <c r="Y5" s="69"/>
      <c r="Z5" s="69"/>
      <c r="AA5" s="69"/>
      <c r="AB5" s="69"/>
      <c r="AC5" s="69"/>
      <c r="AD5" s="69"/>
      <c r="AE5" s="69"/>
      <c r="AF5" s="69"/>
      <c r="AG5" s="69"/>
      <c r="AH5" s="69"/>
      <c r="AI5" s="69"/>
      <c r="AJ5" s="69"/>
      <c r="AK5" s="69"/>
      <c r="AL5" s="69"/>
      <c r="AM5" s="69"/>
      <c r="AN5" s="69"/>
      <c r="AO5" s="69"/>
      <c r="AP5" s="69"/>
      <c r="AQ5" s="69"/>
      <c r="AR5" s="69"/>
      <c r="AS5" s="69"/>
      <c r="AT5" s="69"/>
      <c r="AU5" s="69"/>
      <c r="AV5" s="69"/>
      <c r="AW5" s="69"/>
      <c r="AX5" s="69"/>
      <c r="AY5" s="69"/>
      <c r="AZ5" s="69"/>
      <c r="BA5" s="69"/>
      <c r="BB5" s="69"/>
      <c r="BC5" s="69"/>
      <c r="BD5" s="69"/>
      <c r="BE5" s="69"/>
      <c r="BF5" s="69"/>
      <c r="BG5" s="69"/>
      <c r="BH5" s="69"/>
      <c r="BI5" s="69"/>
      <c r="BJ5" s="69"/>
      <c r="BK5" s="69"/>
      <c r="BL5" s="69"/>
      <c r="BM5" s="69"/>
      <c r="BN5" s="69"/>
      <c r="BO5" s="69"/>
      <c r="BP5" s="69"/>
      <c r="BQ5" s="69"/>
      <c r="BR5" s="69"/>
      <c r="BS5" s="69"/>
      <c r="BT5" s="69"/>
      <c r="BU5" s="69"/>
    </row>
    <row r="6" spans="1:91" ht="15" customHeight="1" x14ac:dyDescent="0.25">
      <c r="A6" s="69"/>
      <c r="B6" s="397" t="s">
        <v>4</v>
      </c>
      <c r="C6" s="397"/>
      <c r="D6" s="398"/>
      <c r="E6" s="492" t="s">
        <v>116</v>
      </c>
      <c r="F6" s="493"/>
      <c r="G6" s="493"/>
      <c r="H6" s="493"/>
      <c r="I6" s="510"/>
      <c r="J6" s="32" t="str">
        <f>IF(AND('Mapa final'!$AD$12="Muy Alta",'Mapa final'!$AF$12="Leve"),CONCATENATE("R1C",'Mapa final'!$T$12),"")</f>
        <v/>
      </c>
      <c r="K6" s="33" t="str">
        <f>IF(AND('Mapa final'!$AD$13="Muy Alta",'Mapa final'!$AF$13="Leve"),CONCATENATE("R1C",'Mapa final'!$T$13),"")</f>
        <v/>
      </c>
      <c r="L6" s="33" t="str">
        <f>IF(AND('Mapa final'!$AD$14="Muy Alta",'Mapa final'!$AF$14="Leve"),CONCATENATE("R1C",'Mapa final'!$T$14),"")</f>
        <v/>
      </c>
      <c r="M6" s="33" t="str">
        <f>IF(AND('Mapa final'!$AD$15="Muy Alta",'Mapa final'!$AF$15="Leve"),CONCATENATE("R1C",'Mapa final'!$T$15),"")</f>
        <v/>
      </c>
      <c r="N6" s="33" t="str">
        <f>IF(AND('Mapa final'!$AD$16="Muy Alta",'Mapa final'!$AF$16="Leve"),CONCATENATE("R1C",'Mapa final'!$T$16),"")</f>
        <v/>
      </c>
      <c r="O6" s="34" t="str">
        <f>IF(AND('Mapa final'!$AD$17="Muy Alta",'Mapa final'!$AF$17="Leve"),CONCATENATE("R1C",'Mapa final'!$T$17),"")</f>
        <v/>
      </c>
      <c r="P6" s="32" t="str">
        <f>IF(AND('Mapa final'!$AD$12="Muy Alta",'Mapa final'!$AF$12="Menor"),CONCATENATE("R1C",'Mapa final'!$T$12),"")</f>
        <v/>
      </c>
      <c r="Q6" s="33" t="str">
        <f>IF(AND('Mapa final'!$AD$13="Muy Alta",'Mapa final'!$AF$13="Menor"),CONCATENATE("R1C",'Mapa final'!$T$13),"")</f>
        <v/>
      </c>
      <c r="R6" s="33" t="str">
        <f>IF(AND('Mapa final'!$AD$14="Muy Alta",'Mapa final'!$AF$14="Menor"),CONCATENATE("R1C",'Mapa final'!$T$14),"")</f>
        <v/>
      </c>
      <c r="S6" s="33" t="str">
        <f>IF(AND('Mapa final'!$AD$15="Muy Alta",'Mapa final'!$AF$15="Menor"),CONCATENATE("R1C",'Mapa final'!$T$15),"")</f>
        <v/>
      </c>
      <c r="T6" s="33" t="str">
        <f>IF(AND('Mapa final'!$AD$16="Muy Alta",'Mapa final'!$AF$16="Menor"),CONCATENATE("R1C",'Mapa final'!$T$16),"")</f>
        <v/>
      </c>
      <c r="U6" s="34" t="str">
        <f>IF(AND('Mapa final'!$AD$17="Muy Alta",'Mapa final'!$AF$17="Menor"),CONCATENATE("R1C",'Mapa final'!$T$17),"")</f>
        <v/>
      </c>
      <c r="V6" s="32" t="str">
        <f>IF(AND('Mapa final'!$AD$12="Muy Alta",'Mapa final'!$AF$12="Moderado"),CONCATENATE("R1C",'Mapa final'!$T$12),"")</f>
        <v/>
      </c>
      <c r="W6" s="33" t="str">
        <f>IF(AND('Mapa final'!$AD$13="Muy Alta",'Mapa final'!$AF$13="Moderado"),CONCATENATE("R1C",'Mapa final'!$T$13),"")</f>
        <v/>
      </c>
      <c r="X6" s="33" t="str">
        <f>IF(AND('Mapa final'!$AD$14="Muy Alta",'Mapa final'!$AF$14="Moderado"),CONCATENATE("R1C",'Mapa final'!$T$14),"")</f>
        <v/>
      </c>
      <c r="Y6" s="33" t="str">
        <f>IF(AND('Mapa final'!$AD$15="Muy Alta",'Mapa final'!$AF$15="Moderado"),CONCATENATE("R1C",'Mapa final'!$T$15),"")</f>
        <v/>
      </c>
      <c r="Z6" s="33" t="str">
        <f>IF(AND('Mapa final'!$AD$16="Muy Alta",'Mapa final'!$AF$16="Moderado"),CONCATENATE("R1C",'Mapa final'!$T$16),"")</f>
        <v/>
      </c>
      <c r="AA6" s="34" t="str">
        <f>IF(AND('Mapa final'!$AD$17="Muy Alta",'Mapa final'!$AF$17="Moderado"),CONCATENATE("R1C",'Mapa final'!$T$17),"")</f>
        <v/>
      </c>
      <c r="AB6" s="32" t="str">
        <f>IF(AND('Mapa final'!$AD$12="Muy Alta",'Mapa final'!$AF$12="Mayor"),CONCATENATE("R1C",'Mapa final'!$T$12),"")</f>
        <v/>
      </c>
      <c r="AC6" s="33" t="str">
        <f>IF(AND('Mapa final'!$AD$13="Muy Alta",'Mapa final'!$AF$13="Mayor"),CONCATENATE("R1C",'Mapa final'!$T$13),"")</f>
        <v/>
      </c>
      <c r="AD6" s="33" t="str">
        <f>IF(AND('Mapa final'!$AD$14="Muy Alta",'Mapa final'!$AF$14="Mayor"),CONCATENATE("R1C",'Mapa final'!$T$14),"")</f>
        <v/>
      </c>
      <c r="AE6" s="33" t="str">
        <f>IF(AND('Mapa final'!$AD$15="Muy Alta",'Mapa final'!$AF$15="Mayor"),CONCATENATE("R1C",'Mapa final'!$T$15),"")</f>
        <v/>
      </c>
      <c r="AF6" s="33" t="str">
        <f>IF(AND('Mapa final'!$AD$16="Muy Alta",'Mapa final'!$AF$16="Mayor"),CONCATENATE("R1C",'Mapa final'!$T$16),"")</f>
        <v/>
      </c>
      <c r="AG6" s="34" t="str">
        <f>IF(AND('Mapa final'!$AD$17="Muy Alta",'Mapa final'!$AF$17="Mayor"),CONCATENATE("R1C",'Mapa final'!$T$17),"")</f>
        <v/>
      </c>
      <c r="AH6" s="35" t="str">
        <f>IF(AND('Mapa final'!$AD$12="Muy Alta",'Mapa final'!$AF$12="Catastrófico"),CONCATENATE("R1C",'Mapa final'!$T$12),"")</f>
        <v/>
      </c>
      <c r="AI6" s="36" t="str">
        <f>IF(AND('Mapa final'!$AD$13="Muy Alta",'Mapa final'!$AF$13="Catastrófico"),CONCATENATE("R1C",'Mapa final'!$T$13),"")</f>
        <v/>
      </c>
      <c r="AJ6" s="36" t="str">
        <f>IF(AND('Mapa final'!$AD$14="Muy Alta",'Mapa final'!$AF$14="Catastrófico"),CONCATENATE("R1C",'Mapa final'!$T$14),"")</f>
        <v/>
      </c>
      <c r="AK6" s="36" t="str">
        <f>IF(AND('Mapa final'!$AD$15="Muy Alta",'Mapa final'!$AF$15="Catastrófico"),CONCATENATE("R1C",'Mapa final'!$T$15),"")</f>
        <v/>
      </c>
      <c r="AL6" s="36" t="str">
        <f>IF(AND('Mapa final'!$AD$16="Muy Alta",'Mapa final'!$AF$16="Catastrófico"),CONCATENATE("R1C",'Mapa final'!$T$16),"")</f>
        <v/>
      </c>
      <c r="AM6" s="37" t="str">
        <f>IF(AND('Mapa final'!$AD$17="Muy Alta",'Mapa final'!$AF$17="Catastrófico"),CONCATENATE("R1C",'Mapa final'!$T$17),"")</f>
        <v/>
      </c>
      <c r="AN6" s="69"/>
      <c r="AO6" s="499" t="s">
        <v>79</v>
      </c>
      <c r="AP6" s="500"/>
      <c r="AQ6" s="500"/>
      <c r="AR6" s="500"/>
      <c r="AS6" s="500"/>
      <c r="AT6" s="501"/>
      <c r="AU6" s="69"/>
      <c r="AV6" s="69"/>
      <c r="AW6" s="69"/>
      <c r="AX6" s="69"/>
      <c r="AY6" s="69"/>
      <c r="AZ6" s="69"/>
      <c r="BA6" s="69"/>
      <c r="BB6" s="69"/>
      <c r="BC6" s="69"/>
      <c r="BD6" s="69"/>
      <c r="BE6" s="69"/>
      <c r="BF6" s="69"/>
      <c r="BG6" s="69"/>
      <c r="BH6" s="69"/>
      <c r="BI6" s="69"/>
      <c r="BJ6" s="69"/>
      <c r="BK6" s="69"/>
      <c r="BL6" s="69"/>
      <c r="BM6" s="69"/>
      <c r="BN6" s="69"/>
      <c r="BO6" s="69"/>
      <c r="BP6" s="69"/>
      <c r="BQ6" s="69"/>
      <c r="BR6" s="69"/>
      <c r="BS6" s="69"/>
      <c r="BT6" s="69"/>
      <c r="BU6" s="69"/>
      <c r="BV6" s="69"/>
      <c r="BW6" s="69"/>
      <c r="BX6" s="69"/>
    </row>
    <row r="7" spans="1:91" ht="15" customHeight="1" x14ac:dyDescent="0.25">
      <c r="A7" s="69"/>
      <c r="B7" s="397"/>
      <c r="C7" s="397"/>
      <c r="D7" s="398"/>
      <c r="E7" s="496"/>
      <c r="F7" s="495"/>
      <c r="G7" s="495"/>
      <c r="H7" s="495"/>
      <c r="I7" s="511"/>
      <c r="J7" s="38" t="str">
        <f>IF(AND('Mapa final'!$AD$18="Muy Alta",'Mapa final'!$AF$18="Leve"),CONCATENATE("R2C",'Mapa final'!$T$18),"")</f>
        <v/>
      </c>
      <c r="K7" s="39" t="str">
        <f>IF(AND('Mapa final'!$AD$19="Muy Alta",'Mapa final'!$AF$19="Leve"),CONCATENATE("R2C",'Mapa final'!$T$19),"")</f>
        <v/>
      </c>
      <c r="L7" s="39" t="str">
        <f>IF(AND('Mapa final'!$AD$20="Muy Alta",'Mapa final'!$AF$20="Leve"),CONCATENATE("R2C",'Mapa final'!$T$20),"")</f>
        <v/>
      </c>
      <c r="M7" s="39" t="str">
        <f>IF(AND('Mapa final'!$AD$21="Muy Alta",'Mapa final'!$AF$21="Leve"),CONCATENATE("R2C",'Mapa final'!$T$21),"")</f>
        <v/>
      </c>
      <c r="N7" s="39" t="str">
        <f>IF(AND('Mapa final'!$AD$22="Muy Alta",'Mapa final'!$AF$22="Leve"),CONCATENATE("R2C",'Mapa final'!$T$22),"")</f>
        <v/>
      </c>
      <c r="O7" s="40" t="str">
        <f>IF(AND('Mapa final'!$AD$23="Muy Alta",'Mapa final'!$AF$23="Leve"),CONCATENATE("R2C",'Mapa final'!$T$23),"")</f>
        <v/>
      </c>
      <c r="P7" s="38" t="str">
        <f>IF(AND('Mapa final'!$AD$18="Muy Alta",'Mapa final'!$AF$18="Menor"),CONCATENATE("R2C",'Mapa final'!$T$18),"")</f>
        <v/>
      </c>
      <c r="Q7" s="39" t="str">
        <f>IF(AND('Mapa final'!$AD$19="Muy Alta",'Mapa final'!$AF$19="Menor"),CONCATENATE("R2C",'Mapa final'!$T$19),"")</f>
        <v/>
      </c>
      <c r="R7" s="39" t="str">
        <f>IF(AND('Mapa final'!$AD$20="Muy Alta",'Mapa final'!$AF$20="Menor"),CONCATENATE("R2C",'Mapa final'!$T$20),"")</f>
        <v/>
      </c>
      <c r="S7" s="39" t="str">
        <f>IF(AND('Mapa final'!$AD$21="Muy Alta",'Mapa final'!$AF$21="Menor"),CONCATENATE("R2C",'Mapa final'!$T$21),"")</f>
        <v/>
      </c>
      <c r="T7" s="39" t="str">
        <f>IF(AND('Mapa final'!$AD$22="Muy Alta",'Mapa final'!$AF$22="Menor"),CONCATENATE("R2C",'Mapa final'!$T$22),"")</f>
        <v/>
      </c>
      <c r="U7" s="40" t="str">
        <f>IF(AND('Mapa final'!$AD$23="Muy Alta",'Mapa final'!$AF$23="Menor"),CONCATENATE("R2C",'Mapa final'!$T$23),"")</f>
        <v/>
      </c>
      <c r="V7" s="38" t="str">
        <f>IF(AND('Mapa final'!$AD$18="Muy Alta",'Mapa final'!$AF$18="Moderado"),CONCATENATE("R2C",'Mapa final'!$T$18),"")</f>
        <v/>
      </c>
      <c r="W7" s="39" t="str">
        <f>IF(AND('Mapa final'!$AD$19="Muy Alta",'Mapa final'!$AF$19="Moderado"),CONCATENATE("R2C",'Mapa final'!$T$19),"")</f>
        <v/>
      </c>
      <c r="X7" s="39" t="str">
        <f>IF(AND('Mapa final'!$AD$20="Muy Alta",'Mapa final'!$AF$20="Moderado"),CONCATENATE("R2C",'Mapa final'!$T$20),"")</f>
        <v/>
      </c>
      <c r="Y7" s="39" t="str">
        <f>IF(AND('Mapa final'!$AD$21="Muy Alta",'Mapa final'!$AF$21="Moderado"),CONCATENATE("R2C",'Mapa final'!$T$21),"")</f>
        <v/>
      </c>
      <c r="Z7" s="39" t="str">
        <f>IF(AND('Mapa final'!$AD$22="Muy Alta",'Mapa final'!$AF$22="Moderado"),CONCATENATE("R2C",'Mapa final'!$T$22),"")</f>
        <v/>
      </c>
      <c r="AA7" s="40" t="str">
        <f>IF(AND('Mapa final'!$AD$23="Muy Alta",'Mapa final'!$AF$23="Moderado"),CONCATENATE("R2C",'Mapa final'!$T$23),"")</f>
        <v/>
      </c>
      <c r="AB7" s="38" t="str">
        <f>IF(AND('Mapa final'!$AD$18="Muy Alta",'Mapa final'!$AF$18="Mayor"),CONCATENATE("R2C",'Mapa final'!$T$18),"")</f>
        <v/>
      </c>
      <c r="AC7" s="39" t="str">
        <f>IF(AND('Mapa final'!$AD$19="Muy Alta",'Mapa final'!$AF$19="Mayor"),CONCATENATE("R2C",'Mapa final'!$T$19),"")</f>
        <v/>
      </c>
      <c r="AD7" s="39" t="str">
        <f>IF(AND('Mapa final'!$AD$20="Muy Alta",'Mapa final'!$AF$20="Mayor"),CONCATENATE("R2C",'Mapa final'!$T$20),"")</f>
        <v/>
      </c>
      <c r="AE7" s="39" t="str">
        <f>IF(AND('Mapa final'!$AD$21="Muy Alta",'Mapa final'!$AF$21="Mayor"),CONCATENATE("R2C",'Mapa final'!$T$21),"")</f>
        <v/>
      </c>
      <c r="AF7" s="39" t="str">
        <f>IF(AND('Mapa final'!$AD$22="Muy Alta",'Mapa final'!$AF$22="Mayor"),CONCATENATE("R2C",'Mapa final'!$T$22),"")</f>
        <v/>
      </c>
      <c r="AG7" s="40" t="str">
        <f>IF(AND('Mapa final'!$AD$23="Muy Alta",'Mapa final'!$AF$23="Mayor"),CONCATENATE("R2C",'Mapa final'!$T$23),"")</f>
        <v/>
      </c>
      <c r="AH7" s="41" t="str">
        <f>IF(AND('Mapa final'!$AD$18="Muy Alta",'Mapa final'!$AF$18="Catastrófico"),CONCATENATE("R2C",'Mapa final'!$T$18),"")</f>
        <v/>
      </c>
      <c r="AI7" s="42" t="str">
        <f>IF(AND('Mapa final'!$AD$19="Muy Alta",'Mapa final'!$AF$19="Catastrófico"),CONCATENATE("R2C",'Mapa final'!$T$19),"")</f>
        <v/>
      </c>
      <c r="AJ7" s="42" t="str">
        <f>IF(AND('Mapa final'!$AD$20="Muy Alta",'Mapa final'!$AF$20="Catastrófico"),CONCATENATE("R2C",'Mapa final'!$T$20),"")</f>
        <v/>
      </c>
      <c r="AK7" s="42" t="str">
        <f>IF(AND('Mapa final'!$AD$21="Muy Alta",'Mapa final'!$AF$21="Catastrófico"),CONCATENATE("R2C",'Mapa final'!$T$21),"")</f>
        <v/>
      </c>
      <c r="AL7" s="42" t="str">
        <f>IF(AND('Mapa final'!$AD$22="Muy Alta",'Mapa final'!$AF$22="Catastrófico"),CONCATENATE("R2C",'Mapa final'!$T$22),"")</f>
        <v/>
      </c>
      <c r="AM7" s="43" t="str">
        <f>IF(AND('Mapa final'!$AD$23="Muy Alta",'Mapa final'!$AF$23="Catastrófico"),CONCATENATE("R2C",'Mapa final'!$T$23),"")</f>
        <v/>
      </c>
      <c r="AN7" s="69"/>
      <c r="AO7" s="502"/>
      <c r="AP7" s="503"/>
      <c r="AQ7" s="503"/>
      <c r="AR7" s="503"/>
      <c r="AS7" s="503"/>
      <c r="AT7" s="504"/>
      <c r="AU7" s="69"/>
      <c r="AV7" s="69"/>
      <c r="AW7" s="69"/>
      <c r="AX7" s="69"/>
      <c r="AY7" s="69"/>
      <c r="AZ7" s="69"/>
      <c r="BA7" s="69"/>
      <c r="BB7" s="69"/>
      <c r="BC7" s="69"/>
      <c r="BD7" s="69"/>
      <c r="BE7" s="69"/>
      <c r="BF7" s="69"/>
      <c r="BG7" s="69"/>
      <c r="BH7" s="69"/>
      <c r="BI7" s="69"/>
      <c r="BJ7" s="69"/>
      <c r="BK7" s="69"/>
      <c r="BL7" s="69"/>
      <c r="BM7" s="69"/>
      <c r="BN7" s="69"/>
      <c r="BO7" s="69"/>
      <c r="BP7" s="69"/>
      <c r="BQ7" s="69"/>
      <c r="BR7" s="69"/>
      <c r="BS7" s="69"/>
      <c r="BT7" s="69"/>
      <c r="BU7" s="69"/>
      <c r="BV7" s="69"/>
      <c r="BW7" s="69"/>
      <c r="BX7" s="69"/>
    </row>
    <row r="8" spans="1:91" ht="15" customHeight="1" x14ac:dyDescent="0.25">
      <c r="A8" s="69"/>
      <c r="B8" s="397"/>
      <c r="C8" s="397"/>
      <c r="D8" s="398"/>
      <c r="E8" s="496"/>
      <c r="F8" s="495"/>
      <c r="G8" s="495"/>
      <c r="H8" s="495"/>
      <c r="I8" s="511"/>
      <c r="J8" s="38" t="str">
        <f>IF(AND('Mapa final'!$AD$24="Muy Alta",'Mapa final'!$AF$24="Leve"),CONCATENATE("R3C",'Mapa final'!$T$24),"")</f>
        <v/>
      </c>
      <c r="K8" s="39" t="str">
        <f>IF(AND('Mapa final'!$AD$25="Muy Alta",'Mapa final'!$AF$25="Leve"),CONCATENATE("R3C",'Mapa final'!$T$25),"")</f>
        <v/>
      </c>
      <c r="L8" s="39" t="str">
        <f>IF(AND('Mapa final'!$AD$26="Muy Alta",'Mapa final'!$AF$26="Leve"),CONCATENATE("R3C",'Mapa final'!$T$26),"")</f>
        <v/>
      </c>
      <c r="M8" s="39" t="str">
        <f>IF(AND('Mapa final'!$AD$27="Muy Alta",'Mapa final'!$AF$27="Leve"),CONCATENATE("R3C",'Mapa final'!$T$27),"")</f>
        <v/>
      </c>
      <c r="N8" s="39" t="str">
        <f>IF(AND('Mapa final'!$AD$28="Muy Alta",'Mapa final'!$AF$28="Leve"),CONCATENATE("R3C",'Mapa final'!$T$28),"")</f>
        <v/>
      </c>
      <c r="O8" s="40" t="str">
        <f>IF(AND('Mapa final'!$AD$29="Muy Alta",'Mapa final'!$AF$29="Leve"),CONCATENATE("R3C",'Mapa final'!$T$29),"")</f>
        <v/>
      </c>
      <c r="P8" s="38" t="str">
        <f>IF(AND('Mapa final'!$AD$24="Muy Alta",'Mapa final'!$AF$24="Menor"),CONCATENATE("R3C",'Mapa final'!$T$24),"")</f>
        <v/>
      </c>
      <c r="Q8" s="39" t="str">
        <f>IF(AND('Mapa final'!$AD$25="Muy Alta",'Mapa final'!$AF$25="Menor"),CONCATENATE("R3C",'Mapa final'!$T$25),"")</f>
        <v/>
      </c>
      <c r="R8" s="39" t="str">
        <f>IF(AND('Mapa final'!$AD$26="Muy Alta",'Mapa final'!$AF$26="Menor"),CONCATENATE("R3C",'Mapa final'!$T$26),"")</f>
        <v/>
      </c>
      <c r="S8" s="39" t="str">
        <f>IF(AND('Mapa final'!$AD$27="Muy Alta",'Mapa final'!$AF$27="Menor"),CONCATENATE("R3C",'Mapa final'!$T$27),"")</f>
        <v/>
      </c>
      <c r="T8" s="39" t="str">
        <f>IF(AND('Mapa final'!$AD$28="Muy Alta",'Mapa final'!$AF$28="Menor"),CONCATENATE("R3C",'Mapa final'!$T$28),"")</f>
        <v/>
      </c>
      <c r="U8" s="40" t="str">
        <f>IF(AND('Mapa final'!$AD$29="Muy Alta",'Mapa final'!$AF$29="Menor"),CONCATENATE("R3C",'Mapa final'!$T$29),"")</f>
        <v/>
      </c>
      <c r="V8" s="38" t="str">
        <f>IF(AND('Mapa final'!$AD$24="Muy Alta",'Mapa final'!$AF$24="Moderado"),CONCATENATE("R3C",'Mapa final'!$T$24),"")</f>
        <v/>
      </c>
      <c r="W8" s="39" t="str">
        <f>IF(AND('Mapa final'!$AD$25="Muy Alta",'Mapa final'!$AF$25="Moderado"),CONCATENATE("R3C",'Mapa final'!$T$25),"")</f>
        <v/>
      </c>
      <c r="X8" s="39" t="str">
        <f>IF(AND('Mapa final'!$AD$26="Muy Alta",'Mapa final'!$AF$26="Moderado"),CONCATENATE("R3C",'Mapa final'!$T$26),"")</f>
        <v/>
      </c>
      <c r="Y8" s="39" t="str">
        <f>IF(AND('Mapa final'!$AD$27="Muy Alta",'Mapa final'!$AF$27="Moderado"),CONCATENATE("R3C",'Mapa final'!$T$27),"")</f>
        <v/>
      </c>
      <c r="Z8" s="39" t="str">
        <f>IF(AND('Mapa final'!$AD$28="Muy Alta",'Mapa final'!$AF$28="Moderado"),CONCATENATE("R3C",'Mapa final'!$T$28),"")</f>
        <v/>
      </c>
      <c r="AA8" s="40" t="str">
        <f>IF(AND('Mapa final'!$AD$29="Muy Alta",'Mapa final'!$AF$29="Moderado"),CONCATENATE("R3C",'Mapa final'!$T$29),"")</f>
        <v/>
      </c>
      <c r="AB8" s="38" t="str">
        <f>IF(AND('Mapa final'!$AD$24="Muy Alta",'Mapa final'!$AF$24="Mayor"),CONCATENATE("R3C",'Mapa final'!$T$24),"")</f>
        <v/>
      </c>
      <c r="AC8" s="39" t="str">
        <f>IF(AND('Mapa final'!$AD$25="Muy Alta",'Mapa final'!$AF$25="Mayor"),CONCATENATE("R3C",'Mapa final'!$T$25),"")</f>
        <v/>
      </c>
      <c r="AD8" s="39" t="str">
        <f>IF(AND('Mapa final'!$AD$26="Muy Alta",'Mapa final'!$AF$26="Mayor"),CONCATENATE("R3C",'Mapa final'!$T$26),"")</f>
        <v/>
      </c>
      <c r="AE8" s="39" t="str">
        <f>IF(AND('Mapa final'!$AD$27="Muy Alta",'Mapa final'!$AF$27="Mayor"),CONCATENATE("R3C",'Mapa final'!$T$27),"")</f>
        <v/>
      </c>
      <c r="AF8" s="39" t="str">
        <f>IF(AND('Mapa final'!$AD$28="Muy Alta",'Mapa final'!$AF$28="Mayor"),CONCATENATE("R3C",'Mapa final'!$T$28),"")</f>
        <v/>
      </c>
      <c r="AG8" s="40" t="str">
        <f>IF(AND('Mapa final'!$AD$29="Muy Alta",'Mapa final'!$AF$29="Mayor"),CONCATENATE("R3C",'Mapa final'!$T$29),"")</f>
        <v/>
      </c>
      <c r="AH8" s="41" t="str">
        <f>IF(AND('Mapa final'!$AD$24="Muy Alta",'Mapa final'!$AF$24="Catastrófico"),CONCATENATE("R3C",'Mapa final'!$T$24),"")</f>
        <v/>
      </c>
      <c r="AI8" s="42" t="str">
        <f>IF(AND('Mapa final'!$AD$25="Muy Alta",'Mapa final'!$AF$25="Catastrófico"),CONCATENATE("R3C",'Mapa final'!$T$25),"")</f>
        <v/>
      </c>
      <c r="AJ8" s="42" t="str">
        <f>IF(AND('Mapa final'!$AD$26="Muy Alta",'Mapa final'!$AF$26="Catastrófico"),CONCATENATE("R3C",'Mapa final'!$T$26),"")</f>
        <v/>
      </c>
      <c r="AK8" s="42" t="str">
        <f>IF(AND('Mapa final'!$AD$27="Muy Alta",'Mapa final'!$AF$27="Catastrófico"),CONCATENATE("R3C",'Mapa final'!$T$27),"")</f>
        <v/>
      </c>
      <c r="AL8" s="42" t="str">
        <f>IF(AND('Mapa final'!$AD$28="Muy Alta",'Mapa final'!$AF$28="Catastrófico"),CONCATENATE("R3C",'Mapa final'!$T$28),"")</f>
        <v/>
      </c>
      <c r="AM8" s="43" t="str">
        <f>IF(AND('Mapa final'!$AD$29="Muy Alta",'Mapa final'!$AF$29="Catastrófico"),CONCATENATE("R3C",'Mapa final'!$T$29),"")</f>
        <v/>
      </c>
      <c r="AN8" s="69"/>
      <c r="AO8" s="502"/>
      <c r="AP8" s="503"/>
      <c r="AQ8" s="503"/>
      <c r="AR8" s="503"/>
      <c r="AS8" s="503"/>
      <c r="AT8" s="504"/>
      <c r="AU8" s="69"/>
      <c r="AV8" s="69"/>
      <c r="AW8" s="69"/>
      <c r="AX8" s="69"/>
      <c r="AY8" s="69"/>
      <c r="AZ8" s="69"/>
      <c r="BA8" s="69"/>
      <c r="BB8" s="69"/>
      <c r="BC8" s="69"/>
      <c r="BD8" s="69"/>
      <c r="BE8" s="69"/>
      <c r="BF8" s="69"/>
      <c r="BG8" s="69"/>
      <c r="BH8" s="69"/>
      <c r="BI8" s="69"/>
      <c r="BJ8" s="69"/>
      <c r="BK8" s="69"/>
      <c r="BL8" s="69"/>
      <c r="BM8" s="69"/>
      <c r="BN8" s="69"/>
      <c r="BO8" s="69"/>
      <c r="BP8" s="69"/>
      <c r="BQ8" s="69"/>
      <c r="BR8" s="69"/>
      <c r="BS8" s="69"/>
      <c r="BT8" s="69"/>
      <c r="BU8" s="69"/>
      <c r="BV8" s="69"/>
      <c r="BW8" s="69"/>
      <c r="BX8" s="69"/>
    </row>
    <row r="9" spans="1:91" ht="15" customHeight="1" x14ac:dyDescent="0.25">
      <c r="A9" s="69"/>
      <c r="B9" s="397"/>
      <c r="C9" s="397"/>
      <c r="D9" s="398"/>
      <c r="E9" s="496"/>
      <c r="F9" s="495"/>
      <c r="G9" s="495"/>
      <c r="H9" s="495"/>
      <c r="I9" s="511"/>
      <c r="J9" s="38" t="str">
        <f>IF(AND('Mapa final'!$AD$30="Muy Alta",'Mapa final'!$AF$30="Leve"),CONCATENATE("R4C",'Mapa final'!$T$30),"")</f>
        <v/>
      </c>
      <c r="K9" s="39" t="str">
        <f>IF(AND('Mapa final'!$AD$31="Muy Alta",'Mapa final'!$AF$31="Leve"),CONCATENATE("R4C",'Mapa final'!$T$31),"")</f>
        <v/>
      </c>
      <c r="L9" s="39" t="str">
        <f>IF(AND('Mapa final'!$AD$32="Muy Alta",'Mapa final'!$AF$32="Leve"),CONCATENATE("R4C",'Mapa final'!$T$32),"")</f>
        <v/>
      </c>
      <c r="M9" s="39" t="str">
        <f>IF(AND('Mapa final'!$AD$33="Muy Alta",'Mapa final'!$AF$33="Leve"),CONCATENATE("R4C",'Mapa final'!$T$33),"")</f>
        <v/>
      </c>
      <c r="N9" s="39" t="str">
        <f>IF(AND('Mapa final'!$AD$34="Muy Alta",'Mapa final'!$AF$34="Leve"),CONCATENATE("R4C",'Mapa final'!$T$34),"")</f>
        <v/>
      </c>
      <c r="O9" s="40" t="str">
        <f>IF(AND('Mapa final'!$AD$35="Muy Alta",'Mapa final'!$AF$35="Leve"),CONCATENATE("R4C",'Mapa final'!$T$35),"")</f>
        <v/>
      </c>
      <c r="P9" s="38" t="str">
        <f>IF(AND('Mapa final'!$AD$30="Muy Alta",'Mapa final'!$AF$30="Menor"),CONCATENATE("R4C",'Mapa final'!$T$30),"")</f>
        <v/>
      </c>
      <c r="Q9" s="39" t="str">
        <f>IF(AND('Mapa final'!$AD$31="Muy Alta",'Mapa final'!$AF$31="Menor"),CONCATENATE("R4C",'Mapa final'!$T$31),"")</f>
        <v/>
      </c>
      <c r="R9" s="39" t="str">
        <f>IF(AND('Mapa final'!$AD$32="Muy Alta",'Mapa final'!$AF$32="Menor"),CONCATENATE("R4C",'Mapa final'!$T$32),"")</f>
        <v/>
      </c>
      <c r="S9" s="39" t="str">
        <f>IF(AND('Mapa final'!$AD$33="Muy Alta",'Mapa final'!$AF$33="Menor"),CONCATENATE("R4C",'Mapa final'!$T$33),"")</f>
        <v/>
      </c>
      <c r="T9" s="39" t="str">
        <f>IF(AND('Mapa final'!$AD$34="Muy Alta",'Mapa final'!$AF$34="Menor"),CONCATENATE("R4C",'Mapa final'!$T$34),"")</f>
        <v/>
      </c>
      <c r="U9" s="40" t="str">
        <f>IF(AND('Mapa final'!$AD$35="Muy Alta",'Mapa final'!$AF$35="Menor"),CONCATENATE("R4C",'Mapa final'!$T$35),"")</f>
        <v/>
      </c>
      <c r="V9" s="38" t="str">
        <f>IF(AND('Mapa final'!$AD$30="Muy Alta",'Mapa final'!$AF$30="Moderado"),CONCATENATE("R4C",'Mapa final'!$T$30),"")</f>
        <v/>
      </c>
      <c r="W9" s="39" t="str">
        <f>IF(AND('Mapa final'!$AD$31="Muy Alta",'Mapa final'!$AF$31="Moderado"),CONCATENATE("R4C",'Mapa final'!$T$31),"")</f>
        <v/>
      </c>
      <c r="X9" s="39" t="str">
        <f>IF(AND('Mapa final'!$AD$32="Muy Alta",'Mapa final'!$AF$32="Moderado"),CONCATENATE("R4C",'Mapa final'!$T$32),"")</f>
        <v/>
      </c>
      <c r="Y9" s="39" t="str">
        <f>IF(AND('Mapa final'!$AD$33="Muy Alta",'Mapa final'!$AF$33="Moderado"),CONCATENATE("R4C",'Mapa final'!$T$33),"")</f>
        <v/>
      </c>
      <c r="Z9" s="39" t="str">
        <f>IF(AND('Mapa final'!$AD$34="Muy Alta",'Mapa final'!$AF$34="Moderado"),CONCATENATE("R4C",'Mapa final'!$T$34),"")</f>
        <v/>
      </c>
      <c r="AA9" s="40" t="str">
        <f>IF(AND('Mapa final'!$AD$35="Muy Alta",'Mapa final'!$AF$35="Moderado"),CONCATENATE("R4C",'Mapa final'!$T$35),"")</f>
        <v/>
      </c>
      <c r="AB9" s="38" t="str">
        <f>IF(AND('Mapa final'!$AD$30="Muy Alta",'Mapa final'!$AF$30="Mayor"),CONCATENATE("R4C",'Mapa final'!$T$30),"")</f>
        <v/>
      </c>
      <c r="AC9" s="39" t="str">
        <f>IF(AND('Mapa final'!$AD$31="Muy Alta",'Mapa final'!$AF$31="Mayor"),CONCATENATE("R4C",'Mapa final'!$T$31),"")</f>
        <v/>
      </c>
      <c r="AD9" s="39" t="str">
        <f>IF(AND('Mapa final'!$AD$32="Muy Alta",'Mapa final'!$AF$32="Mayor"),CONCATENATE("R4C",'Mapa final'!$T$32),"")</f>
        <v/>
      </c>
      <c r="AE9" s="39" t="str">
        <f>IF(AND('Mapa final'!$AD$33="Muy Alta",'Mapa final'!$AF$33="Mayor"),CONCATENATE("R4C",'Mapa final'!$T$33),"")</f>
        <v/>
      </c>
      <c r="AF9" s="39" t="str">
        <f>IF(AND('Mapa final'!$AD$34="Muy Alta",'Mapa final'!$AF$34="Mayor"),CONCATENATE("R4C",'Mapa final'!$T$34),"")</f>
        <v/>
      </c>
      <c r="AG9" s="40" t="str">
        <f>IF(AND('Mapa final'!$AD$35="Muy Alta",'Mapa final'!$AF$35="Mayor"),CONCATENATE("R4C",'Mapa final'!$T$35),"")</f>
        <v/>
      </c>
      <c r="AH9" s="41" t="str">
        <f>IF(AND('Mapa final'!$AD$30="Muy Alta",'Mapa final'!$AF$30="Catastrófico"),CONCATENATE("R4C",'Mapa final'!$T$30),"")</f>
        <v/>
      </c>
      <c r="AI9" s="42" t="str">
        <f>IF(AND('Mapa final'!$AD$31="Muy Alta",'Mapa final'!$AF$31="Catastrófico"),CONCATENATE("R4C",'Mapa final'!$T$31),"")</f>
        <v/>
      </c>
      <c r="AJ9" s="42" t="str">
        <f>IF(AND('Mapa final'!$AD$32="Muy Alta",'Mapa final'!$AF$32="Catastrófico"),CONCATENATE("R4C",'Mapa final'!$T$32),"")</f>
        <v/>
      </c>
      <c r="AK9" s="42" t="str">
        <f>IF(AND('Mapa final'!$AD$33="Muy Alta",'Mapa final'!$AF$33="Catastrófico"),CONCATENATE("R4C",'Mapa final'!$T$33),"")</f>
        <v/>
      </c>
      <c r="AL9" s="42" t="str">
        <f>IF(AND('Mapa final'!$AD$34="Muy Alta",'Mapa final'!$AF$34="Catastrófico"),CONCATENATE("R4C",'Mapa final'!$T$34),"")</f>
        <v/>
      </c>
      <c r="AM9" s="43" t="str">
        <f>IF(AND('Mapa final'!$AD$35="Muy Alta",'Mapa final'!$AF$35="Catastrófico"),CONCATENATE("R4C",'Mapa final'!$T$35),"")</f>
        <v/>
      </c>
      <c r="AN9" s="69"/>
      <c r="AO9" s="502"/>
      <c r="AP9" s="503"/>
      <c r="AQ9" s="503"/>
      <c r="AR9" s="503"/>
      <c r="AS9" s="503"/>
      <c r="AT9" s="504"/>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row>
    <row r="10" spans="1:91" ht="15" customHeight="1" x14ac:dyDescent="0.25">
      <c r="A10" s="69"/>
      <c r="B10" s="397"/>
      <c r="C10" s="397"/>
      <c r="D10" s="398"/>
      <c r="E10" s="496"/>
      <c r="F10" s="495"/>
      <c r="G10" s="495"/>
      <c r="H10" s="495"/>
      <c r="I10" s="511"/>
      <c r="J10" s="38" t="str">
        <f>IF(AND('Mapa final'!$AD$36="Muy Alta",'Mapa final'!$AF$36="Leve"),CONCATENATE("R5C",'Mapa final'!$T$36),"")</f>
        <v/>
      </c>
      <c r="K10" s="39" t="str">
        <f>IF(AND('Mapa final'!$AD$37="Muy Alta",'Mapa final'!$AF$37="Leve"),CONCATENATE("R5C",'Mapa final'!$T$37),"")</f>
        <v/>
      </c>
      <c r="L10" s="39" t="str">
        <f>IF(AND('Mapa final'!$AD$38="Muy Alta",'Mapa final'!$AF$38="Leve"),CONCATENATE("R5C",'Mapa final'!$T$38),"")</f>
        <v/>
      </c>
      <c r="M10" s="39" t="str">
        <f>IF(AND('Mapa final'!$AD$39="Muy Alta",'Mapa final'!$AF$39="Leve"),CONCATENATE("R5C",'Mapa final'!$T$39),"")</f>
        <v/>
      </c>
      <c r="N10" s="39" t="str">
        <f>IF(AND('Mapa final'!$AD$40="Muy Alta",'Mapa final'!$AF$40="Leve"),CONCATENATE("R5C",'Mapa final'!$T$40),"")</f>
        <v/>
      </c>
      <c r="O10" s="40" t="str">
        <f>IF(AND('Mapa final'!$AD$41="Muy Alta",'Mapa final'!$AF$41="Leve"),CONCATENATE("R5C",'Mapa final'!$T$41),"")</f>
        <v/>
      </c>
      <c r="P10" s="38" t="str">
        <f>IF(AND('Mapa final'!$AD$36="Muy Alta",'Mapa final'!$AF$36="Menor"),CONCATENATE("R5C",'Mapa final'!$T$36),"")</f>
        <v/>
      </c>
      <c r="Q10" s="39" t="str">
        <f>IF(AND('Mapa final'!$AD$37="Muy Alta",'Mapa final'!$AF$37="Menor"),CONCATENATE("R5C",'Mapa final'!$T$37),"")</f>
        <v/>
      </c>
      <c r="R10" s="39" t="str">
        <f>IF(AND('Mapa final'!$AD$38="Muy Alta",'Mapa final'!$AF$38="Menor"),CONCATENATE("R5C",'Mapa final'!$T$38),"")</f>
        <v/>
      </c>
      <c r="S10" s="39" t="str">
        <f>IF(AND('Mapa final'!$AD$39="Muy Alta",'Mapa final'!$AF$39="Menor"),CONCATENATE("R5C",'Mapa final'!$T$39),"")</f>
        <v/>
      </c>
      <c r="T10" s="39" t="str">
        <f>IF(AND('Mapa final'!$AD$40="Muy Alta",'Mapa final'!$AF$40="Menor"),CONCATENATE("R5C",'Mapa final'!$T$40),"")</f>
        <v/>
      </c>
      <c r="U10" s="40" t="str">
        <f>IF(AND('Mapa final'!$AD$41="Muy Alta",'Mapa final'!$AF$41="Menor"),CONCATENATE("R5C",'Mapa final'!$T$41),"")</f>
        <v/>
      </c>
      <c r="V10" s="38" t="str">
        <f>IF(AND('Mapa final'!$AD$36="Muy Alta",'Mapa final'!$AF$36="Moderado"),CONCATENATE("R5C",'Mapa final'!$T$36),"")</f>
        <v/>
      </c>
      <c r="W10" s="39" t="str">
        <f>IF(AND('Mapa final'!$AD$37="Muy Alta",'Mapa final'!$AF$37="Moderado"),CONCATENATE("R5C",'Mapa final'!$T$37),"")</f>
        <v/>
      </c>
      <c r="X10" s="39" t="str">
        <f>IF(AND('Mapa final'!$AD$38="Muy Alta",'Mapa final'!$AF$38="Moderado"),CONCATENATE("R5C",'Mapa final'!$T$38),"")</f>
        <v/>
      </c>
      <c r="Y10" s="39" t="str">
        <f>IF(AND('Mapa final'!$AD$39="Muy Alta",'Mapa final'!$AF$39="Moderado"),CONCATENATE("R5C",'Mapa final'!$T$39),"")</f>
        <v/>
      </c>
      <c r="Z10" s="39" t="str">
        <f>IF(AND('Mapa final'!$AD$40="Muy Alta",'Mapa final'!$AF$40="Moderado"),CONCATENATE("R5C",'Mapa final'!$T$40),"")</f>
        <v/>
      </c>
      <c r="AA10" s="40" t="str">
        <f>IF(AND('Mapa final'!$AD$41="Muy Alta",'Mapa final'!$AF$41="Moderado"),CONCATENATE("R5C",'Mapa final'!$T$41),"")</f>
        <v/>
      </c>
      <c r="AB10" s="38" t="str">
        <f>IF(AND('Mapa final'!$AD$36="Muy Alta",'Mapa final'!$AF$36="Mayor"),CONCATENATE("R5C",'Mapa final'!$T$36),"")</f>
        <v/>
      </c>
      <c r="AC10" s="39" t="str">
        <f>IF(AND('Mapa final'!$AD$37="Muy Alta",'Mapa final'!$AF$37="Mayor"),CONCATENATE("R5C",'Mapa final'!$T$37),"")</f>
        <v/>
      </c>
      <c r="AD10" s="39" t="str">
        <f>IF(AND('Mapa final'!$AD$38="Muy Alta",'Mapa final'!$AF$38="Mayor"),CONCATENATE("R5C",'Mapa final'!$T$38),"")</f>
        <v/>
      </c>
      <c r="AE10" s="39" t="str">
        <f>IF(AND('Mapa final'!$AD$39="Muy Alta",'Mapa final'!$AF$39="Mayor"),CONCATENATE("R5C",'Mapa final'!$T$39),"")</f>
        <v/>
      </c>
      <c r="AF10" s="39" t="str">
        <f>IF(AND('Mapa final'!$AD$40="Muy Alta",'Mapa final'!$AF$40="Mayor"),CONCATENATE("R5C",'Mapa final'!$T$40),"")</f>
        <v/>
      </c>
      <c r="AG10" s="40" t="str">
        <f>IF(AND('Mapa final'!$AD$41="Muy Alta",'Mapa final'!$AF$41="Mayor"),CONCATENATE("R5C",'Mapa final'!$T$41),"")</f>
        <v/>
      </c>
      <c r="AH10" s="41" t="str">
        <f>IF(AND('Mapa final'!$AD$36="Muy Alta",'Mapa final'!$AF$36="Catastrófico"),CONCATENATE("R5C",'Mapa final'!$T$36),"")</f>
        <v/>
      </c>
      <c r="AI10" s="42" t="str">
        <f>IF(AND('Mapa final'!$AD$37="Muy Alta",'Mapa final'!$AF$37="Catastrófico"),CONCATENATE("R5C",'Mapa final'!$T$37),"")</f>
        <v/>
      </c>
      <c r="AJ10" s="42" t="str">
        <f>IF(AND('Mapa final'!$AD$38="Muy Alta",'Mapa final'!$AF$38="Catastrófico"),CONCATENATE("R5C",'Mapa final'!$T$38),"")</f>
        <v/>
      </c>
      <c r="AK10" s="42" t="str">
        <f>IF(AND('Mapa final'!$AD$39="Muy Alta",'Mapa final'!$AF$39="Catastrófico"),CONCATENATE("R5C",'Mapa final'!$T$39),"")</f>
        <v/>
      </c>
      <c r="AL10" s="42" t="str">
        <f>IF(AND('Mapa final'!$AD$40="Muy Alta",'Mapa final'!$AF$40="Catastrófico"),CONCATENATE("R5C",'Mapa final'!$T$40),"")</f>
        <v/>
      </c>
      <c r="AM10" s="43" t="str">
        <f>IF(AND('Mapa final'!$AD$41="Muy Alta",'Mapa final'!$AF$41="Catastrófico"),CONCATENATE("R5C",'Mapa final'!$T$41),"")</f>
        <v/>
      </c>
      <c r="AN10" s="69"/>
      <c r="AO10" s="502"/>
      <c r="AP10" s="503"/>
      <c r="AQ10" s="503"/>
      <c r="AR10" s="503"/>
      <c r="AS10" s="503"/>
      <c r="AT10" s="504"/>
      <c r="AU10" s="69"/>
      <c r="AV10" s="69"/>
      <c r="AW10" s="69"/>
      <c r="AX10" s="69"/>
      <c r="AY10" s="69"/>
      <c r="AZ10" s="69"/>
      <c r="BA10" s="69"/>
      <c r="BB10" s="69"/>
      <c r="BC10" s="69"/>
      <c r="BD10" s="69"/>
      <c r="BE10" s="69"/>
      <c r="BF10" s="69"/>
      <c r="BG10" s="69"/>
      <c r="BH10" s="69"/>
      <c r="BI10" s="69"/>
      <c r="BJ10" s="69"/>
      <c r="BK10" s="69"/>
      <c r="BL10" s="69"/>
      <c r="BM10" s="69"/>
      <c r="BN10" s="69"/>
      <c r="BO10" s="69"/>
      <c r="BP10" s="69"/>
      <c r="BQ10" s="69"/>
      <c r="BR10" s="69"/>
      <c r="BS10" s="69"/>
      <c r="BT10" s="69"/>
      <c r="BU10" s="69"/>
      <c r="BV10" s="69"/>
      <c r="BW10" s="69"/>
      <c r="BX10" s="69"/>
    </row>
    <row r="11" spans="1:91" ht="15" customHeight="1" x14ac:dyDescent="0.25">
      <c r="A11" s="69"/>
      <c r="B11" s="397"/>
      <c r="C11" s="397"/>
      <c r="D11" s="398"/>
      <c r="E11" s="496"/>
      <c r="F11" s="495"/>
      <c r="G11" s="495"/>
      <c r="H11" s="495"/>
      <c r="I11" s="511"/>
      <c r="J11" s="38" t="str">
        <f>IF(AND('Mapa final'!$AD$42="Muy Alta",'Mapa final'!$AF$42="Leve"),CONCATENATE("R6C",'Mapa final'!$T$42),"")</f>
        <v/>
      </c>
      <c r="K11" s="39" t="str">
        <f>IF(AND('Mapa final'!$AD$43="Muy Alta",'Mapa final'!$AF$43="Leve"),CONCATENATE("R6C",'Mapa final'!$T$43),"")</f>
        <v/>
      </c>
      <c r="L11" s="39" t="str">
        <f>IF(AND('Mapa final'!$AD$44="Muy Alta",'Mapa final'!$AF$44="Leve"),CONCATENATE("R6C",'Mapa final'!$T$44),"")</f>
        <v/>
      </c>
      <c r="M11" s="39" t="str">
        <f>IF(AND('Mapa final'!$AD$45="Muy Alta",'Mapa final'!$AF$45="Leve"),CONCATENATE("R6C",'Mapa final'!$T$45),"")</f>
        <v/>
      </c>
      <c r="N11" s="39" t="str">
        <f>IF(AND('Mapa final'!$AD$46="Muy Alta",'Mapa final'!$AF$46="Leve"),CONCATENATE("R6C",'Mapa final'!$T$46),"")</f>
        <v/>
      </c>
      <c r="O11" s="40" t="str">
        <f>IF(AND('Mapa final'!$AD$47="Muy Alta",'Mapa final'!$AF$47="Leve"),CONCATENATE("R6C",'Mapa final'!$T$47),"")</f>
        <v/>
      </c>
      <c r="P11" s="38" t="str">
        <f>IF(AND('Mapa final'!$AD$42="Muy Alta",'Mapa final'!$AF$42="Menor"),CONCATENATE("R6C",'Mapa final'!$T$42),"")</f>
        <v/>
      </c>
      <c r="Q11" s="39" t="str">
        <f>IF(AND('Mapa final'!$AD$43="Muy Alta",'Mapa final'!$AF$43="Menor"),CONCATENATE("R6C",'Mapa final'!$T$43),"")</f>
        <v/>
      </c>
      <c r="R11" s="39" t="str">
        <f>IF(AND('Mapa final'!$AD$44="Muy Alta",'Mapa final'!$AF$44="Menor"),CONCATENATE("R6C",'Mapa final'!$T$44),"")</f>
        <v/>
      </c>
      <c r="S11" s="39" t="str">
        <f>IF(AND('Mapa final'!$AD$45="Muy Alta",'Mapa final'!$AF$45="Menor"),CONCATENATE("R6C",'Mapa final'!$T$45),"")</f>
        <v/>
      </c>
      <c r="T11" s="39" t="str">
        <f>IF(AND('Mapa final'!$AD$46="Muy Alta",'Mapa final'!$AF$46="Menor"),CONCATENATE("R6C",'Mapa final'!$T$46),"")</f>
        <v/>
      </c>
      <c r="U11" s="40" t="str">
        <f>IF(AND('Mapa final'!$AD$47="Muy Alta",'Mapa final'!$AF$47="Menor"),CONCATENATE("R6C",'Mapa final'!$T$47),"")</f>
        <v/>
      </c>
      <c r="V11" s="38" t="str">
        <f>IF(AND('Mapa final'!$AD$42="Muy Alta",'Mapa final'!$AF$42="Moderado"),CONCATENATE("R6C",'Mapa final'!$T$42),"")</f>
        <v/>
      </c>
      <c r="W11" s="39" t="str">
        <f>IF(AND('Mapa final'!$AD$43="Muy Alta",'Mapa final'!$AF$43="Moderado"),CONCATENATE("R6C",'Mapa final'!$T$43),"")</f>
        <v/>
      </c>
      <c r="X11" s="39" t="str">
        <f>IF(AND('Mapa final'!$AD$44="Muy Alta",'Mapa final'!$AF$44="Moderado"),CONCATENATE("R6C",'Mapa final'!$T$44),"")</f>
        <v/>
      </c>
      <c r="Y11" s="39" t="str">
        <f>IF(AND('Mapa final'!$AD$45="Muy Alta",'Mapa final'!$AF$45="Moderado"),CONCATENATE("R6C",'Mapa final'!$T$45),"")</f>
        <v/>
      </c>
      <c r="Z11" s="39" t="str">
        <f>IF(AND('Mapa final'!$AD$46="Muy Alta",'Mapa final'!$AF$46="Moderado"),CONCATENATE("R6C",'Mapa final'!$T$46),"")</f>
        <v/>
      </c>
      <c r="AA11" s="40" t="str">
        <f>IF(AND('Mapa final'!$AD$47="Muy Alta",'Mapa final'!$AF$47="Moderado"),CONCATENATE("R6C",'Mapa final'!$T$47),"")</f>
        <v/>
      </c>
      <c r="AB11" s="38" t="str">
        <f>IF(AND('Mapa final'!$AD$42="Muy Alta",'Mapa final'!$AF$42="Mayor"),CONCATENATE("R6C",'Mapa final'!$T$42),"")</f>
        <v/>
      </c>
      <c r="AC11" s="39" t="str">
        <f>IF(AND('Mapa final'!$AD$43="Muy Alta",'Mapa final'!$AF$43="Mayor"),CONCATENATE("R6C",'Mapa final'!$T$43),"")</f>
        <v/>
      </c>
      <c r="AD11" s="39" t="str">
        <f>IF(AND('Mapa final'!$AD$44="Muy Alta",'Mapa final'!$AF$44="Mayor"),CONCATENATE("R6C",'Mapa final'!$T$44),"")</f>
        <v/>
      </c>
      <c r="AE11" s="39" t="str">
        <f>IF(AND('Mapa final'!$AD$45="Muy Alta",'Mapa final'!$AF$45="Mayor"),CONCATENATE("R6C",'Mapa final'!$T$45),"")</f>
        <v/>
      </c>
      <c r="AF11" s="39" t="str">
        <f>IF(AND('Mapa final'!$AD$46="Muy Alta",'Mapa final'!$AF$46="Mayor"),CONCATENATE("R6C",'Mapa final'!$T$46),"")</f>
        <v/>
      </c>
      <c r="AG11" s="40" t="str">
        <f>IF(AND('Mapa final'!$AD$47="Muy Alta",'Mapa final'!$AF$47="Mayor"),CONCATENATE("R6C",'Mapa final'!$T$47),"")</f>
        <v/>
      </c>
      <c r="AH11" s="41" t="str">
        <f>IF(AND('Mapa final'!$AD$42="Muy Alta",'Mapa final'!$AF$42="Catastrófico"),CONCATENATE("R6C",'Mapa final'!$T$42),"")</f>
        <v/>
      </c>
      <c r="AI11" s="42" t="str">
        <f>IF(AND('Mapa final'!$AD$43="Muy Alta",'Mapa final'!$AF$43="Catastrófico"),CONCATENATE("R6C",'Mapa final'!$T$43),"")</f>
        <v/>
      </c>
      <c r="AJ11" s="42" t="str">
        <f>IF(AND('Mapa final'!$AD$44="Muy Alta",'Mapa final'!$AF$44="Catastrófico"),CONCATENATE("R6C",'Mapa final'!$T$44),"")</f>
        <v/>
      </c>
      <c r="AK11" s="42" t="str">
        <f>IF(AND('Mapa final'!$AD$45="Muy Alta",'Mapa final'!$AF$45="Catastrófico"),CONCATENATE("R6C",'Mapa final'!$T$45),"")</f>
        <v/>
      </c>
      <c r="AL11" s="42" t="str">
        <f>IF(AND('Mapa final'!$AD$46="Muy Alta",'Mapa final'!$AF$46="Catastrófico"),CONCATENATE("R6C",'Mapa final'!$T$46),"")</f>
        <v/>
      </c>
      <c r="AM11" s="43" t="str">
        <f>IF(AND('Mapa final'!$AD$47="Muy Alta",'Mapa final'!$AF$47="Catastrófico"),CONCATENATE("R6C",'Mapa final'!$T$47),"")</f>
        <v/>
      </c>
      <c r="AN11" s="69"/>
      <c r="AO11" s="502"/>
      <c r="AP11" s="503"/>
      <c r="AQ11" s="503"/>
      <c r="AR11" s="503"/>
      <c r="AS11" s="503"/>
      <c r="AT11" s="504"/>
      <c r="AU11" s="69"/>
      <c r="AV11" s="69"/>
      <c r="AW11" s="69"/>
      <c r="AX11" s="69"/>
      <c r="AY11" s="69"/>
      <c r="AZ11" s="69"/>
      <c r="BA11" s="69"/>
      <c r="BB11" s="69"/>
      <c r="BC11" s="69"/>
      <c r="BD11" s="69"/>
      <c r="BE11" s="69"/>
      <c r="BF11" s="69"/>
      <c r="BG11" s="69"/>
      <c r="BH11" s="69"/>
      <c r="BI11" s="69"/>
      <c r="BJ11" s="69"/>
      <c r="BK11" s="69"/>
      <c r="BL11" s="69"/>
      <c r="BM11" s="69"/>
      <c r="BN11" s="69"/>
      <c r="BO11" s="69"/>
      <c r="BP11" s="69"/>
      <c r="BQ11" s="69"/>
      <c r="BR11" s="69"/>
      <c r="BS11" s="69"/>
      <c r="BT11" s="69"/>
      <c r="BU11" s="69"/>
      <c r="BV11" s="69"/>
      <c r="BW11" s="69"/>
      <c r="BX11" s="69"/>
    </row>
    <row r="12" spans="1:91" ht="15" customHeight="1" x14ac:dyDescent="0.25">
      <c r="A12" s="69"/>
      <c r="B12" s="397"/>
      <c r="C12" s="397"/>
      <c r="D12" s="398"/>
      <c r="E12" s="496"/>
      <c r="F12" s="495"/>
      <c r="G12" s="495"/>
      <c r="H12" s="495"/>
      <c r="I12" s="511"/>
      <c r="J12" s="38" t="str">
        <f>IF(AND('Mapa final'!$AD$48="Muy Alta",'Mapa final'!$AF$48="Leve"),CONCATENATE("R7C",'Mapa final'!$T$48),"")</f>
        <v/>
      </c>
      <c r="K12" s="39" t="str">
        <f>IF(AND('Mapa final'!$AD$49="Muy Alta",'Mapa final'!$AF$49="Leve"),CONCATENATE("R7C",'Mapa final'!$T$49),"")</f>
        <v/>
      </c>
      <c r="L12" s="39" t="str">
        <f>IF(AND('Mapa final'!$AD$50="Muy Alta",'Mapa final'!$AF$50="Leve"),CONCATENATE("R7C",'Mapa final'!$T$50),"")</f>
        <v/>
      </c>
      <c r="M12" s="39" t="str">
        <f>IF(AND('Mapa final'!$AD$51="Muy Alta",'Mapa final'!$AF$51="Leve"),CONCATENATE("R7C",'Mapa final'!$T$51),"")</f>
        <v/>
      </c>
      <c r="N12" s="39" t="str">
        <f>IF(AND('Mapa final'!$AD$52="Muy Alta",'Mapa final'!$AF$52="Leve"),CONCATENATE("R7C",'Mapa final'!$T$52),"")</f>
        <v/>
      </c>
      <c r="O12" s="40" t="str">
        <f>IF(AND('Mapa final'!$AD$53="Muy Alta",'Mapa final'!$AF$53="Leve"),CONCATENATE("R7C",'Mapa final'!$T$53),"")</f>
        <v/>
      </c>
      <c r="P12" s="38" t="str">
        <f>IF(AND('Mapa final'!$AD$48="Muy Alta",'Mapa final'!$AF$48="Menor"),CONCATENATE("R7C",'Mapa final'!$T$48),"")</f>
        <v/>
      </c>
      <c r="Q12" s="39" t="str">
        <f>IF(AND('Mapa final'!$AD$49="Muy Alta",'Mapa final'!$AF$49="Menor"),CONCATENATE("R7C",'Mapa final'!$T$49),"")</f>
        <v/>
      </c>
      <c r="R12" s="39" t="str">
        <f>IF(AND('Mapa final'!$AD$50="Muy Alta",'Mapa final'!$AF$50="Menor"),CONCATENATE("R7C",'Mapa final'!$T$50),"")</f>
        <v/>
      </c>
      <c r="S12" s="39" t="str">
        <f>IF(AND('Mapa final'!$AD$51="Muy Alta",'Mapa final'!$AF$51="Menor"),CONCATENATE("R7C",'Mapa final'!$T$51),"")</f>
        <v/>
      </c>
      <c r="T12" s="39" t="str">
        <f>IF(AND('Mapa final'!$AD$52="Muy Alta",'Mapa final'!$AF$52="Menor"),CONCATENATE("R7C",'Mapa final'!$T$52),"")</f>
        <v/>
      </c>
      <c r="U12" s="40" t="str">
        <f>IF(AND('Mapa final'!$AD$53="Muy Alta",'Mapa final'!$AF$53="Menor"),CONCATENATE("R7C",'Mapa final'!$T$53),"")</f>
        <v/>
      </c>
      <c r="V12" s="38" t="str">
        <f>IF(AND('Mapa final'!$AD$48="Muy Alta",'Mapa final'!$AF$48="Moderado"),CONCATENATE("R7C",'Mapa final'!$T$48),"")</f>
        <v/>
      </c>
      <c r="W12" s="39" t="str">
        <f>IF(AND('Mapa final'!$AD$49="Muy Alta",'Mapa final'!$AF$49="Moderado"),CONCATENATE("R7C",'Mapa final'!$T$49),"")</f>
        <v/>
      </c>
      <c r="X12" s="39" t="str">
        <f>IF(AND('Mapa final'!$AD$50="Muy Alta",'Mapa final'!$AF$50="Moderado"),CONCATENATE("R7C",'Mapa final'!$T$50),"")</f>
        <v/>
      </c>
      <c r="Y12" s="39" t="str">
        <f>IF(AND('Mapa final'!$AD$51="Muy Alta",'Mapa final'!$AF$51="Moderado"),CONCATENATE("R7C",'Mapa final'!$T$51),"")</f>
        <v/>
      </c>
      <c r="Z12" s="39" t="str">
        <f>IF(AND('Mapa final'!$AD$52="Muy Alta",'Mapa final'!$AF$52="Moderado"),CONCATENATE("R7C",'Mapa final'!$T$52),"")</f>
        <v/>
      </c>
      <c r="AA12" s="40" t="str">
        <f>IF(AND('Mapa final'!$AD$53="Muy Alta",'Mapa final'!$AF$53="Moderado"),CONCATENATE("R7C",'Mapa final'!$T$53),"")</f>
        <v/>
      </c>
      <c r="AB12" s="38" t="str">
        <f>IF(AND('Mapa final'!$AD$48="Muy Alta",'Mapa final'!$AF$48="Mayor"),CONCATENATE("R7C",'Mapa final'!$T$48),"")</f>
        <v/>
      </c>
      <c r="AC12" s="39" t="str">
        <f>IF(AND('Mapa final'!$AD$49="Muy Alta",'Mapa final'!$AF$49="Mayor"),CONCATENATE("R7C",'Mapa final'!$T$49),"")</f>
        <v/>
      </c>
      <c r="AD12" s="39" t="str">
        <f>IF(AND('Mapa final'!$AD$50="Muy Alta",'Mapa final'!$AF$50="Mayor"),CONCATENATE("R7C",'Mapa final'!$T$50),"")</f>
        <v/>
      </c>
      <c r="AE12" s="39" t="str">
        <f>IF(AND('Mapa final'!$AD$51="Muy Alta",'Mapa final'!$AF$51="Mayor"),CONCATENATE("R7C",'Mapa final'!$T$51),"")</f>
        <v/>
      </c>
      <c r="AF12" s="39" t="str">
        <f>IF(AND('Mapa final'!$AD$52="Muy Alta",'Mapa final'!$AF$52="Mayor"),CONCATENATE("R7C",'Mapa final'!$T$52),"")</f>
        <v/>
      </c>
      <c r="AG12" s="40" t="str">
        <f>IF(AND('Mapa final'!$AD$53="Muy Alta",'Mapa final'!$AF$53="Mayor"),CONCATENATE("R7C",'Mapa final'!$T$53),"")</f>
        <v/>
      </c>
      <c r="AH12" s="41" t="str">
        <f>IF(AND('Mapa final'!$AD$48="Muy Alta",'Mapa final'!$AF$48="Catastrófico"),CONCATENATE("R7C",'Mapa final'!$T$48),"")</f>
        <v/>
      </c>
      <c r="AI12" s="42" t="str">
        <f>IF(AND('Mapa final'!$AD$49="Muy Alta",'Mapa final'!$AF$49="Catastrófico"),CONCATENATE("R7C",'Mapa final'!$T$49),"")</f>
        <v/>
      </c>
      <c r="AJ12" s="42" t="str">
        <f>IF(AND('Mapa final'!$AD$50="Muy Alta",'Mapa final'!$AF$50="Catastrófico"),CONCATENATE("R7C",'Mapa final'!$T$50),"")</f>
        <v/>
      </c>
      <c r="AK12" s="42" t="str">
        <f>IF(AND('Mapa final'!$AD$51="Muy Alta",'Mapa final'!$AF$51="Catastrófico"),CONCATENATE("R7C",'Mapa final'!$T$51),"")</f>
        <v/>
      </c>
      <c r="AL12" s="42" t="str">
        <f>IF(AND('Mapa final'!$AD$52="Muy Alta",'Mapa final'!$AF$52="Catastrófico"),CONCATENATE("R7C",'Mapa final'!$T$52),"")</f>
        <v/>
      </c>
      <c r="AM12" s="43" t="str">
        <f>IF(AND('Mapa final'!$AD$53="Muy Alta",'Mapa final'!$AF$53="Catastrófico"),CONCATENATE("R7C",'Mapa final'!$T$53),"")</f>
        <v/>
      </c>
      <c r="AN12" s="69"/>
      <c r="AO12" s="502"/>
      <c r="AP12" s="503"/>
      <c r="AQ12" s="503"/>
      <c r="AR12" s="503"/>
      <c r="AS12" s="503"/>
      <c r="AT12" s="504"/>
      <c r="AU12" s="69"/>
      <c r="AV12" s="69"/>
      <c r="AW12" s="69"/>
      <c r="AX12" s="69"/>
      <c r="AY12" s="69"/>
      <c r="AZ12" s="69"/>
      <c r="BA12" s="69"/>
      <c r="BB12" s="69"/>
      <c r="BC12" s="69"/>
      <c r="BD12" s="69"/>
      <c r="BE12" s="69"/>
      <c r="BF12" s="69"/>
      <c r="BG12" s="69"/>
      <c r="BH12" s="69"/>
      <c r="BI12" s="69"/>
      <c r="BJ12" s="69"/>
      <c r="BK12" s="69"/>
      <c r="BL12" s="69"/>
      <c r="BM12" s="69"/>
      <c r="BN12" s="69"/>
      <c r="BO12" s="69"/>
      <c r="BP12" s="69"/>
      <c r="BQ12" s="69"/>
      <c r="BR12" s="69"/>
      <c r="BS12" s="69"/>
      <c r="BT12" s="69"/>
      <c r="BU12" s="69"/>
      <c r="BV12" s="69"/>
      <c r="BW12" s="69"/>
      <c r="BX12" s="69"/>
    </row>
    <row r="13" spans="1:91" ht="15" customHeight="1" x14ac:dyDescent="0.25">
      <c r="A13" s="69"/>
      <c r="B13" s="397"/>
      <c r="C13" s="397"/>
      <c r="D13" s="398"/>
      <c r="E13" s="496"/>
      <c r="F13" s="495"/>
      <c r="G13" s="495"/>
      <c r="H13" s="495"/>
      <c r="I13" s="511"/>
      <c r="J13" s="38" t="str">
        <f>IF(AND('Mapa final'!$AD$54="Muy Alta",'Mapa final'!$AF$54="Leve"),CONCATENATE("R8C",'Mapa final'!$T$54),"")</f>
        <v/>
      </c>
      <c r="K13" s="39" t="str">
        <f>IF(AND('Mapa final'!$AD$55="Muy Alta",'Mapa final'!$AF$55="Leve"),CONCATENATE("R8C",'Mapa final'!$T$55),"")</f>
        <v/>
      </c>
      <c r="L13" s="39" t="str">
        <f>IF(AND('Mapa final'!$AD$56="Muy Alta",'Mapa final'!$AF$56="Leve"),CONCATENATE("R8C",'Mapa final'!$T$56),"")</f>
        <v/>
      </c>
      <c r="M13" s="39" t="str">
        <f>IF(AND('Mapa final'!$AD$57="Muy Alta",'Mapa final'!$AF$57="Leve"),CONCATENATE("R8C",'Mapa final'!$T$57),"")</f>
        <v/>
      </c>
      <c r="N13" s="39" t="str">
        <f>IF(AND('Mapa final'!$AD$58="Muy Alta",'Mapa final'!$AF$58="Leve"),CONCATENATE("R8C",'Mapa final'!$T$58),"")</f>
        <v/>
      </c>
      <c r="O13" s="40" t="str">
        <f>IF(AND('Mapa final'!$AD$59="Muy Alta",'Mapa final'!$AF$59="Leve"),CONCATENATE("R8C",'Mapa final'!$T$59),"")</f>
        <v/>
      </c>
      <c r="P13" s="38" t="str">
        <f>IF(AND('Mapa final'!$AD$54="Muy Alta",'Mapa final'!$AF$54="Menor"),CONCATENATE("R8C",'Mapa final'!$T$54),"")</f>
        <v/>
      </c>
      <c r="Q13" s="39" t="str">
        <f>IF(AND('Mapa final'!$AD$55="Muy Alta",'Mapa final'!$AF$55="Menor"),CONCATENATE("R8C",'Mapa final'!$T$55),"")</f>
        <v/>
      </c>
      <c r="R13" s="39" t="str">
        <f>IF(AND('Mapa final'!$AD$56="Muy Alta",'Mapa final'!$AF$56="Menor"),CONCATENATE("R8C",'Mapa final'!$T$56),"")</f>
        <v/>
      </c>
      <c r="S13" s="39" t="str">
        <f>IF(AND('Mapa final'!$AD$57="Muy Alta",'Mapa final'!$AF$57="Menor"),CONCATENATE("R8C",'Mapa final'!$T$57),"")</f>
        <v/>
      </c>
      <c r="T13" s="39" t="str">
        <f>IF(AND('Mapa final'!$AD$58="Muy Alta",'Mapa final'!$AF$58="Menor"),CONCATENATE("R8C",'Mapa final'!$T$58),"")</f>
        <v/>
      </c>
      <c r="U13" s="40" t="str">
        <f>IF(AND('Mapa final'!$AD$59="Muy Alta",'Mapa final'!$AF$59="Menor"),CONCATENATE("R8C",'Mapa final'!$T$59),"")</f>
        <v/>
      </c>
      <c r="V13" s="38" t="str">
        <f>IF(AND('Mapa final'!$AD$54="Muy Alta",'Mapa final'!$AF$54="Moderado"),CONCATENATE("R8C",'Mapa final'!$T$54),"")</f>
        <v/>
      </c>
      <c r="W13" s="39" t="str">
        <f>IF(AND('Mapa final'!$AD$55="Muy Alta",'Mapa final'!$AF$55="Moderado"),CONCATENATE("R8C",'Mapa final'!$T$55),"")</f>
        <v/>
      </c>
      <c r="X13" s="39" t="str">
        <f>IF(AND('Mapa final'!$AD$56="Muy Alta",'Mapa final'!$AF$56="Moderado"),CONCATENATE("R8C",'Mapa final'!$T$56),"")</f>
        <v/>
      </c>
      <c r="Y13" s="39" t="str">
        <f>IF(AND('Mapa final'!$AD$57="Muy Alta",'Mapa final'!$AF$57="Moderado"),CONCATENATE("R8C",'Mapa final'!$T$57),"")</f>
        <v/>
      </c>
      <c r="Z13" s="39" t="str">
        <f>IF(AND('Mapa final'!$AD$58="Muy Alta",'Mapa final'!$AF$58="Moderado"),CONCATENATE("R8C",'Mapa final'!$T$58),"")</f>
        <v/>
      </c>
      <c r="AA13" s="40" t="str">
        <f>IF(AND('Mapa final'!$AD$59="Muy Alta",'Mapa final'!$AF$59="Moderado"),CONCATENATE("R8C",'Mapa final'!$T$59),"")</f>
        <v/>
      </c>
      <c r="AB13" s="38" t="str">
        <f>IF(AND('Mapa final'!$AD$54="Muy Alta",'Mapa final'!$AF$54="Mayor"),CONCATENATE("R8C",'Mapa final'!$T$54),"")</f>
        <v/>
      </c>
      <c r="AC13" s="39" t="str">
        <f>IF(AND('Mapa final'!$AD$55="Muy Alta",'Mapa final'!$AF$55="Mayor"),CONCATENATE("R8C",'Mapa final'!$T$55),"")</f>
        <v/>
      </c>
      <c r="AD13" s="39" t="str">
        <f>IF(AND('Mapa final'!$AD$56="Muy Alta",'Mapa final'!$AF$56="Mayor"),CONCATENATE("R8C",'Mapa final'!$T$56),"")</f>
        <v/>
      </c>
      <c r="AE13" s="39" t="str">
        <f>IF(AND('Mapa final'!$AD$57="Muy Alta",'Mapa final'!$AF$57="Mayor"),CONCATENATE("R8C",'Mapa final'!$T$57),"")</f>
        <v/>
      </c>
      <c r="AF13" s="39" t="str">
        <f>IF(AND('Mapa final'!$AD$58="Muy Alta",'Mapa final'!$AF$58="Mayor"),CONCATENATE("R8C",'Mapa final'!$T$58),"")</f>
        <v/>
      </c>
      <c r="AG13" s="40" t="str">
        <f>IF(AND('Mapa final'!$AD$59="Muy Alta",'Mapa final'!$AF$59="Mayor"),CONCATENATE("R8C",'Mapa final'!$T$59),"")</f>
        <v/>
      </c>
      <c r="AH13" s="41" t="str">
        <f>IF(AND('Mapa final'!$AD$54="Muy Alta",'Mapa final'!$AF$54="Catastrófico"),CONCATENATE("R8C",'Mapa final'!$T$54),"")</f>
        <v/>
      </c>
      <c r="AI13" s="42" t="str">
        <f>IF(AND('Mapa final'!$AD$55="Muy Alta",'Mapa final'!$AF$55="Catastrófico"),CONCATENATE("R8C",'Mapa final'!$T$55),"")</f>
        <v/>
      </c>
      <c r="AJ13" s="42" t="str">
        <f>IF(AND('Mapa final'!$AD$56="Muy Alta",'Mapa final'!$AF$56="Catastrófico"),CONCATENATE("R8C",'Mapa final'!$T$56),"")</f>
        <v/>
      </c>
      <c r="AK13" s="42" t="str">
        <f>IF(AND('Mapa final'!$AD$57="Muy Alta",'Mapa final'!$AF$57="Catastrófico"),CONCATENATE("R8C",'Mapa final'!$T$57),"")</f>
        <v/>
      </c>
      <c r="AL13" s="42" t="str">
        <f>IF(AND('Mapa final'!$AD$58="Muy Alta",'Mapa final'!$AF$58="Catastrófico"),CONCATENATE("R8C",'Mapa final'!$T$58),"")</f>
        <v/>
      </c>
      <c r="AM13" s="43" t="str">
        <f>IF(AND('Mapa final'!$AD$59="Muy Alta",'Mapa final'!$AF$59="Catastrófico"),CONCATENATE("R8C",'Mapa final'!$T$59),"")</f>
        <v/>
      </c>
      <c r="AN13" s="69"/>
      <c r="AO13" s="502"/>
      <c r="AP13" s="503"/>
      <c r="AQ13" s="503"/>
      <c r="AR13" s="503"/>
      <c r="AS13" s="503"/>
      <c r="AT13" s="504"/>
      <c r="AU13" s="69"/>
      <c r="AV13" s="69"/>
      <c r="AW13" s="69"/>
      <c r="AX13" s="69"/>
      <c r="AY13" s="69"/>
      <c r="AZ13" s="69"/>
      <c r="BA13" s="69"/>
      <c r="BB13" s="69"/>
      <c r="BC13" s="69"/>
      <c r="BD13" s="69"/>
      <c r="BE13" s="69"/>
      <c r="BF13" s="69"/>
      <c r="BG13" s="69"/>
      <c r="BH13" s="69"/>
      <c r="BI13" s="69"/>
      <c r="BJ13" s="69"/>
      <c r="BK13" s="69"/>
      <c r="BL13" s="69"/>
      <c r="BM13" s="69"/>
      <c r="BN13" s="69"/>
      <c r="BO13" s="69"/>
      <c r="BP13" s="69"/>
      <c r="BQ13" s="69"/>
      <c r="BR13" s="69"/>
      <c r="BS13" s="69"/>
      <c r="BT13" s="69"/>
      <c r="BU13" s="69"/>
      <c r="BV13" s="69"/>
      <c r="BW13" s="69"/>
      <c r="BX13" s="69"/>
    </row>
    <row r="14" spans="1:91" ht="15" customHeight="1" x14ac:dyDescent="0.25">
      <c r="A14" s="69"/>
      <c r="B14" s="397"/>
      <c r="C14" s="397"/>
      <c r="D14" s="398"/>
      <c r="E14" s="496"/>
      <c r="F14" s="495"/>
      <c r="G14" s="495"/>
      <c r="H14" s="495"/>
      <c r="I14" s="511"/>
      <c r="J14" s="38" t="str">
        <f>IF(AND('Mapa final'!$AD$60="Muy Alta",'Mapa final'!$AF$60="Leve"),CONCATENATE("R9C",'Mapa final'!$T$60),"")</f>
        <v/>
      </c>
      <c r="K14" s="39" t="str">
        <f>IF(AND('Mapa final'!$AD$61="Muy Alta",'Mapa final'!$AF$61="Leve"),CONCATENATE("R9C",'Mapa final'!$T$61),"")</f>
        <v/>
      </c>
      <c r="L14" s="39" t="str">
        <f>IF(AND('Mapa final'!$AD$62="Muy Alta",'Mapa final'!$AF$62="Leve"),CONCATENATE("R9C",'Mapa final'!$T$62),"")</f>
        <v/>
      </c>
      <c r="M14" s="39" t="str">
        <f>IF(AND('Mapa final'!$AD$63="Muy Alta",'Mapa final'!$AF$63="Leve"),CONCATENATE("R9C",'Mapa final'!$T$63),"")</f>
        <v/>
      </c>
      <c r="N14" s="39" t="str">
        <f>IF(AND('Mapa final'!$AD$64="Muy Alta",'Mapa final'!$AF$64="Leve"),CONCATENATE("R9C",'Mapa final'!$T$64),"")</f>
        <v/>
      </c>
      <c r="O14" s="40" t="str">
        <f>IF(AND('Mapa final'!$AD$65="Muy Alta",'Mapa final'!$AF$65="Leve"),CONCATENATE("R9C",'Mapa final'!$T$65),"")</f>
        <v/>
      </c>
      <c r="P14" s="38" t="str">
        <f>IF(AND('Mapa final'!$AD$60="Muy Alta",'Mapa final'!$AF$60="Menor"),CONCATENATE("R9C",'Mapa final'!$T$60),"")</f>
        <v/>
      </c>
      <c r="Q14" s="39" t="str">
        <f>IF(AND('Mapa final'!$AD$61="Muy Alta",'Mapa final'!$AF$61="Menor"),CONCATENATE("R9C",'Mapa final'!$T$61),"")</f>
        <v/>
      </c>
      <c r="R14" s="39" t="str">
        <f>IF(AND('Mapa final'!$AD$62="Muy Alta",'Mapa final'!$AF$62="Menor"),CONCATENATE("R9C",'Mapa final'!$T$62),"")</f>
        <v/>
      </c>
      <c r="S14" s="39" t="str">
        <f>IF(AND('Mapa final'!$AD$63="Muy Alta",'Mapa final'!$AF$63="Menor"),CONCATENATE("R9C",'Mapa final'!$T$63),"")</f>
        <v/>
      </c>
      <c r="T14" s="39" t="str">
        <f>IF(AND('Mapa final'!$AD$64="Muy Alta",'Mapa final'!$AF$64="Menor"),CONCATENATE("R9C",'Mapa final'!$T$64),"")</f>
        <v/>
      </c>
      <c r="U14" s="40" t="str">
        <f>IF(AND('Mapa final'!$AD$65="Muy Alta",'Mapa final'!$AF$65="Menor"),CONCATENATE("R9C",'Mapa final'!$T$65),"")</f>
        <v/>
      </c>
      <c r="V14" s="38" t="str">
        <f>IF(AND('Mapa final'!$AD$60="Muy Alta",'Mapa final'!$AF$60="Moderado"),CONCATENATE("R9C",'Mapa final'!$T$60),"")</f>
        <v/>
      </c>
      <c r="W14" s="39" t="str">
        <f>IF(AND('Mapa final'!$AD$61="Muy Alta",'Mapa final'!$AF$61="Moderado"),CONCATENATE("R9C",'Mapa final'!$T$61),"")</f>
        <v/>
      </c>
      <c r="X14" s="39" t="str">
        <f>IF(AND('Mapa final'!$AD$62="Muy Alta",'Mapa final'!$AF$62="Moderado"),CONCATENATE("R9C",'Mapa final'!$T$62),"")</f>
        <v/>
      </c>
      <c r="Y14" s="39" t="str">
        <f>IF(AND('Mapa final'!$AD$63="Muy Alta",'Mapa final'!$AF$63="Moderado"),CONCATENATE("R9C",'Mapa final'!$T$63),"")</f>
        <v/>
      </c>
      <c r="Z14" s="39" t="str">
        <f>IF(AND('Mapa final'!$AD$64="Muy Alta",'Mapa final'!$AF$64="Moderado"),CONCATENATE("R9C",'Mapa final'!$T$64),"")</f>
        <v/>
      </c>
      <c r="AA14" s="40" t="str">
        <f>IF(AND('Mapa final'!$AD$65="Muy Alta",'Mapa final'!$AF$65="Moderado"),CONCATENATE("R9C",'Mapa final'!$T$65),"")</f>
        <v/>
      </c>
      <c r="AB14" s="38" t="str">
        <f>IF(AND('Mapa final'!$AD$60="Muy Alta",'Mapa final'!$AF$60="Mayor"),CONCATENATE("R9C",'Mapa final'!$T$60),"")</f>
        <v/>
      </c>
      <c r="AC14" s="39" t="str">
        <f>IF(AND('Mapa final'!$AD$61="Muy Alta",'Mapa final'!$AF$61="Mayor"),CONCATENATE("R9C",'Mapa final'!$T$61),"")</f>
        <v/>
      </c>
      <c r="AD14" s="39" t="str">
        <f>IF(AND('Mapa final'!$AD$62="Muy Alta",'Mapa final'!$AF$62="Mayor"),CONCATENATE("R9C",'Mapa final'!$T$62),"")</f>
        <v/>
      </c>
      <c r="AE14" s="39" t="str">
        <f>IF(AND('Mapa final'!$AD$63="Muy Alta",'Mapa final'!$AF$63="Mayor"),CONCATENATE("R9C",'Mapa final'!$T$63),"")</f>
        <v/>
      </c>
      <c r="AF14" s="39" t="str">
        <f>IF(AND('Mapa final'!$AD$64="Muy Alta",'Mapa final'!$AF$64="Mayor"),CONCATENATE("R9C",'Mapa final'!$T$64),"")</f>
        <v/>
      </c>
      <c r="AG14" s="40" t="str">
        <f>IF(AND('Mapa final'!$AD$65="Muy Alta",'Mapa final'!$AF$65="Mayor"),CONCATENATE("R9C",'Mapa final'!$T$65),"")</f>
        <v/>
      </c>
      <c r="AH14" s="41" t="str">
        <f>IF(AND('Mapa final'!$AD$60="Muy Alta",'Mapa final'!$AF$60="Catastrófico"),CONCATENATE("R9C",'Mapa final'!$T$60),"")</f>
        <v/>
      </c>
      <c r="AI14" s="42" t="str">
        <f>IF(AND('Mapa final'!$AD$61="Muy Alta",'Mapa final'!$AF$61="Catastrófico"),CONCATENATE("R9C",'Mapa final'!$T$61),"")</f>
        <v/>
      </c>
      <c r="AJ14" s="42" t="str">
        <f>IF(AND('Mapa final'!$AD$62="Muy Alta",'Mapa final'!$AF$62="Catastrófico"),CONCATENATE("R9C",'Mapa final'!$T$62),"")</f>
        <v/>
      </c>
      <c r="AK14" s="42" t="str">
        <f>IF(AND('Mapa final'!$AD$63="Muy Alta",'Mapa final'!$AF$63="Catastrófico"),CONCATENATE("R9C",'Mapa final'!$T$63),"")</f>
        <v/>
      </c>
      <c r="AL14" s="42" t="str">
        <f>IF(AND('Mapa final'!$AD$64="Muy Alta",'Mapa final'!$AF$64="Catastrófico"),CONCATENATE("R9C",'Mapa final'!$T$64),"")</f>
        <v/>
      </c>
      <c r="AM14" s="43" t="str">
        <f>IF(AND('Mapa final'!$AD$65="Muy Alta",'Mapa final'!$AF$65="Catastrófico"),CONCATENATE("R9C",'Mapa final'!$T$65),"")</f>
        <v/>
      </c>
      <c r="AN14" s="69"/>
      <c r="AO14" s="502"/>
      <c r="AP14" s="503"/>
      <c r="AQ14" s="503"/>
      <c r="AR14" s="503"/>
      <c r="AS14" s="503"/>
      <c r="AT14" s="504"/>
      <c r="AU14" s="69"/>
      <c r="AV14" s="69"/>
      <c r="AW14" s="69"/>
      <c r="AX14" s="69"/>
      <c r="AY14" s="69"/>
      <c r="AZ14" s="69"/>
      <c r="BA14" s="69"/>
      <c r="BB14" s="69"/>
      <c r="BC14" s="69"/>
      <c r="BD14" s="69"/>
      <c r="BE14" s="69"/>
      <c r="BF14" s="69"/>
      <c r="BG14" s="69"/>
      <c r="BH14" s="69"/>
      <c r="BI14" s="69"/>
      <c r="BJ14" s="69"/>
      <c r="BK14" s="69"/>
      <c r="BL14" s="69"/>
      <c r="BM14" s="69"/>
      <c r="BN14" s="69"/>
      <c r="BO14" s="69"/>
      <c r="BP14" s="69"/>
      <c r="BQ14" s="69"/>
      <c r="BR14" s="69"/>
      <c r="BS14" s="69"/>
      <c r="BT14" s="69"/>
      <c r="BU14" s="69"/>
      <c r="BV14" s="69"/>
      <c r="BW14" s="69"/>
      <c r="BX14" s="69"/>
    </row>
    <row r="15" spans="1:91" ht="15.75" customHeight="1" thickBot="1" x14ac:dyDescent="0.3">
      <c r="A15" s="69"/>
      <c r="B15" s="397"/>
      <c r="C15" s="397"/>
      <c r="D15" s="398"/>
      <c r="E15" s="497"/>
      <c r="F15" s="498"/>
      <c r="G15" s="498"/>
      <c r="H15" s="498"/>
      <c r="I15" s="512"/>
      <c r="J15" s="44" t="str">
        <f>IF(AND('Mapa final'!$AD$66="Muy Alta",'Mapa final'!$AF$66="Leve"),CONCATENATE("R10C",'Mapa final'!$T$66),"")</f>
        <v/>
      </c>
      <c r="K15" s="45" t="str">
        <f>IF(AND('Mapa final'!$AD$67="Muy Alta",'Mapa final'!$AF$67="Leve"),CONCATENATE("R10C",'Mapa final'!$T$67),"")</f>
        <v/>
      </c>
      <c r="L15" s="45" t="str">
        <f>IF(AND('Mapa final'!$AD$68="Muy Alta",'Mapa final'!$AF$68="Leve"),CONCATENATE("R10C",'Mapa final'!$T$68),"")</f>
        <v/>
      </c>
      <c r="M15" s="45" t="str">
        <f>IF(AND('Mapa final'!$AD$69="Muy Alta",'Mapa final'!$AF$69="Leve"),CONCATENATE("R10C",'Mapa final'!$T$69),"")</f>
        <v/>
      </c>
      <c r="N15" s="45" t="str">
        <f>IF(AND('Mapa final'!$AD$70="Muy Alta",'Mapa final'!$AF$70="Leve"),CONCATENATE("R10C",'Mapa final'!$T$70),"")</f>
        <v/>
      </c>
      <c r="O15" s="46" t="str">
        <f>IF(AND('Mapa final'!$AD$71="Muy Alta",'Mapa final'!$AF$71="Leve"),CONCATENATE("R10C",'Mapa final'!$T$71),"")</f>
        <v/>
      </c>
      <c r="P15" s="38" t="str">
        <f>IF(AND('Mapa final'!$AD$66="Muy Alta",'Mapa final'!$AF$66="Menor"),CONCATENATE("R10C",'Mapa final'!$T$66),"")</f>
        <v/>
      </c>
      <c r="Q15" s="39" t="str">
        <f>IF(AND('Mapa final'!$AD$67="Muy Alta",'Mapa final'!$AF$67="Menor"),CONCATENATE("R10C",'Mapa final'!$T$67),"")</f>
        <v/>
      </c>
      <c r="R15" s="39" t="str">
        <f>IF(AND('Mapa final'!$AD$68="Muy Alta",'Mapa final'!$AF$68="Menor"),CONCATENATE("R10C",'Mapa final'!$T$68),"")</f>
        <v/>
      </c>
      <c r="S15" s="39" t="str">
        <f>IF(AND('Mapa final'!$AD$69="Muy Alta",'Mapa final'!$AF$69="Menor"),CONCATENATE("R10C",'Mapa final'!$T$69),"")</f>
        <v/>
      </c>
      <c r="T15" s="39" t="str">
        <f>IF(AND('Mapa final'!$AD$70="Muy Alta",'Mapa final'!$AF$70="Menor"),CONCATENATE("R10C",'Mapa final'!$T$70),"")</f>
        <v/>
      </c>
      <c r="U15" s="40" t="str">
        <f>IF(AND('Mapa final'!$AD$71="Muy Alta",'Mapa final'!$AF$71="Menor"),CONCATENATE("R10C",'Mapa final'!$T$71),"")</f>
        <v/>
      </c>
      <c r="V15" s="44" t="str">
        <f>IF(AND('Mapa final'!$AD$66="Muy Alta",'Mapa final'!$AF$66="Moderado"),CONCATENATE("R10C",'Mapa final'!$T$66),"")</f>
        <v/>
      </c>
      <c r="W15" s="45" t="str">
        <f>IF(AND('Mapa final'!$AD$67="Muy Alta",'Mapa final'!$AF$67="Moderado"),CONCATENATE("R10C",'Mapa final'!$T$67),"")</f>
        <v/>
      </c>
      <c r="X15" s="45" t="str">
        <f>IF(AND('Mapa final'!$AD$68="Muy Alta",'Mapa final'!$AF$68="Moderado"),CONCATENATE("R10C",'Mapa final'!$T$68),"")</f>
        <v/>
      </c>
      <c r="Y15" s="45" t="str">
        <f>IF(AND('Mapa final'!$AD$69="Muy Alta",'Mapa final'!$AF$69="Moderado"),CONCATENATE("R10C",'Mapa final'!$T$69),"")</f>
        <v/>
      </c>
      <c r="Z15" s="45" t="str">
        <f>IF(AND('Mapa final'!$AD$70="Muy Alta",'Mapa final'!$AF$70="Moderado"),CONCATENATE("R10C",'Mapa final'!$T$70),"")</f>
        <v/>
      </c>
      <c r="AA15" s="46" t="str">
        <f>IF(AND('Mapa final'!$AD$71="Muy Alta",'Mapa final'!$AF$71="Moderado"),CONCATENATE("R10C",'Mapa final'!$T$71),"")</f>
        <v/>
      </c>
      <c r="AB15" s="38" t="str">
        <f>IF(AND('Mapa final'!$AD$66="Muy Alta",'Mapa final'!$AF$66="Mayor"),CONCATENATE("R10C",'Mapa final'!$T$66),"")</f>
        <v/>
      </c>
      <c r="AC15" s="39" t="str">
        <f>IF(AND('Mapa final'!$AD$67="Muy Alta",'Mapa final'!$AF$67="Mayor"),CONCATENATE("R10C",'Mapa final'!$T$67),"")</f>
        <v/>
      </c>
      <c r="AD15" s="39" t="str">
        <f>IF(AND('Mapa final'!$AD$68="Muy Alta",'Mapa final'!$AF$68="Mayor"),CONCATENATE("R10C",'Mapa final'!$T$68),"")</f>
        <v/>
      </c>
      <c r="AE15" s="39" t="str">
        <f>IF(AND('Mapa final'!$AD$69="Muy Alta",'Mapa final'!$AF$69="Mayor"),CONCATENATE("R10C",'Mapa final'!$T$69),"")</f>
        <v/>
      </c>
      <c r="AF15" s="39" t="str">
        <f>IF(AND('Mapa final'!$AD$70="Muy Alta",'Mapa final'!$AF$70="Mayor"),CONCATENATE("R10C",'Mapa final'!$T$70),"")</f>
        <v/>
      </c>
      <c r="AG15" s="40" t="str">
        <f>IF(AND('Mapa final'!$AD$71="Muy Alta",'Mapa final'!$AF$71="Mayor"),CONCATENATE("R10C",'Mapa final'!$T$71),"")</f>
        <v/>
      </c>
      <c r="AH15" s="47" t="str">
        <f>IF(AND('Mapa final'!$AD$66="Muy Alta",'Mapa final'!$AF$66="Catastrófico"),CONCATENATE("R10C",'Mapa final'!$T$66),"")</f>
        <v/>
      </c>
      <c r="AI15" s="48" t="str">
        <f>IF(AND('Mapa final'!$AD$67="Muy Alta",'Mapa final'!$AF$67="Catastrófico"),CONCATENATE("R10C",'Mapa final'!$T$67),"")</f>
        <v/>
      </c>
      <c r="AJ15" s="48" t="str">
        <f>IF(AND('Mapa final'!$AD$68="Muy Alta",'Mapa final'!$AF$68="Catastrófico"),CONCATENATE("R10C",'Mapa final'!$T$68),"")</f>
        <v/>
      </c>
      <c r="AK15" s="48" t="str">
        <f>IF(AND('Mapa final'!$AD$69="Muy Alta",'Mapa final'!$AF$69="Catastrófico"),CONCATENATE("R10C",'Mapa final'!$T$69),"")</f>
        <v/>
      </c>
      <c r="AL15" s="48" t="str">
        <f>IF(AND('Mapa final'!$AD$70="Muy Alta",'Mapa final'!$AF$70="Catastrófico"),CONCATENATE("R10C",'Mapa final'!$T$70),"")</f>
        <v/>
      </c>
      <c r="AM15" s="49" t="str">
        <f>IF(AND('Mapa final'!$AD$71="Muy Alta",'Mapa final'!$AF$71="Catastrófico"),CONCATENATE("R10C",'Mapa final'!$T$71),"")</f>
        <v/>
      </c>
      <c r="AN15" s="69"/>
      <c r="AO15" s="505"/>
      <c r="AP15" s="506"/>
      <c r="AQ15" s="506"/>
      <c r="AR15" s="506"/>
      <c r="AS15" s="506"/>
      <c r="AT15" s="507"/>
      <c r="AU15" s="69"/>
      <c r="AV15" s="69"/>
      <c r="AW15" s="69"/>
      <c r="AX15" s="69"/>
      <c r="AY15" s="69"/>
      <c r="AZ15" s="69"/>
      <c r="BA15" s="69"/>
      <c r="BB15" s="69"/>
      <c r="BC15" s="69"/>
      <c r="BD15" s="69"/>
      <c r="BE15" s="69"/>
      <c r="BF15" s="69"/>
      <c r="BG15" s="69"/>
      <c r="BH15" s="69"/>
      <c r="BI15" s="69"/>
      <c r="BJ15" s="69"/>
      <c r="BK15" s="69"/>
      <c r="BL15" s="69"/>
      <c r="BM15" s="69"/>
      <c r="BN15" s="69"/>
      <c r="BO15" s="69"/>
      <c r="BP15" s="69"/>
      <c r="BQ15" s="69"/>
      <c r="BR15" s="69"/>
      <c r="BS15" s="69"/>
      <c r="BT15" s="69"/>
      <c r="BU15" s="69"/>
      <c r="BV15" s="69"/>
      <c r="BW15" s="69"/>
      <c r="BX15" s="69"/>
    </row>
    <row r="16" spans="1:91" ht="15" customHeight="1" x14ac:dyDescent="0.25">
      <c r="A16" s="69"/>
      <c r="B16" s="397"/>
      <c r="C16" s="397"/>
      <c r="D16" s="398"/>
      <c r="E16" s="492" t="s">
        <v>115</v>
      </c>
      <c r="F16" s="493"/>
      <c r="G16" s="493"/>
      <c r="H16" s="493"/>
      <c r="I16" s="493"/>
      <c r="J16" s="50" t="str">
        <f>IF(AND('Mapa final'!$AD$12="Alta",'Mapa final'!$AF$12="Leve"),CONCATENATE("R1C",'Mapa final'!$T$12),"")</f>
        <v/>
      </c>
      <c r="K16" s="51" t="str">
        <f>IF(AND('Mapa final'!$AD$13="Alta",'Mapa final'!$AF$13="Leve"),CONCATENATE("R1C",'Mapa final'!$T$13),"")</f>
        <v/>
      </c>
      <c r="L16" s="51" t="str">
        <f>IF(AND('Mapa final'!$AD$14="Alta",'Mapa final'!$AF$14="Leve"),CONCATENATE("R1C",'Mapa final'!$T$14),"")</f>
        <v/>
      </c>
      <c r="M16" s="51" t="str">
        <f>IF(AND('Mapa final'!$AD$15="Alta",'Mapa final'!$AF$15="Leve"),CONCATENATE("R1C",'Mapa final'!$T$15),"")</f>
        <v/>
      </c>
      <c r="N16" s="51" t="str">
        <f>IF(AND('Mapa final'!$AD$16="Alta",'Mapa final'!$AF$16="Leve"),CONCATENATE("R1C",'Mapa final'!$T$16),"")</f>
        <v/>
      </c>
      <c r="O16" s="52" t="str">
        <f>IF(AND('Mapa final'!$AD$17="Alta",'Mapa final'!$AF$17="Leve"),CONCATENATE("R1C",'Mapa final'!$T$17),"")</f>
        <v/>
      </c>
      <c r="P16" s="50" t="str">
        <f>IF(AND('Mapa final'!$AD$12="Alta",'Mapa final'!$AF$12="Menor"),CONCATENATE("R1C",'Mapa final'!$T$12),"")</f>
        <v/>
      </c>
      <c r="Q16" s="51" t="str">
        <f>IF(AND('Mapa final'!$AD$13="Alta",'Mapa final'!$AF$13="Menor"),CONCATENATE("R1C",'Mapa final'!$T$13),"")</f>
        <v/>
      </c>
      <c r="R16" s="51" t="str">
        <f>IF(AND('Mapa final'!$AD$14="Alta",'Mapa final'!$AF$14="Menor"),CONCATENATE("R1C",'Mapa final'!$T$14),"")</f>
        <v/>
      </c>
      <c r="S16" s="51" t="str">
        <f>IF(AND('Mapa final'!$AD$15="Alta",'Mapa final'!$AF$15="Menor"),CONCATENATE("R1C",'Mapa final'!$T$15),"")</f>
        <v/>
      </c>
      <c r="T16" s="51" t="str">
        <f>IF(AND('Mapa final'!$AD$16="Alta",'Mapa final'!$AF$16="Menor"),CONCATENATE("R1C",'Mapa final'!$T$16),"")</f>
        <v/>
      </c>
      <c r="U16" s="52" t="str">
        <f>IF(AND('Mapa final'!$AD$17="Alta",'Mapa final'!$AF$17="Menor"),CONCATENATE("R1C",'Mapa final'!$T$17),"")</f>
        <v/>
      </c>
      <c r="V16" s="32" t="str">
        <f>IF(AND('Mapa final'!$AD$12="Alta",'Mapa final'!$AF$12="Moderado"),CONCATENATE("R1C",'Mapa final'!$T$12),"")</f>
        <v/>
      </c>
      <c r="W16" s="33" t="str">
        <f>IF(AND('Mapa final'!$AD$13="Alta",'Mapa final'!$AF$13="Moderado"),CONCATENATE("R1C",'Mapa final'!$T$13),"")</f>
        <v/>
      </c>
      <c r="X16" s="33" t="str">
        <f>IF(AND('Mapa final'!$AD$14="Alta",'Mapa final'!$AF$14="Moderado"),CONCATENATE("R1C",'Mapa final'!$T$14),"")</f>
        <v/>
      </c>
      <c r="Y16" s="33" t="str">
        <f>IF(AND('Mapa final'!$AD$15="Alta",'Mapa final'!$AF$15="Moderado"),CONCATENATE("R1C",'Mapa final'!$T$15),"")</f>
        <v/>
      </c>
      <c r="Z16" s="33" t="str">
        <f>IF(AND('Mapa final'!$AD$16="Alta",'Mapa final'!$AF$16="Moderado"),CONCATENATE("R1C",'Mapa final'!$T$16),"")</f>
        <v/>
      </c>
      <c r="AA16" s="34" t="str">
        <f>IF(AND('Mapa final'!$AD$17="Alta",'Mapa final'!$AF$17="Moderado"),CONCATENATE("R1C",'Mapa final'!$T$17),"")</f>
        <v/>
      </c>
      <c r="AB16" s="32" t="str">
        <f>IF(AND('Mapa final'!$AD$12="Alta",'Mapa final'!$AF$12="Mayor"),CONCATENATE("R1C",'Mapa final'!$T$12),"")</f>
        <v/>
      </c>
      <c r="AC16" s="33" t="str">
        <f>IF(AND('Mapa final'!$AD$13="Alta",'Mapa final'!$AF$13="Mayor"),CONCATENATE("R1C",'Mapa final'!$T$13),"")</f>
        <v/>
      </c>
      <c r="AD16" s="33" t="str">
        <f>IF(AND('Mapa final'!$AD$14="Alta",'Mapa final'!$AF$14="Mayor"),CONCATENATE("R1C",'Mapa final'!$T$14),"")</f>
        <v/>
      </c>
      <c r="AE16" s="33" t="str">
        <f>IF(AND('Mapa final'!$AD$15="Alta",'Mapa final'!$AF$15="Mayor"),CONCATENATE("R1C",'Mapa final'!$T$15),"")</f>
        <v/>
      </c>
      <c r="AF16" s="33" t="str">
        <f>IF(AND('Mapa final'!$AD$16="Alta",'Mapa final'!$AF$16="Mayor"),CONCATENATE("R1C",'Mapa final'!$T$16),"")</f>
        <v/>
      </c>
      <c r="AG16" s="34" t="str">
        <f>IF(AND('Mapa final'!$AD$17="Alta",'Mapa final'!$AF$17="Mayor"),CONCATENATE("R1C",'Mapa final'!$T$17),"")</f>
        <v/>
      </c>
      <c r="AH16" s="35" t="str">
        <f>IF(AND('Mapa final'!$AD$12="Alta",'Mapa final'!$AF$12="Catastrófico"),CONCATENATE("R1C",'Mapa final'!$T$12),"")</f>
        <v/>
      </c>
      <c r="AI16" s="36" t="str">
        <f>IF(AND('Mapa final'!$AD$13="Alta",'Mapa final'!$AF$13="Catastrófico"),CONCATENATE("R1C",'Mapa final'!$T$13),"")</f>
        <v/>
      </c>
      <c r="AJ16" s="36" t="str">
        <f>IF(AND('Mapa final'!$AD$14="Alta",'Mapa final'!$AF$14="Catastrófico"),CONCATENATE("R1C",'Mapa final'!$T$14),"")</f>
        <v/>
      </c>
      <c r="AK16" s="36" t="str">
        <f>IF(AND('Mapa final'!$AD$15="Alta",'Mapa final'!$AF$15="Catastrófico"),CONCATENATE("R1C",'Mapa final'!$T$15),"")</f>
        <v/>
      </c>
      <c r="AL16" s="36" t="str">
        <f>IF(AND('Mapa final'!$AD$16="Alta",'Mapa final'!$AF$16="Catastrófico"),CONCATENATE("R1C",'Mapa final'!$T$16),"")</f>
        <v/>
      </c>
      <c r="AM16" s="37" t="str">
        <f>IF(AND('Mapa final'!$AD$17="Alta",'Mapa final'!$AF$17="Catastrófico"),CONCATENATE("R1C",'Mapa final'!$T$17),"")</f>
        <v/>
      </c>
      <c r="AN16" s="69"/>
      <c r="AO16" s="483" t="s">
        <v>80</v>
      </c>
      <c r="AP16" s="484"/>
      <c r="AQ16" s="484"/>
      <c r="AR16" s="484"/>
      <c r="AS16" s="484"/>
      <c r="AT16" s="485"/>
      <c r="AU16" s="69"/>
      <c r="AV16" s="69"/>
      <c r="AW16" s="69"/>
      <c r="AX16" s="69"/>
      <c r="AY16" s="69"/>
      <c r="AZ16" s="69"/>
      <c r="BA16" s="69"/>
      <c r="BB16" s="69"/>
      <c r="BC16" s="69"/>
      <c r="BD16" s="69"/>
      <c r="BE16" s="69"/>
      <c r="BF16" s="69"/>
      <c r="BG16" s="69"/>
      <c r="BH16" s="69"/>
      <c r="BI16" s="69"/>
      <c r="BJ16" s="69"/>
      <c r="BK16" s="69"/>
      <c r="BL16" s="69"/>
      <c r="BM16" s="69"/>
      <c r="BN16" s="69"/>
      <c r="BO16" s="69"/>
      <c r="BP16" s="69"/>
      <c r="BQ16" s="69"/>
      <c r="BR16" s="69"/>
      <c r="BS16" s="69"/>
      <c r="BT16" s="69"/>
      <c r="BU16" s="69"/>
      <c r="BV16" s="69"/>
      <c r="BW16" s="69"/>
      <c r="BX16" s="69"/>
    </row>
    <row r="17" spans="1:76" ht="15" customHeight="1" x14ac:dyDescent="0.25">
      <c r="A17" s="69"/>
      <c r="B17" s="397"/>
      <c r="C17" s="397"/>
      <c r="D17" s="398"/>
      <c r="E17" s="494"/>
      <c r="F17" s="495"/>
      <c r="G17" s="495"/>
      <c r="H17" s="495"/>
      <c r="I17" s="495"/>
      <c r="J17" s="53" t="str">
        <f>IF(AND('Mapa final'!$AD$18="Alta",'Mapa final'!$AF$18="Leve"),CONCATENATE("R2C",'Mapa final'!$T$18),"")</f>
        <v/>
      </c>
      <c r="K17" s="54" t="str">
        <f>IF(AND('Mapa final'!$AD$19="Alta",'Mapa final'!$AF$19="Leve"),CONCATENATE("R2C",'Mapa final'!$T$19),"")</f>
        <v/>
      </c>
      <c r="L17" s="54" t="str">
        <f>IF(AND('Mapa final'!$AD$20="Alta",'Mapa final'!$AF$20="Leve"),CONCATENATE("R2C",'Mapa final'!$T$20),"")</f>
        <v/>
      </c>
      <c r="M17" s="54" t="str">
        <f>IF(AND('Mapa final'!$AD$21="Alta",'Mapa final'!$AF$21="Leve"),CONCATENATE("R2C",'Mapa final'!$T$21),"")</f>
        <v/>
      </c>
      <c r="N17" s="54" t="str">
        <f>IF(AND('Mapa final'!$AD$22="Alta",'Mapa final'!$AF$22="Leve"),CONCATENATE("R2C",'Mapa final'!$T$22),"")</f>
        <v/>
      </c>
      <c r="O17" s="55" t="str">
        <f>IF(AND('Mapa final'!$AD$23="Alta",'Mapa final'!$AF$23="Leve"),CONCATENATE("R2C",'Mapa final'!$T$23),"")</f>
        <v/>
      </c>
      <c r="P17" s="53" t="str">
        <f>IF(AND('Mapa final'!$AD$18="Alta",'Mapa final'!$AF$18="Menor"),CONCATENATE("R2C",'Mapa final'!$T$18),"")</f>
        <v/>
      </c>
      <c r="Q17" s="54" t="str">
        <f>IF(AND('Mapa final'!$AD$19="Alta",'Mapa final'!$AF$19="Menor"),CONCATENATE("R2C",'Mapa final'!$T$19),"")</f>
        <v/>
      </c>
      <c r="R17" s="54" t="str">
        <f>IF(AND('Mapa final'!$AD$20="Alta",'Mapa final'!$AF$20="Menor"),CONCATENATE("R2C",'Mapa final'!$T$20),"")</f>
        <v/>
      </c>
      <c r="S17" s="54" t="str">
        <f>IF(AND('Mapa final'!$AD$21="Alta",'Mapa final'!$AF$21="Menor"),CONCATENATE("R2C",'Mapa final'!$T$21),"")</f>
        <v/>
      </c>
      <c r="T17" s="54" t="str">
        <f>IF(AND('Mapa final'!$AD$22="Alta",'Mapa final'!$AF$22="Menor"),CONCATENATE("R2C",'Mapa final'!$T$22),"")</f>
        <v/>
      </c>
      <c r="U17" s="55" t="str">
        <f>IF(AND('Mapa final'!$AD$23="Alta",'Mapa final'!$AF$23="Menor"),CONCATENATE("R2C",'Mapa final'!$T$23),"")</f>
        <v/>
      </c>
      <c r="V17" s="38" t="str">
        <f>IF(AND('Mapa final'!$AD$18="Alta",'Mapa final'!$AF$18="Moderado"),CONCATENATE("R2C",'Mapa final'!$T$18),"")</f>
        <v/>
      </c>
      <c r="W17" s="39" t="str">
        <f>IF(AND('Mapa final'!$AD$19="Alta",'Mapa final'!$AF$19="Moderado"),CONCATENATE("R2C",'Mapa final'!$T$19),"")</f>
        <v/>
      </c>
      <c r="X17" s="39" t="str">
        <f>IF(AND('Mapa final'!$AD$20="Alta",'Mapa final'!$AF$20="Moderado"),CONCATENATE("R2C",'Mapa final'!$T$20),"")</f>
        <v/>
      </c>
      <c r="Y17" s="39" t="str">
        <f>IF(AND('Mapa final'!$AD$21="Alta",'Mapa final'!$AF$21="Moderado"),CONCATENATE("R2C",'Mapa final'!$T$21),"")</f>
        <v/>
      </c>
      <c r="Z17" s="39" t="str">
        <f>IF(AND('Mapa final'!$AD$22="Alta",'Mapa final'!$AF$22="Moderado"),CONCATENATE("R2C",'Mapa final'!$T$22),"")</f>
        <v/>
      </c>
      <c r="AA17" s="40" t="str">
        <f>IF(AND('Mapa final'!$AD$23="Alta",'Mapa final'!$AF$23="Moderado"),CONCATENATE("R2C",'Mapa final'!$T$23),"")</f>
        <v/>
      </c>
      <c r="AB17" s="38" t="str">
        <f>IF(AND('Mapa final'!$AD$18="Alta",'Mapa final'!$AF$18="Mayor"),CONCATENATE("R2C",'Mapa final'!$T$18),"")</f>
        <v/>
      </c>
      <c r="AC17" s="39" t="str">
        <f>IF(AND('Mapa final'!$AD$19="Alta",'Mapa final'!$AF$19="Mayor"),CONCATENATE("R2C",'Mapa final'!$T$19),"")</f>
        <v/>
      </c>
      <c r="AD17" s="39" t="str">
        <f>IF(AND('Mapa final'!$AD$20="Alta",'Mapa final'!$AF$20="Mayor"),CONCATENATE("R2C",'Mapa final'!$T$20),"")</f>
        <v/>
      </c>
      <c r="AE17" s="39" t="str">
        <f>IF(AND('Mapa final'!$AD$21="Alta",'Mapa final'!$AF$21="Mayor"),CONCATENATE("R2C",'Mapa final'!$T$21),"")</f>
        <v/>
      </c>
      <c r="AF17" s="39" t="str">
        <f>IF(AND('Mapa final'!$AD$22="Alta",'Mapa final'!$AF$22="Mayor"),CONCATENATE("R2C",'Mapa final'!$T$22),"")</f>
        <v/>
      </c>
      <c r="AG17" s="40" t="str">
        <f>IF(AND('Mapa final'!$AD$23="Alta",'Mapa final'!$AF$23="Mayor"),CONCATENATE("R2C",'Mapa final'!$T$23),"")</f>
        <v/>
      </c>
      <c r="AH17" s="41" t="str">
        <f>IF(AND('Mapa final'!$AD$18="Alta",'Mapa final'!$AF$18="Catastrófico"),CONCATENATE("R2C",'Mapa final'!$T$18),"")</f>
        <v/>
      </c>
      <c r="AI17" s="42" t="str">
        <f>IF(AND('Mapa final'!$AD$19="Alta",'Mapa final'!$AF$19="Catastrófico"),CONCATENATE("R2C",'Mapa final'!$T$19),"")</f>
        <v/>
      </c>
      <c r="AJ17" s="42" t="str">
        <f>IF(AND('Mapa final'!$AD$20="Alta",'Mapa final'!$AF$20="Catastrófico"),CONCATENATE("R2C",'Mapa final'!$T$20),"")</f>
        <v/>
      </c>
      <c r="AK17" s="42" t="str">
        <f>IF(AND('Mapa final'!$AD$21="Alta",'Mapa final'!$AF$21="Catastrófico"),CONCATENATE("R2C",'Mapa final'!$T$21),"")</f>
        <v/>
      </c>
      <c r="AL17" s="42" t="str">
        <f>IF(AND('Mapa final'!$AD$22="Alta",'Mapa final'!$AF$22="Catastrófico"),CONCATENATE("R2C",'Mapa final'!$T$22),"")</f>
        <v/>
      </c>
      <c r="AM17" s="43" t="str">
        <f>IF(AND('Mapa final'!$AD$23="Alta",'Mapa final'!$AF$23="Catastrófico"),CONCATENATE("R2C",'Mapa final'!$T$23),"")</f>
        <v/>
      </c>
      <c r="AN17" s="69"/>
      <c r="AO17" s="486"/>
      <c r="AP17" s="487"/>
      <c r="AQ17" s="487"/>
      <c r="AR17" s="487"/>
      <c r="AS17" s="487"/>
      <c r="AT17" s="488"/>
      <c r="AU17" s="69"/>
      <c r="AV17" s="69"/>
      <c r="AW17" s="69"/>
      <c r="AX17" s="69"/>
      <c r="AY17" s="69"/>
      <c r="AZ17" s="69"/>
      <c r="BA17" s="69"/>
      <c r="BB17" s="69"/>
      <c r="BC17" s="69"/>
      <c r="BD17" s="69"/>
      <c r="BE17" s="69"/>
      <c r="BF17" s="69"/>
      <c r="BG17" s="69"/>
      <c r="BH17" s="69"/>
      <c r="BI17" s="69"/>
      <c r="BJ17" s="69"/>
      <c r="BK17" s="69"/>
      <c r="BL17" s="69"/>
      <c r="BM17" s="69"/>
      <c r="BN17" s="69"/>
      <c r="BO17" s="69"/>
      <c r="BP17" s="69"/>
      <c r="BQ17" s="69"/>
      <c r="BR17" s="69"/>
      <c r="BS17" s="69"/>
      <c r="BT17" s="69"/>
      <c r="BU17" s="69"/>
      <c r="BV17" s="69"/>
      <c r="BW17" s="69"/>
      <c r="BX17" s="69"/>
    </row>
    <row r="18" spans="1:76" ht="15" customHeight="1" x14ac:dyDescent="0.25">
      <c r="A18" s="69"/>
      <c r="B18" s="397"/>
      <c r="C18" s="397"/>
      <c r="D18" s="398"/>
      <c r="E18" s="496"/>
      <c r="F18" s="495"/>
      <c r="G18" s="495"/>
      <c r="H18" s="495"/>
      <c r="I18" s="495"/>
      <c r="J18" s="53" t="str">
        <f>IF(AND('Mapa final'!$AD$24="Alta",'Mapa final'!$AF$24="Leve"),CONCATENATE("R3C",'Mapa final'!$T$24),"")</f>
        <v/>
      </c>
      <c r="K18" s="54" t="str">
        <f>IF(AND('Mapa final'!$AD$25="Alta",'Mapa final'!$AF$25="Leve"),CONCATENATE("R3C",'Mapa final'!$T$25),"")</f>
        <v/>
      </c>
      <c r="L18" s="54" t="str">
        <f>IF(AND('Mapa final'!$AD$26="Alta",'Mapa final'!$AF$26="Leve"),CONCATENATE("R3C",'Mapa final'!$T$26),"")</f>
        <v/>
      </c>
      <c r="M18" s="54" t="str">
        <f>IF(AND('Mapa final'!$AD$27="Alta",'Mapa final'!$AF$27="Leve"),CONCATENATE("R3C",'Mapa final'!$T$27),"")</f>
        <v/>
      </c>
      <c r="N18" s="54" t="str">
        <f>IF(AND('Mapa final'!$AD$28="Alta",'Mapa final'!$AF$28="Leve"),CONCATENATE("R3C",'Mapa final'!$T$28),"")</f>
        <v/>
      </c>
      <c r="O18" s="55" t="str">
        <f>IF(AND('Mapa final'!$AD$29="Alta",'Mapa final'!$AF$29="Leve"),CONCATENATE("R3C",'Mapa final'!$T$29),"")</f>
        <v/>
      </c>
      <c r="P18" s="53" t="str">
        <f>IF(AND('Mapa final'!$AD$24="Alta",'Mapa final'!$AF$24="Menor"),CONCATENATE("R3C",'Mapa final'!$T$24),"")</f>
        <v/>
      </c>
      <c r="Q18" s="54" t="str">
        <f>IF(AND('Mapa final'!$AD$25="Alta",'Mapa final'!$AF$25="Menor"),CONCATENATE("R3C",'Mapa final'!$T$25),"")</f>
        <v/>
      </c>
      <c r="R18" s="54" t="str">
        <f>IF(AND('Mapa final'!$AD$26="Alta",'Mapa final'!$AF$26="Menor"),CONCATENATE("R3C",'Mapa final'!$T$26),"")</f>
        <v/>
      </c>
      <c r="S18" s="54" t="str">
        <f>IF(AND('Mapa final'!$AD$27="Alta",'Mapa final'!$AF$27="Menor"),CONCATENATE("R3C",'Mapa final'!$T$27),"")</f>
        <v/>
      </c>
      <c r="T18" s="54" t="str">
        <f>IF(AND('Mapa final'!$AD$28="Alta",'Mapa final'!$AF$28="Menor"),CONCATENATE("R3C",'Mapa final'!$T$28),"")</f>
        <v/>
      </c>
      <c r="U18" s="55" t="str">
        <f>IF(AND('Mapa final'!$AD$29="Alta",'Mapa final'!$AF$29="Menor"),CONCATENATE("R3C",'Mapa final'!$T$29),"")</f>
        <v/>
      </c>
      <c r="V18" s="38" t="str">
        <f>IF(AND('Mapa final'!$AD$24="Alta",'Mapa final'!$AF$24="Moderado"),CONCATENATE("R3C",'Mapa final'!$T$24),"")</f>
        <v/>
      </c>
      <c r="W18" s="39" t="str">
        <f>IF(AND('Mapa final'!$AD$25="Alta",'Mapa final'!$AF$25="Moderado"),CONCATENATE("R3C",'Mapa final'!$T$25),"")</f>
        <v/>
      </c>
      <c r="X18" s="39" t="str">
        <f>IF(AND('Mapa final'!$AD$26="Alta",'Mapa final'!$AF$26="Moderado"),CONCATENATE("R3C",'Mapa final'!$T$26),"")</f>
        <v/>
      </c>
      <c r="Y18" s="39" t="str">
        <f>IF(AND('Mapa final'!$AD$27="Alta",'Mapa final'!$AF$27="Moderado"),CONCATENATE("R3C",'Mapa final'!$T$27),"")</f>
        <v/>
      </c>
      <c r="Z18" s="39" t="str">
        <f>IF(AND('Mapa final'!$AD$28="Alta",'Mapa final'!$AF$28="Moderado"),CONCATENATE("R3C",'Mapa final'!$T$28),"")</f>
        <v/>
      </c>
      <c r="AA18" s="40" t="str">
        <f>IF(AND('Mapa final'!$AD$29="Alta",'Mapa final'!$AF$29="Moderado"),CONCATENATE("R3C",'Mapa final'!$T$29),"")</f>
        <v/>
      </c>
      <c r="AB18" s="38" t="str">
        <f>IF(AND('Mapa final'!$AD$24="Alta",'Mapa final'!$AF$24="Mayor"),CONCATENATE("R3C",'Mapa final'!$T$24),"")</f>
        <v/>
      </c>
      <c r="AC18" s="39" t="str">
        <f>IF(AND('Mapa final'!$AD$25="Alta",'Mapa final'!$AF$25="Mayor"),CONCATENATE("R3C",'Mapa final'!$T$25),"")</f>
        <v/>
      </c>
      <c r="AD18" s="39" t="str">
        <f>IF(AND('Mapa final'!$AD$26="Alta",'Mapa final'!$AF$26="Mayor"),CONCATENATE("R3C",'Mapa final'!$T$26),"")</f>
        <v/>
      </c>
      <c r="AE18" s="39" t="str">
        <f>IF(AND('Mapa final'!$AD$27="Alta",'Mapa final'!$AF$27="Mayor"),CONCATENATE("R3C",'Mapa final'!$T$27),"")</f>
        <v/>
      </c>
      <c r="AF18" s="39" t="str">
        <f>IF(AND('Mapa final'!$AD$28="Alta",'Mapa final'!$AF$28="Mayor"),CONCATENATE("R3C",'Mapa final'!$T$28),"")</f>
        <v/>
      </c>
      <c r="AG18" s="40" t="str">
        <f>IF(AND('Mapa final'!$AD$29="Alta",'Mapa final'!$AF$29="Mayor"),CONCATENATE("R3C",'Mapa final'!$T$29),"")</f>
        <v/>
      </c>
      <c r="AH18" s="41" t="str">
        <f>IF(AND('Mapa final'!$AD$24="Alta",'Mapa final'!$AF$24="Catastrófico"),CONCATENATE("R3C",'Mapa final'!$T$24),"")</f>
        <v/>
      </c>
      <c r="AI18" s="42" t="str">
        <f>IF(AND('Mapa final'!$AD$25="Alta",'Mapa final'!$AF$25="Catastrófico"),CONCATENATE("R3C",'Mapa final'!$T$25),"")</f>
        <v/>
      </c>
      <c r="AJ18" s="42" t="str">
        <f>IF(AND('Mapa final'!$AD$26="Alta",'Mapa final'!$AF$26="Catastrófico"),CONCATENATE("R3C",'Mapa final'!$T$26),"")</f>
        <v/>
      </c>
      <c r="AK18" s="42" t="str">
        <f>IF(AND('Mapa final'!$AD$27="Alta",'Mapa final'!$AF$27="Catastrófico"),CONCATENATE("R3C",'Mapa final'!$T$27),"")</f>
        <v/>
      </c>
      <c r="AL18" s="42" t="str">
        <f>IF(AND('Mapa final'!$AD$28="Alta",'Mapa final'!$AF$28="Catastrófico"),CONCATENATE("R3C",'Mapa final'!$T$28),"")</f>
        <v/>
      </c>
      <c r="AM18" s="43" t="str">
        <f>IF(AND('Mapa final'!$AD$29="Alta",'Mapa final'!$AF$29="Catastrófico"),CONCATENATE("R3C",'Mapa final'!$T$29),"")</f>
        <v/>
      </c>
      <c r="AN18" s="69"/>
      <c r="AO18" s="486"/>
      <c r="AP18" s="487"/>
      <c r="AQ18" s="487"/>
      <c r="AR18" s="487"/>
      <c r="AS18" s="487"/>
      <c r="AT18" s="488"/>
      <c r="AU18" s="69"/>
      <c r="AV18" s="69"/>
      <c r="AW18" s="69"/>
      <c r="AX18" s="69"/>
      <c r="AY18" s="69"/>
      <c r="AZ18" s="69"/>
      <c r="BA18" s="69"/>
      <c r="BB18" s="69"/>
      <c r="BC18" s="69"/>
      <c r="BD18" s="69"/>
      <c r="BE18" s="69"/>
      <c r="BF18" s="69"/>
      <c r="BG18" s="69"/>
      <c r="BH18" s="69"/>
      <c r="BI18" s="69"/>
      <c r="BJ18" s="69"/>
      <c r="BK18" s="69"/>
      <c r="BL18" s="69"/>
      <c r="BM18" s="69"/>
      <c r="BN18" s="69"/>
      <c r="BO18" s="69"/>
      <c r="BP18" s="69"/>
      <c r="BQ18" s="69"/>
      <c r="BR18" s="69"/>
      <c r="BS18" s="69"/>
      <c r="BT18" s="69"/>
      <c r="BU18" s="69"/>
      <c r="BV18" s="69"/>
      <c r="BW18" s="69"/>
      <c r="BX18" s="69"/>
    </row>
    <row r="19" spans="1:76" ht="15" customHeight="1" x14ac:dyDescent="0.25">
      <c r="A19" s="69"/>
      <c r="B19" s="397"/>
      <c r="C19" s="397"/>
      <c r="D19" s="398"/>
      <c r="E19" s="496"/>
      <c r="F19" s="495"/>
      <c r="G19" s="495"/>
      <c r="H19" s="495"/>
      <c r="I19" s="495"/>
      <c r="J19" s="53" t="str">
        <f>IF(AND('Mapa final'!$AD$30="Alta",'Mapa final'!$AF$30="Leve"),CONCATENATE("R4C",'Mapa final'!$T$30),"")</f>
        <v/>
      </c>
      <c r="K19" s="54" t="str">
        <f>IF(AND('Mapa final'!$AD$31="Alta",'Mapa final'!$AF$31="Leve"),CONCATENATE("R4C",'Mapa final'!$T$31),"")</f>
        <v/>
      </c>
      <c r="L19" s="54" t="str">
        <f>IF(AND('Mapa final'!$AD$32="Alta",'Mapa final'!$AF$32="Leve"),CONCATENATE("R4C",'Mapa final'!$T$32),"")</f>
        <v/>
      </c>
      <c r="M19" s="54" t="str">
        <f>IF(AND('Mapa final'!$AD$33="Alta",'Mapa final'!$AF$33="Leve"),CONCATENATE("R4C",'Mapa final'!$T$33),"")</f>
        <v/>
      </c>
      <c r="N19" s="54" t="str">
        <f>IF(AND('Mapa final'!$AD$34="Alta",'Mapa final'!$AF$34="Leve"),CONCATENATE("R4C",'Mapa final'!$T$34),"")</f>
        <v/>
      </c>
      <c r="O19" s="55" t="str">
        <f>IF(AND('Mapa final'!$AD$35="Alta",'Mapa final'!$AF$35="Leve"),CONCATENATE("R4C",'Mapa final'!$T$35),"")</f>
        <v/>
      </c>
      <c r="P19" s="53" t="str">
        <f>IF(AND('Mapa final'!$AD$30="Alta",'Mapa final'!$AF$30="Menor"),CONCATENATE("R4C",'Mapa final'!$T$30),"")</f>
        <v/>
      </c>
      <c r="Q19" s="54" t="str">
        <f>IF(AND('Mapa final'!$AD$31="Alta",'Mapa final'!$AF$31="Menor"),CONCATENATE("R4C",'Mapa final'!$T$31),"")</f>
        <v/>
      </c>
      <c r="R19" s="54" t="str">
        <f>IF(AND('Mapa final'!$AD$32="Alta",'Mapa final'!$AF$32="Menor"),CONCATENATE("R4C",'Mapa final'!$T$32),"")</f>
        <v/>
      </c>
      <c r="S19" s="54" t="str">
        <f>IF(AND('Mapa final'!$AD$33="Alta",'Mapa final'!$AF$33="Menor"),CONCATENATE("R4C",'Mapa final'!$T$33),"")</f>
        <v/>
      </c>
      <c r="T19" s="54" t="str">
        <f>IF(AND('Mapa final'!$AD$34="Alta",'Mapa final'!$AF$34="Menor"),CONCATENATE("R4C",'Mapa final'!$T$34),"")</f>
        <v/>
      </c>
      <c r="U19" s="55" t="str">
        <f>IF(AND('Mapa final'!$AD$35="Alta",'Mapa final'!$AF$35="Menor"),CONCATENATE("R4C",'Mapa final'!$T$35),"")</f>
        <v/>
      </c>
      <c r="V19" s="38" t="str">
        <f>IF(AND('Mapa final'!$AD$30="Alta",'Mapa final'!$AF$30="Moderado"),CONCATENATE("R4C",'Mapa final'!$T$30),"")</f>
        <v/>
      </c>
      <c r="W19" s="39" t="str">
        <f>IF(AND('Mapa final'!$AD$31="Alta",'Mapa final'!$AF$31="Moderado"),CONCATENATE("R4C",'Mapa final'!$T$31),"")</f>
        <v/>
      </c>
      <c r="X19" s="39" t="str">
        <f>IF(AND('Mapa final'!$AD$32="Alta",'Mapa final'!$AF$32="Moderado"),CONCATENATE("R4C",'Mapa final'!$T$32),"")</f>
        <v/>
      </c>
      <c r="Y19" s="39" t="str">
        <f>IF(AND('Mapa final'!$AD$33="Alta",'Mapa final'!$AF$33="Moderado"),CONCATENATE("R4C",'Mapa final'!$T$33),"")</f>
        <v/>
      </c>
      <c r="Z19" s="39" t="str">
        <f>IF(AND('Mapa final'!$AD$34="Alta",'Mapa final'!$AF$34="Moderado"),CONCATENATE("R4C",'Mapa final'!$T$34),"")</f>
        <v/>
      </c>
      <c r="AA19" s="40" t="str">
        <f>IF(AND('Mapa final'!$AD$35="Alta",'Mapa final'!$AF$35="Moderado"),CONCATENATE("R4C",'Mapa final'!$T$35),"")</f>
        <v/>
      </c>
      <c r="AB19" s="38" t="str">
        <f>IF(AND('Mapa final'!$AD$30="Alta",'Mapa final'!$AF$30="Mayor"),CONCATENATE("R4C",'Mapa final'!$T$30),"")</f>
        <v/>
      </c>
      <c r="AC19" s="39" t="str">
        <f>IF(AND('Mapa final'!$AD$31="Alta",'Mapa final'!$AF$31="Mayor"),CONCATENATE("R4C",'Mapa final'!$T$31),"")</f>
        <v/>
      </c>
      <c r="AD19" s="39" t="str">
        <f>IF(AND('Mapa final'!$AD$32="Alta",'Mapa final'!$AF$32="Mayor"),CONCATENATE("R4C",'Mapa final'!$T$32),"")</f>
        <v/>
      </c>
      <c r="AE19" s="39" t="str">
        <f>IF(AND('Mapa final'!$AD$33="Alta",'Mapa final'!$AF$33="Mayor"),CONCATENATE("R4C",'Mapa final'!$T$33),"")</f>
        <v/>
      </c>
      <c r="AF19" s="39" t="str">
        <f>IF(AND('Mapa final'!$AD$34="Alta",'Mapa final'!$AF$34="Mayor"),CONCATENATE("R4C",'Mapa final'!$T$34),"")</f>
        <v/>
      </c>
      <c r="AG19" s="40" t="str">
        <f>IF(AND('Mapa final'!$AD$35="Alta",'Mapa final'!$AF$35="Mayor"),CONCATENATE("R4C",'Mapa final'!$T$35),"")</f>
        <v/>
      </c>
      <c r="AH19" s="41" t="str">
        <f>IF(AND('Mapa final'!$AD$30="Alta",'Mapa final'!$AF$30="Catastrófico"),CONCATENATE("R4C",'Mapa final'!$T$30),"")</f>
        <v/>
      </c>
      <c r="AI19" s="42" t="str">
        <f>IF(AND('Mapa final'!$AD$31="Alta",'Mapa final'!$AF$31="Catastrófico"),CONCATENATE("R4C",'Mapa final'!$T$31),"")</f>
        <v/>
      </c>
      <c r="AJ19" s="42" t="str">
        <f>IF(AND('Mapa final'!$AD$32="Alta",'Mapa final'!$AF$32="Catastrófico"),CONCATENATE("R4C",'Mapa final'!$T$32),"")</f>
        <v/>
      </c>
      <c r="AK19" s="42" t="str">
        <f>IF(AND('Mapa final'!$AD$33="Alta",'Mapa final'!$AF$33="Catastrófico"),CONCATENATE("R4C",'Mapa final'!$T$33),"")</f>
        <v/>
      </c>
      <c r="AL19" s="42" t="str">
        <f>IF(AND('Mapa final'!$AD$34="Alta",'Mapa final'!$AF$34="Catastrófico"),CONCATENATE("R4C",'Mapa final'!$T$34),"")</f>
        <v/>
      </c>
      <c r="AM19" s="43" t="str">
        <f>IF(AND('Mapa final'!$AD$35="Alta",'Mapa final'!$AF$35="Catastrófico"),CONCATENATE("R4C",'Mapa final'!$T$35),"")</f>
        <v/>
      </c>
      <c r="AN19" s="69"/>
      <c r="AO19" s="486"/>
      <c r="AP19" s="487"/>
      <c r="AQ19" s="487"/>
      <c r="AR19" s="487"/>
      <c r="AS19" s="487"/>
      <c r="AT19" s="488"/>
      <c r="AU19" s="69"/>
      <c r="AV19" s="69"/>
      <c r="AW19" s="69"/>
      <c r="AX19" s="69"/>
      <c r="AY19" s="69"/>
      <c r="AZ19" s="69"/>
      <c r="BA19" s="69"/>
      <c r="BB19" s="69"/>
      <c r="BC19" s="69"/>
      <c r="BD19" s="69"/>
      <c r="BE19" s="69"/>
      <c r="BF19" s="69"/>
      <c r="BG19" s="69"/>
      <c r="BH19" s="69"/>
      <c r="BI19" s="69"/>
      <c r="BJ19" s="69"/>
      <c r="BK19" s="69"/>
      <c r="BL19" s="69"/>
      <c r="BM19" s="69"/>
      <c r="BN19" s="69"/>
      <c r="BO19" s="69"/>
      <c r="BP19" s="69"/>
      <c r="BQ19" s="69"/>
      <c r="BR19" s="69"/>
      <c r="BS19" s="69"/>
      <c r="BT19" s="69"/>
      <c r="BU19" s="69"/>
      <c r="BV19" s="69"/>
      <c r="BW19" s="69"/>
      <c r="BX19" s="69"/>
    </row>
    <row r="20" spans="1:76" ht="15" customHeight="1" x14ac:dyDescent="0.25">
      <c r="A20" s="69"/>
      <c r="B20" s="397"/>
      <c r="C20" s="397"/>
      <c r="D20" s="398"/>
      <c r="E20" s="496"/>
      <c r="F20" s="495"/>
      <c r="G20" s="495"/>
      <c r="H20" s="495"/>
      <c r="I20" s="495"/>
      <c r="J20" s="53" t="str">
        <f>IF(AND('Mapa final'!$AD$36="Alta",'Mapa final'!$AF$36="Leve"),CONCATENATE("R5C",'Mapa final'!$T$36),"")</f>
        <v/>
      </c>
      <c r="K20" s="54" t="str">
        <f>IF(AND('Mapa final'!$AD$37="Alta",'Mapa final'!$AF$37="Leve"),CONCATENATE("R5C",'Mapa final'!$T$37),"")</f>
        <v/>
      </c>
      <c r="L20" s="54" t="str">
        <f>IF(AND('Mapa final'!$AD$38="Alta",'Mapa final'!$AF$38="Leve"),CONCATENATE("R5C",'Mapa final'!$T$38),"")</f>
        <v/>
      </c>
      <c r="M20" s="54" t="str">
        <f>IF(AND('Mapa final'!$AD$39="Alta",'Mapa final'!$AF$39="Leve"),CONCATENATE("R5C",'Mapa final'!$T$39),"")</f>
        <v/>
      </c>
      <c r="N20" s="54" t="str">
        <f>IF(AND('Mapa final'!$AD$40="Alta",'Mapa final'!$AF$40="Leve"),CONCATENATE("R5C",'Mapa final'!$T$40),"")</f>
        <v/>
      </c>
      <c r="O20" s="55" t="str">
        <f>IF(AND('Mapa final'!$AD$41="Alta",'Mapa final'!$AF$41="Leve"),CONCATENATE("R5C",'Mapa final'!$T$41),"")</f>
        <v/>
      </c>
      <c r="P20" s="53" t="str">
        <f>IF(AND('Mapa final'!$AD$36="Alta",'Mapa final'!$AF$36="Menor"),CONCATENATE("R5C",'Mapa final'!$T$36),"")</f>
        <v/>
      </c>
      <c r="Q20" s="54" t="str">
        <f>IF(AND('Mapa final'!$AD$37="Alta",'Mapa final'!$AF$37="Menor"),CONCATENATE("R5C",'Mapa final'!$T$37),"")</f>
        <v/>
      </c>
      <c r="R20" s="54" t="str">
        <f>IF(AND('Mapa final'!$AD$38="Alta",'Mapa final'!$AF$38="Menor"),CONCATENATE("R5C",'Mapa final'!$T$38),"")</f>
        <v/>
      </c>
      <c r="S20" s="54" t="str">
        <f>IF(AND('Mapa final'!$AD$39="Alta",'Mapa final'!$AF$39="Menor"),CONCATENATE("R5C",'Mapa final'!$T$39),"")</f>
        <v/>
      </c>
      <c r="T20" s="54" t="str">
        <f>IF(AND('Mapa final'!$AD$40="Alta",'Mapa final'!$AF$40="Menor"),CONCATENATE("R5C",'Mapa final'!$T$40),"")</f>
        <v/>
      </c>
      <c r="U20" s="55" t="str">
        <f>IF(AND('Mapa final'!$AD$41="Alta",'Mapa final'!$AF$41="Menor"),CONCATENATE("R5C",'Mapa final'!$T$41),"")</f>
        <v/>
      </c>
      <c r="V20" s="38" t="str">
        <f>IF(AND('Mapa final'!$AD$36="Alta",'Mapa final'!$AF$36="Moderado"),CONCATENATE("R5C",'Mapa final'!$T$36),"")</f>
        <v/>
      </c>
      <c r="W20" s="39" t="str">
        <f>IF(AND('Mapa final'!$AD$37="Alta",'Mapa final'!$AF$37="Moderado"),CONCATENATE("R5C",'Mapa final'!$T$37),"")</f>
        <v/>
      </c>
      <c r="X20" s="39" t="str">
        <f>IF(AND('Mapa final'!$AD$38="Alta",'Mapa final'!$AF$38="Moderado"),CONCATENATE("R5C",'Mapa final'!$T$38),"")</f>
        <v/>
      </c>
      <c r="Y20" s="39" t="str">
        <f>IF(AND('Mapa final'!$AD$39="Alta",'Mapa final'!$AF$39="Moderado"),CONCATENATE("R5C",'Mapa final'!$T$39),"")</f>
        <v/>
      </c>
      <c r="Z20" s="39" t="str">
        <f>IF(AND('Mapa final'!$AD$40="Alta",'Mapa final'!$AF$40="Moderado"),CONCATENATE("R5C",'Mapa final'!$T$40),"")</f>
        <v/>
      </c>
      <c r="AA20" s="40" t="str">
        <f>IF(AND('Mapa final'!$AD$41="Alta",'Mapa final'!$AF$41="Moderado"),CONCATENATE("R5C",'Mapa final'!$T$41),"")</f>
        <v/>
      </c>
      <c r="AB20" s="38" t="str">
        <f>IF(AND('Mapa final'!$AD$36="Alta",'Mapa final'!$AF$36="Mayor"),CONCATENATE("R5C",'Mapa final'!$T$36),"")</f>
        <v/>
      </c>
      <c r="AC20" s="39" t="str">
        <f>IF(AND('Mapa final'!$AD$37="Alta",'Mapa final'!$AF$37="Mayor"),CONCATENATE("R5C",'Mapa final'!$T$37),"")</f>
        <v/>
      </c>
      <c r="AD20" s="39" t="str">
        <f>IF(AND('Mapa final'!$AD$38="Alta",'Mapa final'!$AF$38="Mayor"),CONCATENATE("R5C",'Mapa final'!$T$38),"")</f>
        <v/>
      </c>
      <c r="AE20" s="39" t="str">
        <f>IF(AND('Mapa final'!$AD$39="Alta",'Mapa final'!$AF$39="Mayor"),CONCATENATE("R5C",'Mapa final'!$T$39),"")</f>
        <v/>
      </c>
      <c r="AF20" s="39" t="str">
        <f>IF(AND('Mapa final'!$AD$40="Alta",'Mapa final'!$AF$40="Mayor"),CONCATENATE("R5C",'Mapa final'!$T$40),"")</f>
        <v/>
      </c>
      <c r="AG20" s="40" t="str">
        <f>IF(AND('Mapa final'!$AD$41="Alta",'Mapa final'!$AF$41="Mayor"),CONCATENATE("R5C",'Mapa final'!$T$41),"")</f>
        <v/>
      </c>
      <c r="AH20" s="41" t="str">
        <f>IF(AND('Mapa final'!$AD$36="Alta",'Mapa final'!$AF$36="Catastrófico"),CONCATENATE("R5C",'Mapa final'!$T$36),"")</f>
        <v/>
      </c>
      <c r="AI20" s="42" t="str">
        <f>IF(AND('Mapa final'!$AD$37="Alta",'Mapa final'!$AF$37="Catastrófico"),CONCATENATE("R5C",'Mapa final'!$T$37),"")</f>
        <v/>
      </c>
      <c r="AJ20" s="42" t="str">
        <f>IF(AND('Mapa final'!$AD$38="Alta",'Mapa final'!$AF$38="Catastrófico"),CONCATENATE("R5C",'Mapa final'!$T$38),"")</f>
        <v/>
      </c>
      <c r="AK20" s="42" t="str">
        <f>IF(AND('Mapa final'!$AD$39="Alta",'Mapa final'!$AF$39="Catastrófico"),CONCATENATE("R5C",'Mapa final'!$T$39),"")</f>
        <v/>
      </c>
      <c r="AL20" s="42" t="str">
        <f>IF(AND('Mapa final'!$AD$40="Alta",'Mapa final'!$AF$40="Catastrófico"),CONCATENATE("R5C",'Mapa final'!$T$40),"")</f>
        <v/>
      </c>
      <c r="AM20" s="43" t="str">
        <f>IF(AND('Mapa final'!$AD$41="Alta",'Mapa final'!$AF$41="Catastrófico"),CONCATENATE("R5C",'Mapa final'!$T$41),"")</f>
        <v/>
      </c>
      <c r="AN20" s="69"/>
      <c r="AO20" s="486"/>
      <c r="AP20" s="487"/>
      <c r="AQ20" s="487"/>
      <c r="AR20" s="487"/>
      <c r="AS20" s="487"/>
      <c r="AT20" s="488"/>
      <c r="AU20" s="69"/>
      <c r="AV20" s="69"/>
      <c r="AW20" s="69"/>
      <c r="AX20" s="69"/>
      <c r="AY20" s="69"/>
      <c r="AZ20" s="69"/>
      <c r="BA20" s="69"/>
      <c r="BB20" s="69"/>
      <c r="BC20" s="69"/>
      <c r="BD20" s="69"/>
      <c r="BE20" s="69"/>
      <c r="BF20" s="69"/>
      <c r="BG20" s="69"/>
      <c r="BH20" s="69"/>
      <c r="BI20" s="69"/>
      <c r="BJ20" s="69"/>
      <c r="BK20" s="69"/>
      <c r="BL20" s="69"/>
      <c r="BM20" s="69"/>
      <c r="BN20" s="69"/>
      <c r="BO20" s="69"/>
      <c r="BP20" s="69"/>
      <c r="BQ20" s="69"/>
      <c r="BR20" s="69"/>
      <c r="BS20" s="69"/>
      <c r="BT20" s="69"/>
      <c r="BU20" s="69"/>
      <c r="BV20" s="69"/>
      <c r="BW20" s="69"/>
      <c r="BX20" s="69"/>
    </row>
    <row r="21" spans="1:76" ht="15" customHeight="1" x14ac:dyDescent="0.25">
      <c r="A21" s="69"/>
      <c r="B21" s="397"/>
      <c r="C21" s="397"/>
      <c r="D21" s="398"/>
      <c r="E21" s="496"/>
      <c r="F21" s="495"/>
      <c r="G21" s="495"/>
      <c r="H21" s="495"/>
      <c r="I21" s="495"/>
      <c r="J21" s="53" t="str">
        <f>IF(AND('Mapa final'!$AD$42="Alta",'Mapa final'!$AF$42="Leve"),CONCATENATE("R6C",'Mapa final'!$T$42),"")</f>
        <v/>
      </c>
      <c r="K21" s="54" t="str">
        <f>IF(AND('Mapa final'!$AD$43="Alta",'Mapa final'!$AF$43="Leve"),CONCATENATE("R6C",'Mapa final'!$T$43),"")</f>
        <v/>
      </c>
      <c r="L21" s="54" t="str">
        <f>IF(AND('Mapa final'!$AD$44="Alta",'Mapa final'!$AF$44="Leve"),CONCATENATE("R6C",'Mapa final'!$T$44),"")</f>
        <v/>
      </c>
      <c r="M21" s="54" t="str">
        <f>IF(AND('Mapa final'!$AD$45="Alta",'Mapa final'!$AF$45="Leve"),CONCATENATE("R6C",'Mapa final'!$T$45),"")</f>
        <v/>
      </c>
      <c r="N21" s="54" t="str">
        <f>IF(AND('Mapa final'!$AD$46="Alta",'Mapa final'!$AF$46="Leve"),CONCATENATE("R6C",'Mapa final'!$T$46),"")</f>
        <v/>
      </c>
      <c r="O21" s="55" t="str">
        <f>IF(AND('Mapa final'!$AD$47="Alta",'Mapa final'!$AF$47="Leve"),CONCATENATE("R6C",'Mapa final'!$T$47),"")</f>
        <v/>
      </c>
      <c r="P21" s="53" t="str">
        <f>IF(AND('Mapa final'!$AD$42="Alta",'Mapa final'!$AF$42="Menor"),CONCATENATE("R6C",'Mapa final'!$T$42),"")</f>
        <v/>
      </c>
      <c r="Q21" s="54" t="str">
        <f>IF(AND('Mapa final'!$AD$43="Alta",'Mapa final'!$AF$43="Menor"),CONCATENATE("R6C",'Mapa final'!$T$43),"")</f>
        <v/>
      </c>
      <c r="R21" s="54" t="str">
        <f>IF(AND('Mapa final'!$AD$44="Alta",'Mapa final'!$AF$44="Menor"),CONCATENATE("R6C",'Mapa final'!$T$44),"")</f>
        <v/>
      </c>
      <c r="S21" s="54" t="str">
        <f>IF(AND('Mapa final'!$AD$45="Alta",'Mapa final'!$AF$45="Menor"),CONCATENATE("R6C",'Mapa final'!$T$45),"")</f>
        <v/>
      </c>
      <c r="T21" s="54" t="str">
        <f>IF(AND('Mapa final'!$AD$46="Alta",'Mapa final'!$AF$46="Menor"),CONCATENATE("R6C",'Mapa final'!$T$46),"")</f>
        <v/>
      </c>
      <c r="U21" s="55" t="str">
        <f>IF(AND('Mapa final'!$AD$47="Alta",'Mapa final'!$AF$47="Menor"),CONCATENATE("R6C",'Mapa final'!$T$47),"")</f>
        <v/>
      </c>
      <c r="V21" s="38" t="str">
        <f>IF(AND('Mapa final'!$AD$42="Alta",'Mapa final'!$AF$42="Moderado"),CONCATENATE("R6C",'Mapa final'!$T$42),"")</f>
        <v/>
      </c>
      <c r="W21" s="39" t="str">
        <f>IF(AND('Mapa final'!$AD$43="Alta",'Mapa final'!$AF$43="Moderado"),CONCATENATE("R6C",'Mapa final'!$T$43),"")</f>
        <v/>
      </c>
      <c r="X21" s="39" t="str">
        <f>IF(AND('Mapa final'!$AD$44="Alta",'Mapa final'!$AF$44="Moderado"),CONCATENATE("R6C",'Mapa final'!$T$44),"")</f>
        <v/>
      </c>
      <c r="Y21" s="39" t="str">
        <f>IF(AND('Mapa final'!$AD$45="Alta",'Mapa final'!$AF$45="Moderado"),CONCATENATE("R6C",'Mapa final'!$T$45),"")</f>
        <v/>
      </c>
      <c r="Z21" s="39" t="str">
        <f>IF(AND('Mapa final'!$AD$46="Alta",'Mapa final'!$AF$46="Moderado"),CONCATENATE("R6C",'Mapa final'!$T$46),"")</f>
        <v/>
      </c>
      <c r="AA21" s="40" t="str">
        <f>IF(AND('Mapa final'!$AD$47="Alta",'Mapa final'!$AF$47="Moderado"),CONCATENATE("R6C",'Mapa final'!$T$47),"")</f>
        <v/>
      </c>
      <c r="AB21" s="38" t="str">
        <f>IF(AND('Mapa final'!$AD$42="Alta",'Mapa final'!$AF$42="Mayor"),CONCATENATE("R6C",'Mapa final'!$T$42),"")</f>
        <v/>
      </c>
      <c r="AC21" s="39" t="str">
        <f>IF(AND('Mapa final'!$AD$43="Alta",'Mapa final'!$AF$43="Mayor"),CONCATENATE("R6C",'Mapa final'!$T$43),"")</f>
        <v/>
      </c>
      <c r="AD21" s="39" t="str">
        <f>IF(AND('Mapa final'!$AD$44="Alta",'Mapa final'!$AF$44="Mayor"),CONCATENATE("R6C",'Mapa final'!$T$44),"")</f>
        <v/>
      </c>
      <c r="AE21" s="39" t="str">
        <f>IF(AND('Mapa final'!$AD$45="Alta",'Mapa final'!$AF$45="Mayor"),CONCATENATE("R6C",'Mapa final'!$T$45),"")</f>
        <v/>
      </c>
      <c r="AF21" s="39" t="str">
        <f>IF(AND('Mapa final'!$AD$46="Alta",'Mapa final'!$AF$46="Mayor"),CONCATENATE("R6C",'Mapa final'!$T$46),"")</f>
        <v/>
      </c>
      <c r="AG21" s="40" t="str">
        <f>IF(AND('Mapa final'!$AD$47="Alta",'Mapa final'!$AF$47="Mayor"),CONCATENATE("R6C",'Mapa final'!$T$47),"")</f>
        <v/>
      </c>
      <c r="AH21" s="41" t="str">
        <f>IF(AND('Mapa final'!$AD$42="Alta",'Mapa final'!$AF$42="Catastrófico"),CONCATENATE("R6C",'Mapa final'!$T$42),"")</f>
        <v/>
      </c>
      <c r="AI21" s="42" t="str">
        <f>IF(AND('Mapa final'!$AD$43="Alta",'Mapa final'!$AF$43="Catastrófico"),CONCATENATE("R6C",'Mapa final'!$T$43),"")</f>
        <v/>
      </c>
      <c r="AJ21" s="42" t="str">
        <f>IF(AND('Mapa final'!$AD$44="Alta",'Mapa final'!$AF$44="Catastrófico"),CONCATENATE("R6C",'Mapa final'!$T$44),"")</f>
        <v/>
      </c>
      <c r="AK21" s="42" t="str">
        <f>IF(AND('Mapa final'!$AD$45="Alta",'Mapa final'!$AF$45="Catastrófico"),CONCATENATE("R6C",'Mapa final'!$T$45),"")</f>
        <v/>
      </c>
      <c r="AL21" s="42" t="str">
        <f>IF(AND('Mapa final'!$AD$46="Alta",'Mapa final'!$AF$46="Catastrófico"),CONCATENATE("R6C",'Mapa final'!$T$46),"")</f>
        <v/>
      </c>
      <c r="AM21" s="43" t="str">
        <f>IF(AND('Mapa final'!$AD$47="Alta",'Mapa final'!$AF$47="Catastrófico"),CONCATENATE("R6C",'Mapa final'!$T$47),"")</f>
        <v/>
      </c>
      <c r="AN21" s="69"/>
      <c r="AO21" s="486"/>
      <c r="AP21" s="487"/>
      <c r="AQ21" s="487"/>
      <c r="AR21" s="487"/>
      <c r="AS21" s="487"/>
      <c r="AT21" s="488"/>
      <c r="AU21" s="69"/>
      <c r="AV21" s="69"/>
      <c r="AW21" s="69"/>
      <c r="AX21" s="69"/>
      <c r="AY21" s="69"/>
      <c r="AZ21" s="69"/>
      <c r="BA21" s="69"/>
      <c r="BB21" s="69"/>
      <c r="BC21" s="69"/>
      <c r="BD21" s="69"/>
      <c r="BE21" s="69"/>
      <c r="BF21" s="69"/>
      <c r="BG21" s="69"/>
      <c r="BH21" s="69"/>
      <c r="BI21" s="69"/>
      <c r="BJ21" s="69"/>
      <c r="BK21" s="69"/>
      <c r="BL21" s="69"/>
      <c r="BM21" s="69"/>
      <c r="BN21" s="69"/>
      <c r="BO21" s="69"/>
      <c r="BP21" s="69"/>
      <c r="BQ21" s="69"/>
      <c r="BR21" s="69"/>
      <c r="BS21" s="69"/>
      <c r="BT21" s="69"/>
      <c r="BU21" s="69"/>
      <c r="BV21" s="69"/>
      <c r="BW21" s="69"/>
      <c r="BX21" s="69"/>
    </row>
    <row r="22" spans="1:76" ht="15" customHeight="1" x14ac:dyDescent="0.25">
      <c r="A22" s="69"/>
      <c r="B22" s="397"/>
      <c r="C22" s="397"/>
      <c r="D22" s="398"/>
      <c r="E22" s="496"/>
      <c r="F22" s="495"/>
      <c r="G22" s="495"/>
      <c r="H22" s="495"/>
      <c r="I22" s="495"/>
      <c r="J22" s="53" t="str">
        <f>IF(AND('Mapa final'!$AD$48="Alta",'Mapa final'!$AF$48="Leve"),CONCATENATE("R7C",'Mapa final'!$T$48),"")</f>
        <v/>
      </c>
      <c r="K22" s="54" t="str">
        <f>IF(AND('Mapa final'!$AD$49="Alta",'Mapa final'!$AF$49="Leve"),CONCATENATE("R7C",'Mapa final'!$T$49),"")</f>
        <v/>
      </c>
      <c r="L22" s="54" t="str">
        <f>IF(AND('Mapa final'!$AD$50="Alta",'Mapa final'!$AF$50="Leve"),CONCATENATE("R7C",'Mapa final'!$T$50),"")</f>
        <v/>
      </c>
      <c r="M22" s="54" t="str">
        <f>IF(AND('Mapa final'!$AD$51="Alta",'Mapa final'!$AF$51="Leve"),CONCATENATE("R7C",'Mapa final'!$T$51),"")</f>
        <v/>
      </c>
      <c r="N22" s="54" t="str">
        <f>IF(AND('Mapa final'!$AD$52="Alta",'Mapa final'!$AF$52="Leve"),CONCATENATE("R7C",'Mapa final'!$T$52),"")</f>
        <v/>
      </c>
      <c r="O22" s="55" t="str">
        <f>IF(AND('Mapa final'!$AD$53="Alta",'Mapa final'!$AF$53="Leve"),CONCATENATE("R7C",'Mapa final'!$T$53),"")</f>
        <v/>
      </c>
      <c r="P22" s="53" t="str">
        <f>IF(AND('Mapa final'!$AD$48="Alta",'Mapa final'!$AF$48="Menor"),CONCATENATE("R7C",'Mapa final'!$T$48),"")</f>
        <v/>
      </c>
      <c r="Q22" s="54" t="str">
        <f>IF(AND('Mapa final'!$AD$49="Alta",'Mapa final'!$AF$49="Menor"),CONCATENATE("R7C",'Mapa final'!$T$49),"")</f>
        <v/>
      </c>
      <c r="R22" s="54" t="str">
        <f>IF(AND('Mapa final'!$AD$50="Alta",'Mapa final'!$AF$50="Menor"),CONCATENATE("R7C",'Mapa final'!$T$50),"")</f>
        <v/>
      </c>
      <c r="S22" s="54" t="str">
        <f>IF(AND('Mapa final'!$AD$51="Alta",'Mapa final'!$AF$51="Menor"),CONCATENATE("R7C",'Mapa final'!$T$51),"")</f>
        <v/>
      </c>
      <c r="T22" s="54" t="str">
        <f>IF(AND('Mapa final'!$AD$52="Alta",'Mapa final'!$AF$52="Menor"),CONCATENATE("R7C",'Mapa final'!$T$52),"")</f>
        <v/>
      </c>
      <c r="U22" s="55" t="str">
        <f>IF(AND('Mapa final'!$AD$53="Alta",'Mapa final'!$AF$53="Menor"),CONCATENATE("R7C",'Mapa final'!$T$53),"")</f>
        <v/>
      </c>
      <c r="V22" s="38" t="str">
        <f>IF(AND('Mapa final'!$AD$48="Alta",'Mapa final'!$AF$48="Moderado"),CONCATENATE("R7C",'Mapa final'!$T$48),"")</f>
        <v/>
      </c>
      <c r="W22" s="39" t="str">
        <f>IF(AND('Mapa final'!$AD$49="Alta",'Mapa final'!$AF$49="Moderado"),CONCATENATE("R7C",'Mapa final'!$T$49),"")</f>
        <v/>
      </c>
      <c r="X22" s="39" t="str">
        <f>IF(AND('Mapa final'!$AD$50="Alta",'Mapa final'!$AF$50="Moderado"),CONCATENATE("R7C",'Mapa final'!$T$50),"")</f>
        <v/>
      </c>
      <c r="Y22" s="39" t="str">
        <f>IF(AND('Mapa final'!$AD$51="Alta",'Mapa final'!$AF$51="Moderado"),CONCATENATE("R7C",'Mapa final'!$T$51),"")</f>
        <v/>
      </c>
      <c r="Z22" s="39" t="str">
        <f>IF(AND('Mapa final'!$AD$52="Alta",'Mapa final'!$AF$52="Moderado"),CONCATENATE("R7C",'Mapa final'!$T$52),"")</f>
        <v/>
      </c>
      <c r="AA22" s="40" t="str">
        <f>IF(AND('Mapa final'!$AD$53="Alta",'Mapa final'!$AF$53="Moderado"),CONCATENATE("R7C",'Mapa final'!$T$53),"")</f>
        <v/>
      </c>
      <c r="AB22" s="38" t="str">
        <f>IF(AND('Mapa final'!$AD$48="Alta",'Mapa final'!$AF$48="Mayor"),CONCATENATE("R7C",'Mapa final'!$T$48),"")</f>
        <v/>
      </c>
      <c r="AC22" s="39" t="str">
        <f>IF(AND('Mapa final'!$AD$49="Alta",'Mapa final'!$AF$49="Mayor"),CONCATENATE("R7C",'Mapa final'!$T$49),"")</f>
        <v/>
      </c>
      <c r="AD22" s="39" t="str">
        <f>IF(AND('Mapa final'!$AD$50="Alta",'Mapa final'!$AF$50="Mayor"),CONCATENATE("R7C",'Mapa final'!$T$50),"")</f>
        <v/>
      </c>
      <c r="AE22" s="39" t="str">
        <f>IF(AND('Mapa final'!$AD$51="Alta",'Mapa final'!$AF$51="Mayor"),CONCATENATE("R7C",'Mapa final'!$T$51),"")</f>
        <v/>
      </c>
      <c r="AF22" s="39" t="str">
        <f>IF(AND('Mapa final'!$AD$52="Alta",'Mapa final'!$AF$52="Mayor"),CONCATENATE("R7C",'Mapa final'!$T$52),"")</f>
        <v/>
      </c>
      <c r="AG22" s="40" t="str">
        <f>IF(AND('Mapa final'!$AD$53="Alta",'Mapa final'!$AF$53="Mayor"),CONCATENATE("R7C",'Mapa final'!$T$53),"")</f>
        <v/>
      </c>
      <c r="AH22" s="41" t="str">
        <f>IF(AND('Mapa final'!$AD$48="Alta",'Mapa final'!$AF$48="Catastrófico"),CONCATENATE("R7C",'Mapa final'!$T$48),"")</f>
        <v/>
      </c>
      <c r="AI22" s="42" t="str">
        <f>IF(AND('Mapa final'!$AD$49="Alta",'Mapa final'!$AF$49="Catastrófico"),CONCATENATE("R7C",'Mapa final'!$T$49),"")</f>
        <v/>
      </c>
      <c r="AJ22" s="42" t="str">
        <f>IF(AND('Mapa final'!$AD$50="Alta",'Mapa final'!$AF$50="Catastrófico"),CONCATENATE("R7C",'Mapa final'!$T$50),"")</f>
        <v/>
      </c>
      <c r="AK22" s="42" t="str">
        <f>IF(AND('Mapa final'!$AD$51="Alta",'Mapa final'!$AF$51="Catastrófico"),CONCATENATE("R7C",'Mapa final'!$T$51),"")</f>
        <v/>
      </c>
      <c r="AL22" s="42" t="str">
        <f>IF(AND('Mapa final'!$AD$52="Alta",'Mapa final'!$AF$52="Catastrófico"),CONCATENATE("R7C",'Mapa final'!$T$52),"")</f>
        <v/>
      </c>
      <c r="AM22" s="43" t="str">
        <f>IF(AND('Mapa final'!$AD$53="Alta",'Mapa final'!$AF$53="Catastrófico"),CONCATENATE("R7C",'Mapa final'!$T$53),"")</f>
        <v/>
      </c>
      <c r="AN22" s="69"/>
      <c r="AO22" s="486"/>
      <c r="AP22" s="487"/>
      <c r="AQ22" s="487"/>
      <c r="AR22" s="487"/>
      <c r="AS22" s="487"/>
      <c r="AT22" s="488"/>
      <c r="AU22" s="69"/>
      <c r="AV22" s="69"/>
      <c r="AW22" s="69"/>
      <c r="AX22" s="69"/>
      <c r="AY22" s="69"/>
      <c r="AZ22" s="69"/>
      <c r="BA22" s="69"/>
      <c r="BB22" s="69"/>
      <c r="BC22" s="69"/>
      <c r="BD22" s="69"/>
      <c r="BE22" s="69"/>
      <c r="BF22" s="69"/>
      <c r="BG22" s="69"/>
      <c r="BH22" s="69"/>
      <c r="BI22" s="69"/>
      <c r="BJ22" s="69"/>
      <c r="BK22" s="69"/>
      <c r="BL22" s="69"/>
      <c r="BM22" s="69"/>
      <c r="BN22" s="69"/>
      <c r="BO22" s="69"/>
      <c r="BP22" s="69"/>
      <c r="BQ22" s="69"/>
      <c r="BR22" s="69"/>
      <c r="BS22" s="69"/>
      <c r="BT22" s="69"/>
      <c r="BU22" s="69"/>
      <c r="BV22" s="69"/>
      <c r="BW22" s="69"/>
      <c r="BX22" s="69"/>
    </row>
    <row r="23" spans="1:76" ht="15" customHeight="1" x14ac:dyDescent="0.25">
      <c r="A23" s="69"/>
      <c r="B23" s="397"/>
      <c r="C23" s="397"/>
      <c r="D23" s="398"/>
      <c r="E23" s="496"/>
      <c r="F23" s="495"/>
      <c r="G23" s="495"/>
      <c r="H23" s="495"/>
      <c r="I23" s="495"/>
      <c r="J23" s="53" t="str">
        <f>IF(AND('Mapa final'!$AD$54="Alta",'Mapa final'!$AF$54="Leve"),CONCATENATE("R8C",'Mapa final'!$T$54),"")</f>
        <v/>
      </c>
      <c r="K23" s="54" t="str">
        <f>IF(AND('Mapa final'!$AD$55="Alta",'Mapa final'!$AF$55="Leve"),CONCATENATE("R8C",'Mapa final'!$T$55),"")</f>
        <v/>
      </c>
      <c r="L23" s="54" t="str">
        <f>IF(AND('Mapa final'!$AD$56="Alta",'Mapa final'!$AF$56="Leve"),CONCATENATE("R8C",'Mapa final'!$T$56),"")</f>
        <v/>
      </c>
      <c r="M23" s="54" t="str">
        <f>IF(AND('Mapa final'!$AD$57="Alta",'Mapa final'!$AF$57="Leve"),CONCATENATE("R8C",'Mapa final'!$T$57),"")</f>
        <v/>
      </c>
      <c r="N23" s="54" t="str">
        <f>IF(AND('Mapa final'!$AD$58="Alta",'Mapa final'!$AF$58="Leve"),CONCATENATE("R8C",'Mapa final'!$T$58),"")</f>
        <v/>
      </c>
      <c r="O23" s="55" t="str">
        <f>IF(AND('Mapa final'!$AD$59="Alta",'Mapa final'!$AF$59="Leve"),CONCATENATE("R8C",'Mapa final'!$T$59),"")</f>
        <v/>
      </c>
      <c r="P23" s="53" t="str">
        <f>IF(AND('Mapa final'!$AD$54="Alta",'Mapa final'!$AF$54="Menor"),CONCATENATE("R8C",'Mapa final'!$T$54),"")</f>
        <v/>
      </c>
      <c r="Q23" s="54" t="str">
        <f>IF(AND('Mapa final'!$AD$55="Alta",'Mapa final'!$AF$55="Menor"),CONCATENATE("R8C",'Mapa final'!$T$55),"")</f>
        <v/>
      </c>
      <c r="R23" s="54" t="str">
        <f>IF(AND('Mapa final'!$AD$56="Alta",'Mapa final'!$AF$56="Menor"),CONCATENATE("R8C",'Mapa final'!$T$56),"")</f>
        <v/>
      </c>
      <c r="S23" s="54" t="str">
        <f>IF(AND('Mapa final'!$AD$57="Alta",'Mapa final'!$AF$57="Menor"),CONCATENATE("R8C",'Mapa final'!$T$57),"")</f>
        <v/>
      </c>
      <c r="T23" s="54" t="str">
        <f>IF(AND('Mapa final'!$AD$58="Alta",'Mapa final'!$AF$58="Menor"),CONCATENATE("R8C",'Mapa final'!$T$58),"")</f>
        <v/>
      </c>
      <c r="U23" s="55" t="str">
        <f>IF(AND('Mapa final'!$AD$59="Alta",'Mapa final'!$AF$59="Menor"),CONCATENATE("R8C",'Mapa final'!$T$59),"")</f>
        <v/>
      </c>
      <c r="V23" s="38" t="str">
        <f>IF(AND('Mapa final'!$AD$54="Alta",'Mapa final'!$AF$54="Moderado"),CONCATENATE("R8C",'Mapa final'!$T$54),"")</f>
        <v/>
      </c>
      <c r="W23" s="39" t="str">
        <f>IF(AND('Mapa final'!$AD$55="Alta",'Mapa final'!$AF$55="Moderado"),CONCATENATE("R8C",'Mapa final'!$T$55),"")</f>
        <v/>
      </c>
      <c r="X23" s="39" t="str">
        <f>IF(AND('Mapa final'!$AD$56="Alta",'Mapa final'!$AF$56="Moderado"),CONCATENATE("R8C",'Mapa final'!$T$56),"")</f>
        <v/>
      </c>
      <c r="Y23" s="39" t="str">
        <f>IF(AND('Mapa final'!$AD$57="Alta",'Mapa final'!$AF$57="Moderado"),CONCATENATE("R8C",'Mapa final'!$T$57),"")</f>
        <v/>
      </c>
      <c r="Z23" s="39" t="str">
        <f>IF(AND('Mapa final'!$AD$58="Alta",'Mapa final'!$AF$58="Moderado"),CONCATENATE("R8C",'Mapa final'!$T$58),"")</f>
        <v/>
      </c>
      <c r="AA23" s="40" t="str">
        <f>IF(AND('Mapa final'!$AD$59="Alta",'Mapa final'!$AF$59="Moderado"),CONCATENATE("R8C",'Mapa final'!$T$59),"")</f>
        <v/>
      </c>
      <c r="AB23" s="38" t="str">
        <f>IF(AND('Mapa final'!$AD$54="Alta",'Mapa final'!$AF$54="Mayor"),CONCATENATE("R8C",'Mapa final'!$T$54),"")</f>
        <v/>
      </c>
      <c r="AC23" s="39" t="str">
        <f>IF(AND('Mapa final'!$AD$55="Alta",'Mapa final'!$AF$55="Mayor"),CONCATENATE("R8C",'Mapa final'!$T$55),"")</f>
        <v/>
      </c>
      <c r="AD23" s="39" t="str">
        <f>IF(AND('Mapa final'!$AD$56="Alta",'Mapa final'!$AF$56="Mayor"),CONCATENATE("R8C",'Mapa final'!$T$56),"")</f>
        <v/>
      </c>
      <c r="AE23" s="39" t="str">
        <f>IF(AND('Mapa final'!$AD$57="Alta",'Mapa final'!$AF$57="Mayor"),CONCATENATE("R8C",'Mapa final'!$T$57),"")</f>
        <v/>
      </c>
      <c r="AF23" s="39" t="str">
        <f>IF(AND('Mapa final'!$AD$58="Alta",'Mapa final'!$AF$58="Mayor"),CONCATENATE("R8C",'Mapa final'!$T$58),"")</f>
        <v/>
      </c>
      <c r="AG23" s="40" t="str">
        <f>IF(AND('Mapa final'!$AD$59="Alta",'Mapa final'!$AF$59="Mayor"),CONCATENATE("R8C",'Mapa final'!$T$59),"")</f>
        <v/>
      </c>
      <c r="AH23" s="41" t="str">
        <f>IF(AND('Mapa final'!$AD$54="Alta",'Mapa final'!$AF$54="Catastrófico"),CONCATENATE("R8C",'Mapa final'!$T$54),"")</f>
        <v/>
      </c>
      <c r="AI23" s="42" t="str">
        <f>IF(AND('Mapa final'!$AD$55="Alta",'Mapa final'!$AF$55="Catastrófico"),CONCATENATE("R8C",'Mapa final'!$T$55),"")</f>
        <v/>
      </c>
      <c r="AJ23" s="42" t="str">
        <f>IF(AND('Mapa final'!$AD$56="Alta",'Mapa final'!$AF$56="Catastrófico"),CONCATENATE("R8C",'Mapa final'!$T$56),"")</f>
        <v/>
      </c>
      <c r="AK23" s="42" t="str">
        <f>IF(AND('Mapa final'!$AD$57="Alta",'Mapa final'!$AF$57="Catastrófico"),CONCATENATE("R8C",'Mapa final'!$T$57),"")</f>
        <v/>
      </c>
      <c r="AL23" s="42" t="str">
        <f>IF(AND('Mapa final'!$AD$58="Alta",'Mapa final'!$AF$58="Catastrófico"),CONCATENATE("R8C",'Mapa final'!$T$58),"")</f>
        <v/>
      </c>
      <c r="AM23" s="43" t="str">
        <f>IF(AND('Mapa final'!$AD$59="Alta",'Mapa final'!$AF$59="Catastrófico"),CONCATENATE("R8C",'Mapa final'!$T$59),"")</f>
        <v/>
      </c>
      <c r="AN23" s="69"/>
      <c r="AO23" s="486"/>
      <c r="AP23" s="487"/>
      <c r="AQ23" s="487"/>
      <c r="AR23" s="487"/>
      <c r="AS23" s="487"/>
      <c r="AT23" s="488"/>
      <c r="AU23" s="69"/>
      <c r="AV23" s="69"/>
      <c r="AW23" s="69"/>
      <c r="AX23" s="69"/>
      <c r="AY23" s="69"/>
      <c r="AZ23" s="69"/>
      <c r="BA23" s="69"/>
      <c r="BB23" s="69"/>
      <c r="BC23" s="69"/>
      <c r="BD23" s="69"/>
      <c r="BE23" s="69"/>
      <c r="BF23" s="69"/>
      <c r="BG23" s="69"/>
      <c r="BH23" s="69"/>
      <c r="BI23" s="69"/>
      <c r="BJ23" s="69"/>
      <c r="BK23" s="69"/>
      <c r="BL23" s="69"/>
      <c r="BM23" s="69"/>
      <c r="BN23" s="69"/>
      <c r="BO23" s="69"/>
      <c r="BP23" s="69"/>
      <c r="BQ23" s="69"/>
      <c r="BR23" s="69"/>
      <c r="BS23" s="69"/>
      <c r="BT23" s="69"/>
      <c r="BU23" s="69"/>
      <c r="BV23" s="69"/>
      <c r="BW23" s="69"/>
      <c r="BX23" s="69"/>
    </row>
    <row r="24" spans="1:76" ht="15" customHeight="1" x14ac:dyDescent="0.25">
      <c r="A24" s="69"/>
      <c r="B24" s="397"/>
      <c r="C24" s="397"/>
      <c r="D24" s="398"/>
      <c r="E24" s="496"/>
      <c r="F24" s="495"/>
      <c r="G24" s="495"/>
      <c r="H24" s="495"/>
      <c r="I24" s="495"/>
      <c r="J24" s="53" t="str">
        <f>IF(AND('Mapa final'!$AD$60="Alta",'Mapa final'!$AF$60="Leve"),CONCATENATE("R9C",'Mapa final'!$T$60),"")</f>
        <v/>
      </c>
      <c r="K24" s="54" t="str">
        <f>IF(AND('Mapa final'!$AD$61="Alta",'Mapa final'!$AF$61="Leve"),CONCATENATE("R9C",'Mapa final'!$T$61),"")</f>
        <v/>
      </c>
      <c r="L24" s="54" t="str">
        <f>IF(AND('Mapa final'!$AD$62="Alta",'Mapa final'!$AF$62="Leve"),CONCATENATE("R9C",'Mapa final'!$T$62),"")</f>
        <v/>
      </c>
      <c r="M24" s="54" t="str">
        <f>IF(AND('Mapa final'!$AD$63="Alta",'Mapa final'!$AF$63="Leve"),CONCATENATE("R9C",'Mapa final'!$T$63),"")</f>
        <v/>
      </c>
      <c r="N24" s="54" t="str">
        <f>IF(AND('Mapa final'!$AD$64="Alta",'Mapa final'!$AF$64="Leve"),CONCATENATE("R9C",'Mapa final'!$T$64),"")</f>
        <v/>
      </c>
      <c r="O24" s="55" t="str">
        <f>IF(AND('Mapa final'!$AD$65="Alta",'Mapa final'!$AF$65="Leve"),CONCATENATE("R9C",'Mapa final'!$T$65),"")</f>
        <v/>
      </c>
      <c r="P24" s="53" t="str">
        <f>IF(AND('Mapa final'!$AD$60="Alta",'Mapa final'!$AF$60="Menor"),CONCATENATE("R9C",'Mapa final'!$T$60),"")</f>
        <v/>
      </c>
      <c r="Q24" s="54" t="str">
        <f>IF(AND('Mapa final'!$AD$61="Alta",'Mapa final'!$AF$61="Menor"),CONCATENATE("R9C",'Mapa final'!$T$61),"")</f>
        <v/>
      </c>
      <c r="R24" s="54" t="str">
        <f>IF(AND('Mapa final'!$AD$62="Alta",'Mapa final'!$AF$62="Menor"),CONCATENATE("R9C",'Mapa final'!$T$62),"")</f>
        <v/>
      </c>
      <c r="S24" s="54" t="str">
        <f>IF(AND('Mapa final'!$AD$63="Alta",'Mapa final'!$AF$63="Menor"),CONCATENATE("R9C",'Mapa final'!$T$63),"")</f>
        <v/>
      </c>
      <c r="T24" s="54" t="str">
        <f>IF(AND('Mapa final'!$AD$64="Alta",'Mapa final'!$AF$64="Menor"),CONCATENATE("R9C",'Mapa final'!$T$64),"")</f>
        <v/>
      </c>
      <c r="U24" s="55" t="str">
        <f>IF(AND('Mapa final'!$AD$65="Alta",'Mapa final'!$AF$65="Menor"),CONCATENATE("R9C",'Mapa final'!$T$65),"")</f>
        <v/>
      </c>
      <c r="V24" s="38" t="str">
        <f>IF(AND('Mapa final'!$AD$60="Alta",'Mapa final'!$AF$60="Moderado"),CONCATENATE("R9C",'Mapa final'!$T$60),"")</f>
        <v/>
      </c>
      <c r="W24" s="39" t="str">
        <f>IF(AND('Mapa final'!$AD$61="Alta",'Mapa final'!$AF$61="Moderado"),CONCATENATE("R9C",'Mapa final'!$T$61),"")</f>
        <v/>
      </c>
      <c r="X24" s="39" t="str">
        <f>IF(AND('Mapa final'!$AD$62="Alta",'Mapa final'!$AF$62="Moderado"),CONCATENATE("R9C",'Mapa final'!$T$62),"")</f>
        <v/>
      </c>
      <c r="Y24" s="39" t="str">
        <f>IF(AND('Mapa final'!$AD$63="Alta",'Mapa final'!$AF$63="Moderado"),CONCATENATE("R9C",'Mapa final'!$T$63),"")</f>
        <v/>
      </c>
      <c r="Z24" s="39" t="str">
        <f>IF(AND('Mapa final'!$AD$64="Alta",'Mapa final'!$AF$64="Moderado"),CONCATENATE("R9C",'Mapa final'!$T$64),"")</f>
        <v/>
      </c>
      <c r="AA24" s="40" t="str">
        <f>IF(AND('Mapa final'!$AD$65="Alta",'Mapa final'!$AF$65="Moderado"),CONCATENATE("R9C",'Mapa final'!$T$65),"")</f>
        <v/>
      </c>
      <c r="AB24" s="38" t="str">
        <f>IF(AND('Mapa final'!$AD$60="Alta",'Mapa final'!$AF$60="Mayor"),CONCATENATE("R9C",'Mapa final'!$T$60),"")</f>
        <v/>
      </c>
      <c r="AC24" s="39" t="str">
        <f>IF(AND('Mapa final'!$AD$61="Alta",'Mapa final'!$AF$61="Mayor"),CONCATENATE("R9C",'Mapa final'!$T$61),"")</f>
        <v/>
      </c>
      <c r="AD24" s="39" t="str">
        <f>IF(AND('Mapa final'!$AD$62="Alta",'Mapa final'!$AF$62="Mayor"),CONCATENATE("R9C",'Mapa final'!$T$62),"")</f>
        <v/>
      </c>
      <c r="AE24" s="39" t="str">
        <f>IF(AND('Mapa final'!$AD$63="Alta",'Mapa final'!$AF$63="Mayor"),CONCATENATE("R9C",'Mapa final'!$T$63),"")</f>
        <v/>
      </c>
      <c r="AF24" s="39" t="str">
        <f>IF(AND('Mapa final'!$AD$64="Alta",'Mapa final'!$AF$64="Mayor"),CONCATENATE("R9C",'Mapa final'!$T$64),"")</f>
        <v/>
      </c>
      <c r="AG24" s="40" t="str">
        <f>IF(AND('Mapa final'!$AD$65="Alta",'Mapa final'!$AF$65="Mayor"),CONCATENATE("R9C",'Mapa final'!$T$65),"")</f>
        <v/>
      </c>
      <c r="AH24" s="41" t="str">
        <f>IF(AND('Mapa final'!$AD$60="Alta",'Mapa final'!$AF$60="Catastrófico"),CONCATENATE("R9C",'Mapa final'!$T$60),"")</f>
        <v/>
      </c>
      <c r="AI24" s="42" t="str">
        <f>IF(AND('Mapa final'!$AD$61="Alta",'Mapa final'!$AF$61="Catastrófico"),CONCATENATE("R9C",'Mapa final'!$T$61),"")</f>
        <v/>
      </c>
      <c r="AJ24" s="42" t="str">
        <f>IF(AND('Mapa final'!$AD$62="Alta",'Mapa final'!$AF$62="Catastrófico"),CONCATENATE("R9C",'Mapa final'!$T$62),"")</f>
        <v/>
      </c>
      <c r="AK24" s="42" t="str">
        <f>IF(AND('Mapa final'!$AD$63="Alta",'Mapa final'!$AF$63="Catastrófico"),CONCATENATE("R9C",'Mapa final'!$T$63),"")</f>
        <v/>
      </c>
      <c r="AL24" s="42" t="str">
        <f>IF(AND('Mapa final'!$AD$64="Alta",'Mapa final'!$AF$64="Catastrófico"),CONCATENATE("R9C",'Mapa final'!$T$64),"")</f>
        <v/>
      </c>
      <c r="AM24" s="43" t="str">
        <f>IF(AND('Mapa final'!$AD$65="Alta",'Mapa final'!$AF$65="Catastrófico"),CONCATENATE("R9C",'Mapa final'!$T$65),"")</f>
        <v/>
      </c>
      <c r="AN24" s="69"/>
      <c r="AO24" s="486"/>
      <c r="AP24" s="487"/>
      <c r="AQ24" s="487"/>
      <c r="AR24" s="487"/>
      <c r="AS24" s="487"/>
      <c r="AT24" s="488"/>
      <c r="AU24" s="69"/>
      <c r="AV24" s="69"/>
      <c r="AW24" s="69"/>
      <c r="AX24" s="69"/>
      <c r="AY24" s="69"/>
      <c r="AZ24" s="69"/>
      <c r="BA24" s="69"/>
      <c r="BB24" s="69"/>
      <c r="BC24" s="69"/>
      <c r="BD24" s="69"/>
      <c r="BE24" s="69"/>
      <c r="BF24" s="69"/>
      <c r="BG24" s="69"/>
      <c r="BH24" s="69"/>
      <c r="BI24" s="69"/>
      <c r="BJ24" s="69"/>
      <c r="BK24" s="69"/>
      <c r="BL24" s="69"/>
      <c r="BM24" s="69"/>
      <c r="BN24" s="69"/>
      <c r="BO24" s="69"/>
      <c r="BP24" s="69"/>
      <c r="BQ24" s="69"/>
      <c r="BR24" s="69"/>
      <c r="BS24" s="69"/>
      <c r="BT24" s="69"/>
      <c r="BU24" s="69"/>
      <c r="BV24" s="69"/>
      <c r="BW24" s="69"/>
      <c r="BX24" s="69"/>
    </row>
    <row r="25" spans="1:76" ht="15.75" customHeight="1" thickBot="1" x14ac:dyDescent="0.3">
      <c r="A25" s="69"/>
      <c r="B25" s="397"/>
      <c r="C25" s="397"/>
      <c r="D25" s="398"/>
      <c r="E25" s="497"/>
      <c r="F25" s="498"/>
      <c r="G25" s="498"/>
      <c r="H25" s="498"/>
      <c r="I25" s="498"/>
      <c r="J25" s="56" t="str">
        <f>IF(AND('Mapa final'!$AD$66="Alta",'Mapa final'!$AF$66="Leve"),CONCATENATE("R10C",'Mapa final'!$T$66),"")</f>
        <v/>
      </c>
      <c r="K25" s="57" t="str">
        <f>IF(AND('Mapa final'!$AD$67="Alta",'Mapa final'!$AF$67="Leve"),CONCATENATE("R10C",'Mapa final'!$T$67),"")</f>
        <v/>
      </c>
      <c r="L25" s="57" t="str">
        <f>IF(AND('Mapa final'!$AD$68="Alta",'Mapa final'!$AF$68="Leve"),CONCATENATE("R10C",'Mapa final'!$T$68),"")</f>
        <v/>
      </c>
      <c r="M25" s="57" t="str">
        <f>IF(AND('Mapa final'!$AD$69="Alta",'Mapa final'!$AF$69="Leve"),CONCATENATE("R10C",'Mapa final'!$T$69),"")</f>
        <v/>
      </c>
      <c r="N25" s="57" t="str">
        <f>IF(AND('Mapa final'!$AD$70="Alta",'Mapa final'!$AF$70="Leve"),CONCATENATE("R10C",'Mapa final'!$T$70),"")</f>
        <v/>
      </c>
      <c r="O25" s="58" t="str">
        <f>IF(AND('Mapa final'!$AD$71="Alta",'Mapa final'!$AF$71="Leve"),CONCATENATE("R10C",'Mapa final'!$T$71),"")</f>
        <v/>
      </c>
      <c r="P25" s="56" t="str">
        <f>IF(AND('Mapa final'!$AD$66="Alta",'Mapa final'!$AF$66="Menor"),CONCATENATE("R10C",'Mapa final'!$T$66),"")</f>
        <v/>
      </c>
      <c r="Q25" s="57" t="str">
        <f>IF(AND('Mapa final'!$AD$67="Alta",'Mapa final'!$AF$67="Menor"),CONCATENATE("R10C",'Mapa final'!$T$67),"")</f>
        <v/>
      </c>
      <c r="R25" s="57" t="str">
        <f>IF(AND('Mapa final'!$AD$68="Alta",'Mapa final'!$AF$68="Menor"),CONCATENATE("R10C",'Mapa final'!$T$68),"")</f>
        <v/>
      </c>
      <c r="S25" s="57" t="str">
        <f>IF(AND('Mapa final'!$AD$69="Alta",'Mapa final'!$AF$69="Menor"),CONCATENATE("R10C",'Mapa final'!$T$69),"")</f>
        <v/>
      </c>
      <c r="T25" s="57" t="str">
        <f>IF(AND('Mapa final'!$AD$70="Alta",'Mapa final'!$AF$70="Menor"),CONCATENATE("R10C",'Mapa final'!$T$70),"")</f>
        <v/>
      </c>
      <c r="U25" s="58" t="str">
        <f>IF(AND('Mapa final'!$AD$71="Alta",'Mapa final'!$AF$71="Menor"),CONCATENATE("R10C",'Mapa final'!$T$71),"")</f>
        <v/>
      </c>
      <c r="V25" s="44" t="str">
        <f>IF(AND('Mapa final'!$AD$66="Alta",'Mapa final'!$AF$66="Moderado"),CONCATENATE("R10C",'Mapa final'!$T$66),"")</f>
        <v/>
      </c>
      <c r="W25" s="45" t="str">
        <f>IF(AND('Mapa final'!$AD$67="Alta",'Mapa final'!$AF$67="Moderado"),CONCATENATE("R10C",'Mapa final'!$T$67),"")</f>
        <v/>
      </c>
      <c r="X25" s="45" t="str">
        <f>IF(AND('Mapa final'!$AD$68="Alta",'Mapa final'!$AF$68="Moderado"),CONCATENATE("R10C",'Mapa final'!$T$68),"")</f>
        <v/>
      </c>
      <c r="Y25" s="45" t="str">
        <f>IF(AND('Mapa final'!$AD$69="Alta",'Mapa final'!$AF$69="Moderado"),CONCATENATE("R10C",'Mapa final'!$T$69),"")</f>
        <v/>
      </c>
      <c r="Z25" s="45" t="str">
        <f>IF(AND('Mapa final'!$AD$70="Alta",'Mapa final'!$AF$70="Moderado"),CONCATENATE("R10C",'Mapa final'!$T$70),"")</f>
        <v/>
      </c>
      <c r="AA25" s="46" t="str">
        <f>IF(AND('Mapa final'!$AD$71="Alta",'Mapa final'!$AF$71="Moderado"),CONCATENATE("R10C",'Mapa final'!$T$71),"")</f>
        <v/>
      </c>
      <c r="AB25" s="44" t="str">
        <f>IF(AND('Mapa final'!$AD$66="Alta",'Mapa final'!$AF$66="Mayor"),CONCATENATE("R10C",'Mapa final'!$T$66),"")</f>
        <v/>
      </c>
      <c r="AC25" s="45" t="str">
        <f>IF(AND('Mapa final'!$AD$67="Alta",'Mapa final'!$AF$67="Mayor"),CONCATENATE("R10C",'Mapa final'!$T$67),"")</f>
        <v/>
      </c>
      <c r="AD25" s="45" t="str">
        <f>IF(AND('Mapa final'!$AD$68="Alta",'Mapa final'!$AF$68="Mayor"),CONCATENATE("R10C",'Mapa final'!$T$68),"")</f>
        <v/>
      </c>
      <c r="AE25" s="45" t="str">
        <f>IF(AND('Mapa final'!$AD$69="Alta",'Mapa final'!$AF$69="Mayor"),CONCATENATE("R10C",'Mapa final'!$T$69),"")</f>
        <v/>
      </c>
      <c r="AF25" s="45" t="str">
        <f>IF(AND('Mapa final'!$AD$70="Alta",'Mapa final'!$AF$70="Mayor"),CONCATENATE("R10C",'Mapa final'!$T$70),"")</f>
        <v/>
      </c>
      <c r="AG25" s="46" t="str">
        <f>IF(AND('Mapa final'!$AD$71="Alta",'Mapa final'!$AF$71="Mayor"),CONCATENATE("R10C",'Mapa final'!$T$71),"")</f>
        <v/>
      </c>
      <c r="AH25" s="47" t="str">
        <f>IF(AND('Mapa final'!$AD$66="Alta",'Mapa final'!$AF$66="Catastrófico"),CONCATENATE("R10C",'Mapa final'!$T$66),"")</f>
        <v/>
      </c>
      <c r="AI25" s="48" t="str">
        <f>IF(AND('Mapa final'!$AD$67="Alta",'Mapa final'!$AF$67="Catastrófico"),CONCATENATE("R10C",'Mapa final'!$T$67),"")</f>
        <v/>
      </c>
      <c r="AJ25" s="48" t="str">
        <f>IF(AND('Mapa final'!$AD$68="Alta",'Mapa final'!$AF$68="Catastrófico"),CONCATENATE("R10C",'Mapa final'!$T$68),"")</f>
        <v/>
      </c>
      <c r="AK25" s="48" t="str">
        <f>IF(AND('Mapa final'!$AD$69="Alta",'Mapa final'!$AF$69="Catastrófico"),CONCATENATE("R10C",'Mapa final'!$T$69),"")</f>
        <v/>
      </c>
      <c r="AL25" s="48" t="str">
        <f>IF(AND('Mapa final'!$AD$70="Alta",'Mapa final'!$AF$70="Catastrófico"),CONCATENATE("R10C",'Mapa final'!$T$70),"")</f>
        <v/>
      </c>
      <c r="AM25" s="49" t="str">
        <f>IF(AND('Mapa final'!$AD$71="Alta",'Mapa final'!$AF$71="Catastrófico"),CONCATENATE("R10C",'Mapa final'!$T$71),"")</f>
        <v/>
      </c>
      <c r="AN25" s="69"/>
      <c r="AO25" s="489"/>
      <c r="AP25" s="490"/>
      <c r="AQ25" s="490"/>
      <c r="AR25" s="490"/>
      <c r="AS25" s="490"/>
      <c r="AT25" s="491"/>
      <c r="AU25" s="69"/>
      <c r="AV25" s="69"/>
      <c r="AW25" s="69"/>
      <c r="AX25" s="69"/>
      <c r="AY25" s="69"/>
      <c r="AZ25" s="69"/>
      <c r="BA25" s="69"/>
      <c r="BB25" s="69"/>
      <c r="BC25" s="69"/>
      <c r="BD25" s="69"/>
      <c r="BE25" s="69"/>
      <c r="BF25" s="69"/>
      <c r="BG25" s="69"/>
      <c r="BH25" s="69"/>
      <c r="BI25" s="69"/>
      <c r="BJ25" s="69"/>
      <c r="BK25" s="69"/>
      <c r="BL25" s="69"/>
      <c r="BM25" s="69"/>
      <c r="BN25" s="69"/>
      <c r="BO25" s="69"/>
      <c r="BP25" s="69"/>
      <c r="BQ25" s="69"/>
      <c r="BR25" s="69"/>
      <c r="BS25" s="69"/>
      <c r="BT25" s="69"/>
      <c r="BU25" s="69"/>
      <c r="BV25" s="69"/>
      <c r="BW25" s="69"/>
      <c r="BX25" s="69"/>
    </row>
    <row r="26" spans="1:76" ht="15" customHeight="1" x14ac:dyDescent="0.25">
      <c r="A26" s="69"/>
      <c r="B26" s="397"/>
      <c r="C26" s="397"/>
      <c r="D26" s="398"/>
      <c r="E26" s="492" t="s">
        <v>117</v>
      </c>
      <c r="F26" s="493"/>
      <c r="G26" s="493"/>
      <c r="H26" s="493"/>
      <c r="I26" s="510"/>
      <c r="J26" s="50" t="str">
        <f>IF(AND('Mapa final'!$AD$12="Media",'Mapa final'!$AF$12="Leve"),CONCATENATE("R1C",'Mapa final'!$T$12),"")</f>
        <v/>
      </c>
      <c r="K26" s="51" t="str">
        <f>IF(AND('Mapa final'!$AD$13="Media",'Mapa final'!$AF$13="Leve"),CONCATENATE("R1C",'Mapa final'!$T$13),"")</f>
        <v/>
      </c>
      <c r="L26" s="51" t="str">
        <f>IF(AND('Mapa final'!$AD$14="Media",'Mapa final'!$AF$14="Leve"),CONCATENATE("R1C",'Mapa final'!$T$14),"")</f>
        <v/>
      </c>
      <c r="M26" s="51" t="str">
        <f>IF(AND('Mapa final'!$AD$15="Media",'Mapa final'!$AF$15="Leve"),CONCATENATE("R1C",'Mapa final'!$T$15),"")</f>
        <v/>
      </c>
      <c r="N26" s="51" t="str">
        <f>IF(AND('Mapa final'!$AD$16="Media",'Mapa final'!$AF$16="Leve"),CONCATENATE("R1C",'Mapa final'!$T$16),"")</f>
        <v/>
      </c>
      <c r="O26" s="52" t="str">
        <f>IF(AND('Mapa final'!$AD$17="Media",'Mapa final'!$AF$17="Leve"),CONCATENATE("R1C",'Mapa final'!$T$17),"")</f>
        <v/>
      </c>
      <c r="P26" s="50" t="str">
        <f>IF(AND('Mapa final'!$AD$12="Media",'Mapa final'!$AF$12="Menor"),CONCATENATE("R1C",'Mapa final'!$T$12),"")</f>
        <v/>
      </c>
      <c r="Q26" s="51" t="str">
        <f>IF(AND('Mapa final'!$AD$13="Media",'Mapa final'!$AF$13="Menor"),CONCATENATE("R1C",'Mapa final'!$T$13),"")</f>
        <v/>
      </c>
      <c r="R26" s="51" t="str">
        <f>IF(AND('Mapa final'!$AD$14="Media",'Mapa final'!$AF$14="Menor"),CONCATENATE("R1C",'Mapa final'!$T$14),"")</f>
        <v/>
      </c>
      <c r="S26" s="51" t="str">
        <f>IF(AND('Mapa final'!$AD$15="Media",'Mapa final'!$AF$15="Menor"),CONCATENATE("R1C",'Mapa final'!$T$15),"")</f>
        <v/>
      </c>
      <c r="T26" s="51" t="str">
        <f>IF(AND('Mapa final'!$AD$16="Media",'Mapa final'!$AF$16="Menor"),CONCATENATE("R1C",'Mapa final'!$T$16),"")</f>
        <v/>
      </c>
      <c r="U26" s="52" t="str">
        <f>IF(AND('Mapa final'!$AD$17="Media",'Mapa final'!$AF$17="Menor"),CONCATENATE("R1C",'Mapa final'!$T$17),"")</f>
        <v/>
      </c>
      <c r="V26" s="50" t="str">
        <f>IF(AND('Mapa final'!$AD$12="Media",'Mapa final'!$AF$12="Moderado"),CONCATENATE("R1C",'Mapa final'!$T$12),"")</f>
        <v/>
      </c>
      <c r="W26" s="51" t="str">
        <f>IF(AND('Mapa final'!$AD$13="Media",'Mapa final'!$AF$13="Moderado"),CONCATENATE("R1C",'Mapa final'!$T$13),"")</f>
        <v/>
      </c>
      <c r="X26" s="51" t="str">
        <f>IF(AND('Mapa final'!$AD$14="Media",'Mapa final'!$AF$14="Moderado"),CONCATENATE("R1C",'Mapa final'!$T$14),"")</f>
        <v/>
      </c>
      <c r="Y26" s="51" t="str">
        <f>IF(AND('Mapa final'!$AD$15="Media",'Mapa final'!$AF$15="Moderado"),CONCATENATE("R1C",'Mapa final'!$T$15),"")</f>
        <v/>
      </c>
      <c r="Z26" s="51" t="str">
        <f>IF(AND('Mapa final'!$AD$16="Media",'Mapa final'!$AF$16="Moderado"),CONCATENATE("R1C",'Mapa final'!$T$16),"")</f>
        <v/>
      </c>
      <c r="AA26" s="52" t="str">
        <f>IF(AND('Mapa final'!$AD$17="Media",'Mapa final'!$AF$17="Moderado"),CONCATENATE("R1C",'Mapa final'!$T$17),"")</f>
        <v/>
      </c>
      <c r="AB26" s="32" t="str">
        <f>IF(AND('Mapa final'!$AD$12="Media",'Mapa final'!$AF$12="Mayor"),CONCATENATE("R1C",'Mapa final'!$T$12),"")</f>
        <v/>
      </c>
      <c r="AC26" s="33" t="str">
        <f>IF(AND('Mapa final'!$AD$13="Media",'Mapa final'!$AF$13="Mayor"),CONCATENATE("R1C",'Mapa final'!$T$13),"")</f>
        <v/>
      </c>
      <c r="AD26" s="33" t="str">
        <f>IF(AND('Mapa final'!$AD$14="Media",'Mapa final'!$AF$14="Mayor"),CONCATENATE("R1C",'Mapa final'!$T$14),"")</f>
        <v/>
      </c>
      <c r="AE26" s="33" t="str">
        <f>IF(AND('Mapa final'!$AD$15="Media",'Mapa final'!$AF$15="Mayor"),CONCATENATE("R1C",'Mapa final'!$T$15),"")</f>
        <v/>
      </c>
      <c r="AF26" s="33" t="str">
        <f>IF(AND('Mapa final'!$AD$16="Media",'Mapa final'!$AF$16="Mayor"),CONCATENATE("R1C",'Mapa final'!$T$16),"")</f>
        <v/>
      </c>
      <c r="AG26" s="34" t="str">
        <f>IF(AND('Mapa final'!$AD$17="Media",'Mapa final'!$AF$17="Mayor"),CONCATENATE("R1C",'Mapa final'!$T$17),"")</f>
        <v/>
      </c>
      <c r="AH26" s="35" t="str">
        <f>IF(AND('Mapa final'!$AD$12="Media",'Mapa final'!$AF$12="Catastrófico"),CONCATENATE("R1C",'Mapa final'!$T$12),"")</f>
        <v>R1C1</v>
      </c>
      <c r="AI26" s="36" t="str">
        <f>IF(AND('Mapa final'!$AD$13="Media",'Mapa final'!$AF$13="Catastrófico"),CONCATENATE("R1C",'Mapa final'!$T$13),"")</f>
        <v/>
      </c>
      <c r="AJ26" s="36" t="str">
        <f>IF(AND('Mapa final'!$AD$14="Media",'Mapa final'!$AF$14="Catastrófico"),CONCATENATE("R1C",'Mapa final'!$T$14),"")</f>
        <v/>
      </c>
      <c r="AK26" s="36" t="str">
        <f>IF(AND('Mapa final'!$AD$15="Media",'Mapa final'!$AF$15="Catastrófico"),CONCATENATE("R1C",'Mapa final'!$T$15),"")</f>
        <v/>
      </c>
      <c r="AL26" s="36" t="str">
        <f>IF(AND('Mapa final'!$AD$16="Media",'Mapa final'!$AF$16="Catastrófico"),CONCATENATE("R1C",'Mapa final'!$T$16),"")</f>
        <v/>
      </c>
      <c r="AM26" s="37" t="str">
        <f>IF(AND('Mapa final'!$AD$17="Media",'Mapa final'!$AF$17="Catastrófico"),CONCATENATE("R1C",'Mapa final'!$T$17),"")</f>
        <v/>
      </c>
      <c r="AN26" s="69"/>
      <c r="AO26" s="522" t="s">
        <v>81</v>
      </c>
      <c r="AP26" s="523"/>
      <c r="AQ26" s="523"/>
      <c r="AR26" s="523"/>
      <c r="AS26" s="523"/>
      <c r="AT26" s="524"/>
      <c r="AU26" s="69"/>
      <c r="AV26" s="69"/>
      <c r="AW26" s="69"/>
      <c r="AX26" s="69"/>
      <c r="AY26" s="69"/>
      <c r="AZ26" s="69"/>
      <c r="BA26" s="69"/>
      <c r="BB26" s="69"/>
      <c r="BC26" s="69"/>
      <c r="BD26" s="69"/>
      <c r="BE26" s="69"/>
      <c r="BF26" s="69"/>
      <c r="BG26" s="69"/>
      <c r="BH26" s="69"/>
      <c r="BI26" s="69"/>
      <c r="BJ26" s="69"/>
      <c r="BK26" s="69"/>
      <c r="BL26" s="69"/>
      <c r="BM26" s="69"/>
      <c r="BN26" s="69"/>
      <c r="BO26" s="69"/>
      <c r="BP26" s="69"/>
      <c r="BQ26" s="69"/>
      <c r="BR26" s="69"/>
      <c r="BS26" s="69"/>
      <c r="BT26" s="69"/>
      <c r="BU26" s="69"/>
      <c r="BV26" s="69"/>
      <c r="BW26" s="69"/>
      <c r="BX26" s="69"/>
    </row>
    <row r="27" spans="1:76" ht="15" customHeight="1" x14ac:dyDescent="0.25">
      <c r="A27" s="69"/>
      <c r="B27" s="397"/>
      <c r="C27" s="397"/>
      <c r="D27" s="398"/>
      <c r="E27" s="494"/>
      <c r="F27" s="495"/>
      <c r="G27" s="495"/>
      <c r="H27" s="495"/>
      <c r="I27" s="511"/>
      <c r="J27" s="53" t="str">
        <f>IF(AND('Mapa final'!$AD$18="Media",'Mapa final'!$AF$18="Leve"),CONCATENATE("R2C",'Mapa final'!$T$18),"")</f>
        <v/>
      </c>
      <c r="K27" s="54" t="str">
        <f>IF(AND('Mapa final'!$AD$19="Media",'Mapa final'!$AF$19="Leve"),CONCATENATE("R2C",'Mapa final'!$T$19),"")</f>
        <v/>
      </c>
      <c r="L27" s="54" t="str">
        <f>IF(AND('Mapa final'!$AD$20="Media",'Mapa final'!$AF$20="Leve"),CONCATENATE("R2C",'Mapa final'!$T$20),"")</f>
        <v/>
      </c>
      <c r="M27" s="54" t="str">
        <f>IF(AND('Mapa final'!$AD$21="Media",'Mapa final'!$AF$21="Leve"),CONCATENATE("R2C",'Mapa final'!$T$21),"")</f>
        <v/>
      </c>
      <c r="N27" s="54" t="str">
        <f>IF(AND('Mapa final'!$AD$22="Media",'Mapa final'!$AF$22="Leve"),CONCATENATE("R2C",'Mapa final'!$T$22),"")</f>
        <v/>
      </c>
      <c r="O27" s="55" t="str">
        <f>IF(AND('Mapa final'!$AD$23="Media",'Mapa final'!$AF$23="Leve"),CONCATENATE("R2C",'Mapa final'!$T$23),"")</f>
        <v/>
      </c>
      <c r="P27" s="53" t="str">
        <f>IF(AND('Mapa final'!$AD$18="Media",'Mapa final'!$AF$18="Menor"),CONCATENATE("R2C",'Mapa final'!$T$18),"")</f>
        <v/>
      </c>
      <c r="Q27" s="54" t="str">
        <f>IF(AND('Mapa final'!$AD$19="Media",'Mapa final'!$AF$19="Menor"),CONCATENATE("R2C",'Mapa final'!$T$19),"")</f>
        <v/>
      </c>
      <c r="R27" s="54" t="str">
        <f>IF(AND('Mapa final'!$AD$20="Media",'Mapa final'!$AF$20="Menor"),CONCATENATE("R2C",'Mapa final'!$T$20),"")</f>
        <v/>
      </c>
      <c r="S27" s="54" t="str">
        <f>IF(AND('Mapa final'!$AD$21="Media",'Mapa final'!$AF$21="Menor"),CONCATENATE("R2C",'Mapa final'!$T$21),"")</f>
        <v/>
      </c>
      <c r="T27" s="54" t="str">
        <f>IF(AND('Mapa final'!$AD$22="Media",'Mapa final'!$AF$22="Menor"),CONCATENATE("R2C",'Mapa final'!$T$22),"")</f>
        <v/>
      </c>
      <c r="U27" s="55" t="str">
        <f>IF(AND('Mapa final'!$AD$23="Media",'Mapa final'!$AF$23="Menor"),CONCATENATE("R2C",'Mapa final'!$T$23),"")</f>
        <v/>
      </c>
      <c r="V27" s="53" t="str">
        <f>IF(AND('Mapa final'!$AD$18="Media",'Mapa final'!$AF$18="Moderado"),CONCATENATE("R2C",'Mapa final'!$T$18),"")</f>
        <v/>
      </c>
      <c r="W27" s="54" t="str">
        <f>IF(AND('Mapa final'!$AD$19="Media",'Mapa final'!$AF$19="Moderado"),CONCATENATE("R2C",'Mapa final'!$T$19),"")</f>
        <v/>
      </c>
      <c r="X27" s="54" t="str">
        <f>IF(AND('Mapa final'!$AD$20="Media",'Mapa final'!$AF$20="Moderado"),CONCATENATE("R2C",'Mapa final'!$T$20),"")</f>
        <v/>
      </c>
      <c r="Y27" s="54" t="str">
        <f>IF(AND('Mapa final'!$AD$21="Media",'Mapa final'!$AF$21="Moderado"),CONCATENATE("R2C",'Mapa final'!$T$21),"")</f>
        <v/>
      </c>
      <c r="Z27" s="54" t="str">
        <f>IF(AND('Mapa final'!$AD$22="Media",'Mapa final'!$AF$22="Moderado"),CONCATENATE("R2C",'Mapa final'!$T$22),"")</f>
        <v/>
      </c>
      <c r="AA27" s="55" t="str">
        <f>IF(AND('Mapa final'!$AD$23="Media",'Mapa final'!$AF$23="Moderado"),CONCATENATE("R2C",'Mapa final'!$T$23),"")</f>
        <v/>
      </c>
      <c r="AB27" s="38" t="str">
        <f>IF(AND('Mapa final'!$AD$18="Media",'Mapa final'!$AF$18="Mayor"),CONCATENATE("R2C",'Mapa final'!$T$18),"")</f>
        <v/>
      </c>
      <c r="AC27" s="39" t="str">
        <f>IF(AND('Mapa final'!$AD$19="Media",'Mapa final'!$AF$19="Mayor"),CONCATENATE("R2C",'Mapa final'!$T$19),"")</f>
        <v/>
      </c>
      <c r="AD27" s="39" t="str">
        <f>IF(AND('Mapa final'!$AD$20="Media",'Mapa final'!$AF$20="Mayor"),CONCATENATE("R2C",'Mapa final'!$T$20),"")</f>
        <v/>
      </c>
      <c r="AE27" s="39" t="str">
        <f>IF(AND('Mapa final'!$AD$21="Media",'Mapa final'!$AF$21="Mayor"),CONCATENATE("R2C",'Mapa final'!$T$21),"")</f>
        <v/>
      </c>
      <c r="AF27" s="39" t="str">
        <f>IF(AND('Mapa final'!$AD$22="Media",'Mapa final'!$AF$22="Mayor"),CONCATENATE("R2C",'Mapa final'!$T$22),"")</f>
        <v/>
      </c>
      <c r="AG27" s="40" t="str">
        <f>IF(AND('Mapa final'!$AD$23="Media",'Mapa final'!$AF$23="Mayor"),CONCATENATE("R2C",'Mapa final'!$T$23),"")</f>
        <v/>
      </c>
      <c r="AH27" s="41" t="str">
        <f>IF(AND('Mapa final'!$AD$18="Media",'Mapa final'!$AF$18="Catastrófico"),CONCATENATE("R2C",'Mapa final'!$T$18),"")</f>
        <v/>
      </c>
      <c r="AI27" s="42" t="str">
        <f>IF(AND('Mapa final'!$AD$19="Media",'Mapa final'!$AF$19="Catastrófico"),CONCATENATE("R2C",'Mapa final'!$T$19),"")</f>
        <v/>
      </c>
      <c r="AJ27" s="42" t="str">
        <f>IF(AND('Mapa final'!$AD$20="Media",'Mapa final'!$AF$20="Catastrófico"),CONCATENATE("R2C",'Mapa final'!$T$20),"")</f>
        <v/>
      </c>
      <c r="AK27" s="42" t="str">
        <f>IF(AND('Mapa final'!$AD$21="Media",'Mapa final'!$AF$21="Catastrófico"),CONCATENATE("R2C",'Mapa final'!$T$21),"")</f>
        <v/>
      </c>
      <c r="AL27" s="42" t="str">
        <f>IF(AND('Mapa final'!$AD$22="Media",'Mapa final'!$AF$22="Catastrófico"),CONCATENATE("R2C",'Mapa final'!$T$22),"")</f>
        <v/>
      </c>
      <c r="AM27" s="43" t="str">
        <f>IF(AND('Mapa final'!$AD$23="Media",'Mapa final'!$AF$23="Catastrófico"),CONCATENATE("R2C",'Mapa final'!$T$23),"")</f>
        <v/>
      </c>
      <c r="AN27" s="69"/>
      <c r="AO27" s="525"/>
      <c r="AP27" s="526"/>
      <c r="AQ27" s="526"/>
      <c r="AR27" s="526"/>
      <c r="AS27" s="526"/>
      <c r="AT27" s="527"/>
      <c r="AU27" s="69"/>
      <c r="AV27" s="69"/>
      <c r="AW27" s="69"/>
      <c r="AX27" s="69"/>
      <c r="AY27" s="69"/>
      <c r="AZ27" s="69"/>
      <c r="BA27" s="69"/>
      <c r="BB27" s="69"/>
      <c r="BC27" s="69"/>
      <c r="BD27" s="69"/>
      <c r="BE27" s="69"/>
      <c r="BF27" s="69"/>
      <c r="BG27" s="69"/>
      <c r="BH27" s="69"/>
      <c r="BI27" s="69"/>
      <c r="BJ27" s="69"/>
      <c r="BK27" s="69"/>
      <c r="BL27" s="69"/>
      <c r="BM27" s="69"/>
      <c r="BN27" s="69"/>
      <c r="BO27" s="69"/>
      <c r="BP27" s="69"/>
      <c r="BQ27" s="69"/>
      <c r="BR27" s="69"/>
      <c r="BS27" s="69"/>
      <c r="BT27" s="69"/>
      <c r="BU27" s="69"/>
      <c r="BV27" s="69"/>
      <c r="BW27" s="69"/>
      <c r="BX27" s="69"/>
    </row>
    <row r="28" spans="1:76" ht="15" customHeight="1" x14ac:dyDescent="0.25">
      <c r="A28" s="69"/>
      <c r="B28" s="397"/>
      <c r="C28" s="397"/>
      <c r="D28" s="398"/>
      <c r="E28" s="496"/>
      <c r="F28" s="495"/>
      <c r="G28" s="495"/>
      <c r="H28" s="495"/>
      <c r="I28" s="511"/>
      <c r="J28" s="53" t="str">
        <f>IF(AND('Mapa final'!$AD$24="Media",'Mapa final'!$AF$24="Leve"),CONCATENATE("R3C",'Mapa final'!$T$24),"")</f>
        <v/>
      </c>
      <c r="K28" s="54" t="str">
        <f>IF(AND('Mapa final'!$AD$25="Media",'Mapa final'!$AF$25="Leve"),CONCATENATE("R3C",'Mapa final'!$T$25),"")</f>
        <v/>
      </c>
      <c r="L28" s="54" t="str">
        <f>IF(AND('Mapa final'!$AD$26="Media",'Mapa final'!$AF$26="Leve"),CONCATENATE("R3C",'Mapa final'!$T$26),"")</f>
        <v/>
      </c>
      <c r="M28" s="54" t="str">
        <f>IF(AND('Mapa final'!$AD$27="Media",'Mapa final'!$AF$27="Leve"),CONCATENATE("R3C",'Mapa final'!$T$27),"")</f>
        <v/>
      </c>
      <c r="N28" s="54" t="str">
        <f>IF(AND('Mapa final'!$AD$28="Media",'Mapa final'!$AF$28="Leve"),CONCATENATE("R3C",'Mapa final'!$T$28),"")</f>
        <v/>
      </c>
      <c r="O28" s="55" t="str">
        <f>IF(AND('Mapa final'!$AD$29="Media",'Mapa final'!$AF$29="Leve"),CONCATENATE("R3C",'Mapa final'!$T$29),"")</f>
        <v/>
      </c>
      <c r="P28" s="53" t="str">
        <f>IF(AND('Mapa final'!$AD$24="Media",'Mapa final'!$AF$24="Menor"),CONCATENATE("R3C",'Mapa final'!$T$24),"")</f>
        <v/>
      </c>
      <c r="Q28" s="54" t="str">
        <f>IF(AND('Mapa final'!$AD$25="Media",'Mapa final'!$AF$25="Menor"),CONCATENATE("R3C",'Mapa final'!$T$25),"")</f>
        <v/>
      </c>
      <c r="R28" s="54" t="str">
        <f>IF(AND('Mapa final'!$AD$26="Media",'Mapa final'!$AF$26="Menor"),CONCATENATE("R3C",'Mapa final'!$T$26),"")</f>
        <v/>
      </c>
      <c r="S28" s="54" t="str">
        <f>IF(AND('Mapa final'!$AD$27="Media",'Mapa final'!$AF$27="Menor"),CONCATENATE("R3C",'Mapa final'!$T$27),"")</f>
        <v/>
      </c>
      <c r="T28" s="54" t="str">
        <f>IF(AND('Mapa final'!$AD$28="Media",'Mapa final'!$AF$28="Menor"),CONCATENATE("R3C",'Mapa final'!$T$28),"")</f>
        <v/>
      </c>
      <c r="U28" s="55" t="str">
        <f>IF(AND('Mapa final'!$AD$29="Media",'Mapa final'!$AF$29="Menor"),CONCATENATE("R3C",'Mapa final'!$T$29),"")</f>
        <v/>
      </c>
      <c r="V28" s="53" t="str">
        <f>IF(AND('Mapa final'!$AD$24="Media",'Mapa final'!$AF$24="Moderado"),CONCATENATE("R3C",'Mapa final'!$T$24),"")</f>
        <v>R3C1</v>
      </c>
      <c r="W28" s="54" t="str">
        <f>IF(AND('Mapa final'!$AD$25="Media",'Mapa final'!$AF$25="Moderado"),CONCATENATE("R3C",'Mapa final'!$T$25),"")</f>
        <v/>
      </c>
      <c r="X28" s="54" t="str">
        <f>IF(AND('Mapa final'!$AD$26="Media",'Mapa final'!$AF$26="Moderado"),CONCATENATE("R3C",'Mapa final'!$T$26),"")</f>
        <v/>
      </c>
      <c r="Y28" s="54" t="str">
        <f>IF(AND('Mapa final'!$AD$27="Media",'Mapa final'!$AF$27="Moderado"),CONCATENATE("R3C",'Mapa final'!$T$27),"")</f>
        <v/>
      </c>
      <c r="Z28" s="54" t="str">
        <f>IF(AND('Mapa final'!$AD$28="Media",'Mapa final'!$AF$28="Moderado"),CONCATENATE("R3C",'Mapa final'!$T$28),"")</f>
        <v/>
      </c>
      <c r="AA28" s="55" t="str">
        <f>IF(AND('Mapa final'!$AD$29="Media",'Mapa final'!$AF$29="Moderado"),CONCATENATE("R3C",'Mapa final'!$T$29),"")</f>
        <v/>
      </c>
      <c r="AB28" s="38" t="str">
        <f>IF(AND('Mapa final'!$AD$24="Media",'Mapa final'!$AF$24="Mayor"),CONCATENATE("R3C",'Mapa final'!$T$24),"")</f>
        <v/>
      </c>
      <c r="AC28" s="39" t="str">
        <f>IF(AND('Mapa final'!$AD$25="Media",'Mapa final'!$AF$25="Mayor"),CONCATENATE("R3C",'Mapa final'!$T$25),"")</f>
        <v/>
      </c>
      <c r="AD28" s="39" t="str">
        <f>IF(AND('Mapa final'!$AD$26="Media",'Mapa final'!$AF$26="Mayor"),CONCATENATE("R3C",'Mapa final'!$T$26),"")</f>
        <v/>
      </c>
      <c r="AE28" s="39" t="str">
        <f>IF(AND('Mapa final'!$AD$27="Media",'Mapa final'!$AF$27="Mayor"),CONCATENATE("R3C",'Mapa final'!$T$27),"")</f>
        <v/>
      </c>
      <c r="AF28" s="39" t="str">
        <f>IF(AND('Mapa final'!$AD$28="Media",'Mapa final'!$AF$28="Mayor"),CONCATENATE("R3C",'Mapa final'!$T$28),"")</f>
        <v/>
      </c>
      <c r="AG28" s="40" t="str">
        <f>IF(AND('Mapa final'!$AD$29="Media",'Mapa final'!$AF$29="Mayor"),CONCATENATE("R3C",'Mapa final'!$T$29),"")</f>
        <v/>
      </c>
      <c r="AH28" s="41" t="str">
        <f>IF(AND('Mapa final'!$AD$24="Media",'Mapa final'!$AF$24="Catastrófico"),CONCATENATE("R3C",'Mapa final'!$T$24),"")</f>
        <v/>
      </c>
      <c r="AI28" s="42" t="str">
        <f>IF(AND('Mapa final'!$AD$25="Media",'Mapa final'!$AF$25="Catastrófico"),CONCATENATE("R3C",'Mapa final'!$T$25),"")</f>
        <v/>
      </c>
      <c r="AJ28" s="42" t="str">
        <f>IF(AND('Mapa final'!$AD$26="Media",'Mapa final'!$AF$26="Catastrófico"),CONCATENATE("R3C",'Mapa final'!$T$26),"")</f>
        <v/>
      </c>
      <c r="AK28" s="42" t="str">
        <f>IF(AND('Mapa final'!$AD$27="Media",'Mapa final'!$AF$27="Catastrófico"),CONCATENATE("R3C",'Mapa final'!$T$27),"")</f>
        <v/>
      </c>
      <c r="AL28" s="42" t="str">
        <f>IF(AND('Mapa final'!$AD$28="Media",'Mapa final'!$AF$28="Catastrófico"),CONCATENATE("R3C",'Mapa final'!$T$28),"")</f>
        <v/>
      </c>
      <c r="AM28" s="43" t="str">
        <f>IF(AND('Mapa final'!$AD$29="Media",'Mapa final'!$AF$29="Catastrófico"),CONCATENATE("R3C",'Mapa final'!$T$29),"")</f>
        <v/>
      </c>
      <c r="AN28" s="69"/>
      <c r="AO28" s="525"/>
      <c r="AP28" s="526"/>
      <c r="AQ28" s="526"/>
      <c r="AR28" s="526"/>
      <c r="AS28" s="526"/>
      <c r="AT28" s="527"/>
      <c r="AU28" s="69"/>
      <c r="AV28" s="69"/>
      <c r="AW28" s="69"/>
      <c r="AX28" s="69"/>
      <c r="AY28" s="69"/>
      <c r="AZ28" s="69"/>
      <c r="BA28" s="69"/>
      <c r="BB28" s="69"/>
      <c r="BC28" s="69"/>
      <c r="BD28" s="69"/>
      <c r="BE28" s="69"/>
      <c r="BF28" s="69"/>
      <c r="BG28" s="69"/>
      <c r="BH28" s="69"/>
      <c r="BI28" s="69"/>
      <c r="BJ28" s="69"/>
      <c r="BK28" s="69"/>
      <c r="BL28" s="69"/>
      <c r="BM28" s="69"/>
      <c r="BN28" s="69"/>
      <c r="BO28" s="69"/>
      <c r="BP28" s="69"/>
      <c r="BQ28" s="69"/>
      <c r="BR28" s="69"/>
      <c r="BS28" s="69"/>
      <c r="BT28" s="69"/>
      <c r="BU28" s="69"/>
      <c r="BV28" s="69"/>
      <c r="BW28" s="69"/>
      <c r="BX28" s="69"/>
    </row>
    <row r="29" spans="1:76" ht="15" customHeight="1" x14ac:dyDescent="0.25">
      <c r="A29" s="69"/>
      <c r="B29" s="397"/>
      <c r="C29" s="397"/>
      <c r="D29" s="398"/>
      <c r="E29" s="496"/>
      <c r="F29" s="495"/>
      <c r="G29" s="495"/>
      <c r="H29" s="495"/>
      <c r="I29" s="511"/>
      <c r="J29" s="53" t="str">
        <f>IF(AND('Mapa final'!$AD$30="Media",'Mapa final'!$AF$30="Leve"),CONCATENATE("R4C",'Mapa final'!$T$30),"")</f>
        <v/>
      </c>
      <c r="K29" s="54" t="str">
        <f>IF(AND('Mapa final'!$AD$31="Media",'Mapa final'!$AF$31="Leve"),CONCATENATE("R4C",'Mapa final'!$T$31),"")</f>
        <v/>
      </c>
      <c r="L29" s="54" t="str">
        <f>IF(AND('Mapa final'!$AD$32="Media",'Mapa final'!$AF$32="Leve"),CONCATENATE("R4C",'Mapa final'!$T$32),"")</f>
        <v/>
      </c>
      <c r="M29" s="54" t="str">
        <f>IF(AND('Mapa final'!$AD$33="Media",'Mapa final'!$AF$33="Leve"),CONCATENATE("R4C",'Mapa final'!$T$33),"")</f>
        <v/>
      </c>
      <c r="N29" s="54" t="str">
        <f>IF(AND('Mapa final'!$AD$34="Media",'Mapa final'!$AF$34="Leve"),CONCATENATE("R4C",'Mapa final'!$T$34),"")</f>
        <v/>
      </c>
      <c r="O29" s="55" t="str">
        <f>IF(AND('Mapa final'!$AD$35="Media",'Mapa final'!$AF$35="Leve"),CONCATENATE("R4C",'Mapa final'!$T$35),"")</f>
        <v/>
      </c>
      <c r="P29" s="53" t="str">
        <f>IF(AND('Mapa final'!$AD$30="Media",'Mapa final'!$AF$30="Menor"),CONCATENATE("R4C",'Mapa final'!$T$30),"")</f>
        <v/>
      </c>
      <c r="Q29" s="54" t="str">
        <f>IF(AND('Mapa final'!$AD$31="Media",'Mapa final'!$AF$31="Menor"),CONCATENATE("R4C",'Mapa final'!$T$31),"")</f>
        <v/>
      </c>
      <c r="R29" s="54" t="str">
        <f>IF(AND('Mapa final'!$AD$32="Media",'Mapa final'!$AF$32="Menor"),CONCATENATE("R4C",'Mapa final'!$T$32),"")</f>
        <v/>
      </c>
      <c r="S29" s="54" t="str">
        <f>IF(AND('Mapa final'!$AD$33="Media",'Mapa final'!$AF$33="Menor"),CONCATENATE("R4C",'Mapa final'!$T$33),"")</f>
        <v/>
      </c>
      <c r="T29" s="54" t="str">
        <f>IF(AND('Mapa final'!$AD$34="Media",'Mapa final'!$AF$34="Menor"),CONCATENATE("R4C",'Mapa final'!$T$34),"")</f>
        <v/>
      </c>
      <c r="U29" s="55" t="str">
        <f>IF(AND('Mapa final'!$AD$35="Media",'Mapa final'!$AF$35="Menor"),CONCATENATE("R4C",'Mapa final'!$T$35),"")</f>
        <v/>
      </c>
      <c r="V29" s="53" t="str">
        <f>IF(AND('Mapa final'!$AD$30="Media",'Mapa final'!$AF$30="Moderado"),CONCATENATE("R4C",'Mapa final'!$T$30),"")</f>
        <v/>
      </c>
      <c r="W29" s="54" t="str">
        <f>IF(AND('Mapa final'!$AD$31="Media",'Mapa final'!$AF$31="Moderado"),CONCATENATE("R4C",'Mapa final'!$T$31),"")</f>
        <v/>
      </c>
      <c r="X29" s="54" t="str">
        <f>IF(AND('Mapa final'!$AD$32="Media",'Mapa final'!$AF$32="Moderado"),CONCATENATE("R4C",'Mapa final'!$T$32),"")</f>
        <v/>
      </c>
      <c r="Y29" s="54" t="str">
        <f>IF(AND('Mapa final'!$AD$33="Media",'Mapa final'!$AF$33="Moderado"),CONCATENATE("R4C",'Mapa final'!$T$33),"")</f>
        <v/>
      </c>
      <c r="Z29" s="54" t="str">
        <f>IF(AND('Mapa final'!$AD$34="Media",'Mapa final'!$AF$34="Moderado"),CONCATENATE("R4C",'Mapa final'!$T$34),"")</f>
        <v/>
      </c>
      <c r="AA29" s="55" t="str">
        <f>IF(AND('Mapa final'!$AD$35="Media",'Mapa final'!$AF$35="Moderado"),CONCATENATE("R4C",'Mapa final'!$T$35),"")</f>
        <v/>
      </c>
      <c r="AB29" s="38" t="str">
        <f>IF(AND('Mapa final'!$AD$30="Media",'Mapa final'!$AF$30="Mayor"),CONCATENATE("R4C",'Mapa final'!$T$30),"")</f>
        <v/>
      </c>
      <c r="AC29" s="39" t="str">
        <f>IF(AND('Mapa final'!$AD$31="Media",'Mapa final'!$AF$31="Mayor"),CONCATENATE("R4C",'Mapa final'!$T$31),"")</f>
        <v/>
      </c>
      <c r="AD29" s="39" t="str">
        <f>IF(AND('Mapa final'!$AD$32="Media",'Mapa final'!$AF$32="Mayor"),CONCATENATE("R4C",'Mapa final'!$T$32),"")</f>
        <v/>
      </c>
      <c r="AE29" s="39" t="str">
        <f>IF(AND('Mapa final'!$AD$33="Media",'Mapa final'!$AF$33="Mayor"),CONCATENATE("R4C",'Mapa final'!$T$33),"")</f>
        <v/>
      </c>
      <c r="AF29" s="39" t="str">
        <f>IF(AND('Mapa final'!$AD$34="Media",'Mapa final'!$AF$34="Mayor"),CONCATENATE("R4C",'Mapa final'!$T$34),"")</f>
        <v/>
      </c>
      <c r="AG29" s="40" t="str">
        <f>IF(AND('Mapa final'!$AD$35="Media",'Mapa final'!$AF$35="Mayor"),CONCATENATE("R4C",'Mapa final'!$T$35),"")</f>
        <v/>
      </c>
      <c r="AH29" s="41" t="str">
        <f>IF(AND('Mapa final'!$AD$30="Media",'Mapa final'!$AF$30="Catastrófico"),CONCATENATE("R4C",'Mapa final'!$T$30),"")</f>
        <v/>
      </c>
      <c r="AI29" s="42" t="str">
        <f>IF(AND('Mapa final'!$AD$31="Media",'Mapa final'!$AF$31="Catastrófico"),CONCATENATE("R4C",'Mapa final'!$T$31),"")</f>
        <v/>
      </c>
      <c r="AJ29" s="42" t="str">
        <f>IF(AND('Mapa final'!$AD$32="Media",'Mapa final'!$AF$32="Catastrófico"),CONCATENATE("R4C",'Mapa final'!$T$32),"")</f>
        <v/>
      </c>
      <c r="AK29" s="42" t="str">
        <f>IF(AND('Mapa final'!$AD$33="Media",'Mapa final'!$AF$33="Catastrófico"),CONCATENATE("R4C",'Mapa final'!$T$33),"")</f>
        <v/>
      </c>
      <c r="AL29" s="42" t="str">
        <f>IF(AND('Mapa final'!$AD$34="Media",'Mapa final'!$AF$34="Catastrófico"),CONCATENATE("R4C",'Mapa final'!$T$34),"")</f>
        <v/>
      </c>
      <c r="AM29" s="43" t="str">
        <f>IF(AND('Mapa final'!$AD$35="Media",'Mapa final'!$AF$35="Catastrófico"),CONCATENATE("R4C",'Mapa final'!$T$35),"")</f>
        <v/>
      </c>
      <c r="AN29" s="69"/>
      <c r="AO29" s="525"/>
      <c r="AP29" s="526"/>
      <c r="AQ29" s="526"/>
      <c r="AR29" s="526"/>
      <c r="AS29" s="526"/>
      <c r="AT29" s="527"/>
      <c r="AU29" s="69"/>
      <c r="AV29" s="69"/>
      <c r="AW29" s="69"/>
      <c r="AX29" s="69"/>
      <c r="AY29" s="69"/>
      <c r="AZ29" s="69"/>
      <c r="BA29" s="69"/>
      <c r="BB29" s="69"/>
      <c r="BC29" s="69"/>
      <c r="BD29" s="69"/>
      <c r="BE29" s="69"/>
      <c r="BF29" s="69"/>
      <c r="BG29" s="69"/>
      <c r="BH29" s="69"/>
      <c r="BI29" s="69"/>
      <c r="BJ29" s="69"/>
      <c r="BK29" s="69"/>
      <c r="BL29" s="69"/>
      <c r="BM29" s="69"/>
      <c r="BN29" s="69"/>
      <c r="BO29" s="69"/>
      <c r="BP29" s="69"/>
      <c r="BQ29" s="69"/>
      <c r="BR29" s="69"/>
      <c r="BS29" s="69"/>
      <c r="BT29" s="69"/>
      <c r="BU29" s="69"/>
      <c r="BV29" s="69"/>
      <c r="BW29" s="69"/>
      <c r="BX29" s="69"/>
    </row>
    <row r="30" spans="1:76" ht="15" customHeight="1" x14ac:dyDescent="0.25">
      <c r="A30" s="69"/>
      <c r="B30" s="397"/>
      <c r="C30" s="397"/>
      <c r="D30" s="398"/>
      <c r="E30" s="496"/>
      <c r="F30" s="495"/>
      <c r="G30" s="495"/>
      <c r="H30" s="495"/>
      <c r="I30" s="511"/>
      <c r="J30" s="53" t="str">
        <f>IF(AND('Mapa final'!$AD$36="Media",'Mapa final'!$AF$36="Leve"),CONCATENATE("R5C",'Mapa final'!$T$36),"")</f>
        <v/>
      </c>
      <c r="K30" s="54" t="str">
        <f>IF(AND('Mapa final'!$AD$37="Media",'Mapa final'!$AF$37="Leve"),CONCATENATE("R5C",'Mapa final'!$T$37),"")</f>
        <v/>
      </c>
      <c r="L30" s="54" t="str">
        <f>IF(AND('Mapa final'!$AD$38="Media",'Mapa final'!$AF$38="Leve"),CONCATENATE("R5C",'Mapa final'!$T$38),"")</f>
        <v/>
      </c>
      <c r="M30" s="54" t="str">
        <f>IF(AND('Mapa final'!$AD$39="Media",'Mapa final'!$AF$39="Leve"),CONCATENATE("R5C",'Mapa final'!$T$39),"")</f>
        <v/>
      </c>
      <c r="N30" s="54" t="str">
        <f>IF(AND('Mapa final'!$AD$40="Media",'Mapa final'!$AF$40="Leve"),CONCATENATE("R5C",'Mapa final'!$T$40),"")</f>
        <v/>
      </c>
      <c r="O30" s="55" t="str">
        <f>IF(AND('Mapa final'!$AD$41="Media",'Mapa final'!$AF$41="Leve"),CONCATENATE("R5C",'Mapa final'!$T$41),"")</f>
        <v/>
      </c>
      <c r="P30" s="53" t="str">
        <f>IF(AND('Mapa final'!$AD$36="Media",'Mapa final'!$AF$36="Menor"),CONCATENATE("R5C",'Mapa final'!$T$36),"")</f>
        <v/>
      </c>
      <c r="Q30" s="54" t="str">
        <f>IF(AND('Mapa final'!$AD$37="Media",'Mapa final'!$AF$37="Menor"),CONCATENATE("R5C",'Mapa final'!$T$37),"")</f>
        <v/>
      </c>
      <c r="R30" s="54" t="str">
        <f>IF(AND('Mapa final'!$AD$38="Media",'Mapa final'!$AF$38="Menor"),CONCATENATE("R5C",'Mapa final'!$T$38),"")</f>
        <v/>
      </c>
      <c r="S30" s="54" t="str">
        <f>IF(AND('Mapa final'!$AD$39="Media",'Mapa final'!$AF$39="Menor"),CONCATENATE("R5C",'Mapa final'!$T$39),"")</f>
        <v/>
      </c>
      <c r="T30" s="54" t="str">
        <f>IF(AND('Mapa final'!$AD$40="Media",'Mapa final'!$AF$40="Menor"),CONCATENATE("R5C",'Mapa final'!$T$40),"")</f>
        <v/>
      </c>
      <c r="U30" s="55" t="str">
        <f>IF(AND('Mapa final'!$AD$41="Media",'Mapa final'!$AF$41="Menor"),CONCATENATE("R5C",'Mapa final'!$T$41),"")</f>
        <v/>
      </c>
      <c r="V30" s="53" t="str">
        <f>IF(AND('Mapa final'!$AD$36="Media",'Mapa final'!$AF$36="Moderado"),CONCATENATE("R5C",'Mapa final'!$T$36),"")</f>
        <v/>
      </c>
      <c r="W30" s="54" t="str">
        <f>IF(AND('Mapa final'!$AD$37="Media",'Mapa final'!$AF$37="Moderado"),CONCATENATE("R5C",'Mapa final'!$T$37),"")</f>
        <v/>
      </c>
      <c r="X30" s="54" t="str">
        <f>IF(AND('Mapa final'!$AD$38="Media",'Mapa final'!$AF$38="Moderado"),CONCATENATE("R5C",'Mapa final'!$T$38),"")</f>
        <v/>
      </c>
      <c r="Y30" s="54" t="str">
        <f>IF(AND('Mapa final'!$AD$39="Media",'Mapa final'!$AF$39="Moderado"),CONCATENATE("R5C",'Mapa final'!$T$39),"")</f>
        <v/>
      </c>
      <c r="Z30" s="54" t="str">
        <f>IF(AND('Mapa final'!$AD$40="Media",'Mapa final'!$AF$40="Moderado"),CONCATENATE("R5C",'Mapa final'!$T$40),"")</f>
        <v/>
      </c>
      <c r="AA30" s="55" t="str">
        <f>IF(AND('Mapa final'!$AD$41="Media",'Mapa final'!$AF$41="Moderado"),CONCATENATE("R5C",'Mapa final'!$T$41),"")</f>
        <v/>
      </c>
      <c r="AB30" s="38" t="str">
        <f>IF(AND('Mapa final'!$AD$36="Media",'Mapa final'!$AF$36="Mayor"),CONCATENATE("R5C",'Mapa final'!$T$36),"")</f>
        <v/>
      </c>
      <c r="AC30" s="39" t="str">
        <f>IF(AND('Mapa final'!$AD$37="Media",'Mapa final'!$AF$37="Mayor"),CONCATENATE("R5C",'Mapa final'!$T$37),"")</f>
        <v/>
      </c>
      <c r="AD30" s="39" t="str">
        <f>IF(AND('Mapa final'!$AD$38="Media",'Mapa final'!$AF$38="Mayor"),CONCATENATE("R5C",'Mapa final'!$T$38),"")</f>
        <v/>
      </c>
      <c r="AE30" s="39" t="str">
        <f>IF(AND('Mapa final'!$AD$39="Media",'Mapa final'!$AF$39="Mayor"),CONCATENATE("R5C",'Mapa final'!$T$39),"")</f>
        <v/>
      </c>
      <c r="AF30" s="39" t="str">
        <f>IF(AND('Mapa final'!$AD$40="Media",'Mapa final'!$AF$40="Mayor"),CONCATENATE("R5C",'Mapa final'!$T$40),"")</f>
        <v/>
      </c>
      <c r="AG30" s="40" t="str">
        <f>IF(AND('Mapa final'!$AD$41="Media",'Mapa final'!$AF$41="Mayor"),CONCATENATE("R5C",'Mapa final'!$T$41),"")</f>
        <v/>
      </c>
      <c r="AH30" s="41" t="str">
        <f>IF(AND('Mapa final'!$AD$36="Media",'Mapa final'!$AF$36="Catastrófico"),CONCATENATE("R5C",'Mapa final'!$T$36),"")</f>
        <v/>
      </c>
      <c r="AI30" s="42" t="str">
        <f>IF(AND('Mapa final'!$AD$37="Media",'Mapa final'!$AF$37="Catastrófico"),CONCATENATE("R5C",'Mapa final'!$T$37),"")</f>
        <v/>
      </c>
      <c r="AJ30" s="42" t="str">
        <f>IF(AND('Mapa final'!$AD$38="Media",'Mapa final'!$AF$38="Catastrófico"),CONCATENATE("R5C",'Mapa final'!$T$38),"")</f>
        <v/>
      </c>
      <c r="AK30" s="42" t="str">
        <f>IF(AND('Mapa final'!$AD$39="Media",'Mapa final'!$AF$39="Catastrófico"),CONCATENATE("R5C",'Mapa final'!$T$39),"")</f>
        <v/>
      </c>
      <c r="AL30" s="42" t="str">
        <f>IF(AND('Mapa final'!$AD$40="Media",'Mapa final'!$AF$40="Catastrófico"),CONCATENATE("R5C",'Mapa final'!$T$40),"")</f>
        <v/>
      </c>
      <c r="AM30" s="43" t="str">
        <f>IF(AND('Mapa final'!$AD$41="Media",'Mapa final'!$AF$41="Catastrófico"),CONCATENATE("R5C",'Mapa final'!$T$41),"")</f>
        <v/>
      </c>
      <c r="AN30" s="69"/>
      <c r="AO30" s="525"/>
      <c r="AP30" s="526"/>
      <c r="AQ30" s="526"/>
      <c r="AR30" s="526"/>
      <c r="AS30" s="526"/>
      <c r="AT30" s="527"/>
      <c r="AU30" s="69"/>
      <c r="AV30" s="69"/>
      <c r="AW30" s="69"/>
      <c r="AX30" s="69"/>
      <c r="AY30" s="69"/>
      <c r="AZ30" s="69"/>
      <c r="BA30" s="69"/>
      <c r="BB30" s="69"/>
      <c r="BC30" s="69"/>
      <c r="BD30" s="69"/>
      <c r="BE30" s="69"/>
      <c r="BF30" s="69"/>
      <c r="BG30" s="69"/>
      <c r="BH30" s="69"/>
      <c r="BI30" s="69"/>
      <c r="BJ30" s="69"/>
      <c r="BK30" s="69"/>
      <c r="BL30" s="69"/>
      <c r="BM30" s="69"/>
      <c r="BN30" s="69"/>
      <c r="BO30" s="69"/>
      <c r="BP30" s="69"/>
      <c r="BQ30" s="69"/>
      <c r="BR30" s="69"/>
      <c r="BS30" s="69"/>
      <c r="BT30" s="69"/>
      <c r="BU30" s="69"/>
      <c r="BV30" s="69"/>
      <c r="BW30" s="69"/>
      <c r="BX30" s="69"/>
    </row>
    <row r="31" spans="1:76" ht="15" customHeight="1" x14ac:dyDescent="0.25">
      <c r="A31" s="69"/>
      <c r="B31" s="397"/>
      <c r="C31" s="397"/>
      <c r="D31" s="398"/>
      <c r="E31" s="496"/>
      <c r="F31" s="495"/>
      <c r="G31" s="495"/>
      <c r="H31" s="495"/>
      <c r="I31" s="511"/>
      <c r="J31" s="53" t="str">
        <f>IF(AND('Mapa final'!$AD$42="Media",'Mapa final'!$AF$42="Leve"),CONCATENATE("R6C",'Mapa final'!$T$42),"")</f>
        <v/>
      </c>
      <c r="K31" s="54" t="str">
        <f>IF(AND('Mapa final'!$AD$43="Media",'Mapa final'!$AF$43="Leve"),CONCATENATE("R6C",'Mapa final'!$T$43),"")</f>
        <v/>
      </c>
      <c r="L31" s="54" t="str">
        <f>IF(AND('Mapa final'!$AD$44="Media",'Mapa final'!$AF$44="Leve"),CONCATENATE("R6C",'Mapa final'!$T$44),"")</f>
        <v/>
      </c>
      <c r="M31" s="54" t="str">
        <f>IF(AND('Mapa final'!$AD$45="Media",'Mapa final'!$AF$45="Leve"),CONCATENATE("R6C",'Mapa final'!$T$45),"")</f>
        <v/>
      </c>
      <c r="N31" s="54" t="str">
        <f>IF(AND('Mapa final'!$AD$46="Media",'Mapa final'!$AF$46="Leve"),CONCATENATE("R6C",'Mapa final'!$T$46),"")</f>
        <v/>
      </c>
      <c r="O31" s="55" t="str">
        <f>IF(AND('Mapa final'!$AD$47="Media",'Mapa final'!$AF$47="Leve"),CONCATENATE("R6C",'Mapa final'!$T$47),"")</f>
        <v/>
      </c>
      <c r="P31" s="53" t="str">
        <f>IF(AND('Mapa final'!$AD$42="Media",'Mapa final'!$AF$42="Menor"),CONCATENATE("R6C",'Mapa final'!$T$42),"")</f>
        <v/>
      </c>
      <c r="Q31" s="54" t="str">
        <f>IF(AND('Mapa final'!$AD$43="Media",'Mapa final'!$AF$43="Menor"),CONCATENATE("R6C",'Mapa final'!$T$43),"")</f>
        <v/>
      </c>
      <c r="R31" s="54" t="str">
        <f>IF(AND('Mapa final'!$AD$44="Media",'Mapa final'!$AF$44="Menor"),CONCATENATE("R6C",'Mapa final'!$T$44),"")</f>
        <v/>
      </c>
      <c r="S31" s="54" t="str">
        <f>IF(AND('Mapa final'!$AD$45="Media",'Mapa final'!$AF$45="Menor"),CONCATENATE("R6C",'Mapa final'!$T$45),"")</f>
        <v/>
      </c>
      <c r="T31" s="54" t="str">
        <f>IF(AND('Mapa final'!$AD$46="Media",'Mapa final'!$AF$46="Menor"),CONCATENATE("R6C",'Mapa final'!$T$46),"")</f>
        <v/>
      </c>
      <c r="U31" s="55" t="str">
        <f>IF(AND('Mapa final'!$AD$47="Media",'Mapa final'!$AF$47="Menor"),CONCATENATE("R6C",'Mapa final'!$T$47),"")</f>
        <v/>
      </c>
      <c r="V31" s="53" t="str">
        <f>IF(AND('Mapa final'!$AD$42="Media",'Mapa final'!$AF$42="Moderado"),CONCATENATE("R6C",'Mapa final'!$T$42),"")</f>
        <v>R6C1</v>
      </c>
      <c r="W31" s="54" t="str">
        <f>IF(AND('Mapa final'!$AD$43="Media",'Mapa final'!$AF$43="Moderado"),CONCATENATE("R6C",'Mapa final'!$T$43),"")</f>
        <v/>
      </c>
      <c r="X31" s="54" t="str">
        <f>IF(AND('Mapa final'!$AD$44="Media",'Mapa final'!$AF$44="Moderado"),CONCATENATE("R6C",'Mapa final'!$T$44),"")</f>
        <v/>
      </c>
      <c r="Y31" s="54" t="str">
        <f>IF(AND('Mapa final'!$AD$45="Media",'Mapa final'!$AF$45="Moderado"),CONCATENATE("R6C",'Mapa final'!$T$45),"")</f>
        <v/>
      </c>
      <c r="Z31" s="54" t="str">
        <f>IF(AND('Mapa final'!$AD$46="Media",'Mapa final'!$AF$46="Moderado"),CONCATENATE("R6C",'Mapa final'!$T$46),"")</f>
        <v/>
      </c>
      <c r="AA31" s="55" t="str">
        <f>IF(AND('Mapa final'!$AD$47="Media",'Mapa final'!$AF$47="Moderado"),CONCATENATE("R6C",'Mapa final'!$T$47),"")</f>
        <v/>
      </c>
      <c r="AB31" s="38" t="str">
        <f>IF(AND('Mapa final'!$AD$42="Media",'Mapa final'!$AF$42="Mayor"),CONCATENATE("R6C",'Mapa final'!$T$42),"")</f>
        <v/>
      </c>
      <c r="AC31" s="39" t="str">
        <f>IF(AND('Mapa final'!$AD$43="Media",'Mapa final'!$AF$43="Mayor"),CONCATENATE("R6C",'Mapa final'!$T$43),"")</f>
        <v/>
      </c>
      <c r="AD31" s="39" t="str">
        <f>IF(AND('Mapa final'!$AD$44="Media",'Mapa final'!$AF$44="Mayor"),CONCATENATE("R6C",'Mapa final'!$T$44),"")</f>
        <v/>
      </c>
      <c r="AE31" s="39" t="str">
        <f>IF(AND('Mapa final'!$AD$45="Media",'Mapa final'!$AF$45="Mayor"),CONCATENATE("R6C",'Mapa final'!$T$45),"")</f>
        <v/>
      </c>
      <c r="AF31" s="39" t="str">
        <f>IF(AND('Mapa final'!$AD$46="Media",'Mapa final'!$AF$46="Mayor"),CONCATENATE("R6C",'Mapa final'!$T$46),"")</f>
        <v/>
      </c>
      <c r="AG31" s="40" t="str">
        <f>IF(AND('Mapa final'!$AD$47="Media",'Mapa final'!$AF$47="Mayor"),CONCATENATE("R6C",'Mapa final'!$T$47),"")</f>
        <v/>
      </c>
      <c r="AH31" s="41" t="str">
        <f>IF(AND('Mapa final'!$AD$42="Media",'Mapa final'!$AF$42="Catastrófico"),CONCATENATE("R6C",'Mapa final'!$T$42),"")</f>
        <v/>
      </c>
      <c r="AI31" s="42" t="str">
        <f>IF(AND('Mapa final'!$AD$43="Media",'Mapa final'!$AF$43="Catastrófico"),CONCATENATE("R6C",'Mapa final'!$T$43),"")</f>
        <v/>
      </c>
      <c r="AJ31" s="42" t="str">
        <f>IF(AND('Mapa final'!$AD$44="Media",'Mapa final'!$AF$44="Catastrófico"),CONCATENATE("R6C",'Mapa final'!$T$44),"")</f>
        <v/>
      </c>
      <c r="AK31" s="42" t="str">
        <f>IF(AND('Mapa final'!$AD$45="Media",'Mapa final'!$AF$45="Catastrófico"),CONCATENATE("R6C",'Mapa final'!$T$45),"")</f>
        <v/>
      </c>
      <c r="AL31" s="42" t="str">
        <f>IF(AND('Mapa final'!$AD$46="Media",'Mapa final'!$AF$46="Catastrófico"),CONCATENATE("R6C",'Mapa final'!$T$46),"")</f>
        <v/>
      </c>
      <c r="AM31" s="43" t="str">
        <f>IF(AND('Mapa final'!$AD$47="Media",'Mapa final'!$AF$47="Catastrófico"),CONCATENATE("R6C",'Mapa final'!$T$47),"")</f>
        <v/>
      </c>
      <c r="AN31" s="69"/>
      <c r="AO31" s="525"/>
      <c r="AP31" s="526"/>
      <c r="AQ31" s="526"/>
      <c r="AR31" s="526"/>
      <c r="AS31" s="526"/>
      <c r="AT31" s="527"/>
      <c r="AU31" s="69"/>
      <c r="AV31" s="69"/>
      <c r="AW31" s="69"/>
      <c r="AX31" s="69"/>
      <c r="AY31" s="69"/>
      <c r="AZ31" s="69"/>
      <c r="BA31" s="69"/>
      <c r="BB31" s="69"/>
      <c r="BC31" s="69"/>
      <c r="BD31" s="69"/>
      <c r="BE31" s="69"/>
      <c r="BF31" s="69"/>
      <c r="BG31" s="69"/>
      <c r="BH31" s="69"/>
      <c r="BI31" s="69"/>
      <c r="BJ31" s="69"/>
      <c r="BK31" s="69"/>
      <c r="BL31" s="69"/>
      <c r="BM31" s="69"/>
      <c r="BN31" s="69"/>
      <c r="BO31" s="69"/>
      <c r="BP31" s="69"/>
      <c r="BQ31" s="69"/>
      <c r="BR31" s="69"/>
      <c r="BS31" s="69"/>
      <c r="BT31" s="69"/>
      <c r="BU31" s="69"/>
      <c r="BV31" s="69"/>
      <c r="BW31" s="69"/>
      <c r="BX31" s="69"/>
    </row>
    <row r="32" spans="1:76" ht="15" customHeight="1" x14ac:dyDescent="0.25">
      <c r="A32" s="69"/>
      <c r="B32" s="397"/>
      <c r="C32" s="397"/>
      <c r="D32" s="398"/>
      <c r="E32" s="496"/>
      <c r="F32" s="495"/>
      <c r="G32" s="495"/>
      <c r="H32" s="495"/>
      <c r="I32" s="511"/>
      <c r="J32" s="53" t="str">
        <f>IF(AND('Mapa final'!$AD$48="Media",'Mapa final'!$AF$48="Leve"),CONCATENATE("R7C",'Mapa final'!$T$48),"")</f>
        <v/>
      </c>
      <c r="K32" s="54" t="str">
        <f>IF(AND('Mapa final'!$AD$49="Media",'Mapa final'!$AF$49="Leve"),CONCATENATE("R7C",'Mapa final'!$T$49),"")</f>
        <v/>
      </c>
      <c r="L32" s="54" t="str">
        <f>IF(AND('Mapa final'!$AD$50="Media",'Mapa final'!$AF$50="Leve"),CONCATENATE("R7C",'Mapa final'!$T$50),"")</f>
        <v/>
      </c>
      <c r="M32" s="54" t="str">
        <f>IF(AND('Mapa final'!$AD$51="Media",'Mapa final'!$AF$51="Leve"),CONCATENATE("R7C",'Mapa final'!$T$51),"")</f>
        <v/>
      </c>
      <c r="N32" s="54" t="str">
        <f>IF(AND('Mapa final'!$AD$52="Media",'Mapa final'!$AF$52="Leve"),CONCATENATE("R7C",'Mapa final'!$T$52),"")</f>
        <v/>
      </c>
      <c r="O32" s="55" t="str">
        <f>IF(AND('Mapa final'!$AD$53="Media",'Mapa final'!$AF$53="Leve"),CONCATENATE("R7C",'Mapa final'!$T$53),"")</f>
        <v/>
      </c>
      <c r="P32" s="53" t="str">
        <f>IF(AND('Mapa final'!$AD$48="Media",'Mapa final'!$AF$48="Menor"),CONCATENATE("R7C",'Mapa final'!$T$48),"")</f>
        <v/>
      </c>
      <c r="Q32" s="54" t="str">
        <f>IF(AND('Mapa final'!$AD$49="Media",'Mapa final'!$AF$49="Menor"),CONCATENATE("R7C",'Mapa final'!$T$49),"")</f>
        <v/>
      </c>
      <c r="R32" s="54" t="str">
        <f>IF(AND('Mapa final'!$AD$50="Media",'Mapa final'!$AF$50="Menor"),CONCATENATE("R7C",'Mapa final'!$T$50),"")</f>
        <v/>
      </c>
      <c r="S32" s="54" t="str">
        <f>IF(AND('Mapa final'!$AD$51="Media",'Mapa final'!$AF$51="Menor"),CONCATENATE("R7C",'Mapa final'!$T$51),"")</f>
        <v/>
      </c>
      <c r="T32" s="54" t="str">
        <f>IF(AND('Mapa final'!$AD$52="Media",'Mapa final'!$AF$52="Menor"),CONCATENATE("R7C",'Mapa final'!$T$52),"")</f>
        <v/>
      </c>
      <c r="U32" s="55" t="str">
        <f>IF(AND('Mapa final'!$AD$53="Media",'Mapa final'!$AF$53="Menor"),CONCATENATE("R7C",'Mapa final'!$T$53),"")</f>
        <v/>
      </c>
      <c r="V32" s="53" t="str">
        <f>IF(AND('Mapa final'!$AD$48="Media",'Mapa final'!$AF$48="Moderado"),CONCATENATE("R7C",'Mapa final'!$T$48),"")</f>
        <v/>
      </c>
      <c r="W32" s="54" t="str">
        <f>IF(AND('Mapa final'!$AD$49="Media",'Mapa final'!$AF$49="Moderado"),CONCATENATE("R7C",'Mapa final'!$T$49),"")</f>
        <v/>
      </c>
      <c r="X32" s="54" t="str">
        <f>IF(AND('Mapa final'!$AD$50="Media",'Mapa final'!$AF$50="Moderado"),CONCATENATE("R7C",'Mapa final'!$T$50),"")</f>
        <v/>
      </c>
      <c r="Y32" s="54" t="str">
        <f>IF(AND('Mapa final'!$AD$51="Media",'Mapa final'!$AF$51="Moderado"),CONCATENATE("R7C",'Mapa final'!$T$51),"")</f>
        <v/>
      </c>
      <c r="Z32" s="54" t="str">
        <f>IF(AND('Mapa final'!$AD$52="Media",'Mapa final'!$AF$52="Moderado"),CONCATENATE("R7C",'Mapa final'!$T$52),"")</f>
        <v/>
      </c>
      <c r="AA32" s="55" t="str">
        <f>IF(AND('Mapa final'!$AD$53="Media",'Mapa final'!$AF$53="Moderado"),CONCATENATE("R7C",'Mapa final'!$T$53),"")</f>
        <v/>
      </c>
      <c r="AB32" s="38" t="str">
        <f>IF(AND('Mapa final'!$AD$48="Media",'Mapa final'!$AF$48="Mayor"),CONCATENATE("R7C",'Mapa final'!$T$48),"")</f>
        <v/>
      </c>
      <c r="AC32" s="39" t="str">
        <f>IF(AND('Mapa final'!$AD$49="Media",'Mapa final'!$AF$49="Mayor"),CONCATENATE("R7C",'Mapa final'!$T$49),"")</f>
        <v/>
      </c>
      <c r="AD32" s="39" t="str">
        <f>IF(AND('Mapa final'!$AD$50="Media",'Mapa final'!$AF$50="Mayor"),CONCATENATE("R7C",'Mapa final'!$T$50),"")</f>
        <v/>
      </c>
      <c r="AE32" s="39" t="str">
        <f>IF(AND('Mapa final'!$AD$51="Media",'Mapa final'!$AF$51="Mayor"),CONCATENATE("R7C",'Mapa final'!$T$51),"")</f>
        <v/>
      </c>
      <c r="AF32" s="39" t="str">
        <f>IF(AND('Mapa final'!$AD$52="Media",'Mapa final'!$AF$52="Mayor"),CONCATENATE("R7C",'Mapa final'!$T$52),"")</f>
        <v/>
      </c>
      <c r="AG32" s="40" t="str">
        <f>IF(AND('Mapa final'!$AD$53="Media",'Mapa final'!$AF$53="Mayor"),CONCATENATE("R7C",'Mapa final'!$T$53),"")</f>
        <v/>
      </c>
      <c r="AH32" s="41" t="str">
        <f>IF(AND('Mapa final'!$AD$48="Media",'Mapa final'!$AF$48="Catastrófico"),CONCATENATE("R7C",'Mapa final'!$T$48),"")</f>
        <v/>
      </c>
      <c r="AI32" s="42" t="str">
        <f>IF(AND('Mapa final'!$AD$49="Media",'Mapa final'!$AF$49="Catastrófico"),CONCATENATE("R7C",'Mapa final'!$T$49),"")</f>
        <v/>
      </c>
      <c r="AJ32" s="42" t="str">
        <f>IF(AND('Mapa final'!$AD$50="Media",'Mapa final'!$AF$50="Catastrófico"),CONCATENATE("R7C",'Mapa final'!$T$50),"")</f>
        <v/>
      </c>
      <c r="AK32" s="42" t="str">
        <f>IF(AND('Mapa final'!$AD$51="Media",'Mapa final'!$AF$51="Catastrófico"),CONCATENATE("R7C",'Mapa final'!$T$51),"")</f>
        <v/>
      </c>
      <c r="AL32" s="42" t="str">
        <f>IF(AND('Mapa final'!$AD$52="Media",'Mapa final'!$AF$52="Catastrófico"),CONCATENATE("R7C",'Mapa final'!$T$52),"")</f>
        <v/>
      </c>
      <c r="AM32" s="43" t="str">
        <f>IF(AND('Mapa final'!$AD$53="Media",'Mapa final'!$AF$53="Catastrófico"),CONCATENATE("R7C",'Mapa final'!$T$53),"")</f>
        <v/>
      </c>
      <c r="AN32" s="69"/>
      <c r="AO32" s="525"/>
      <c r="AP32" s="526"/>
      <c r="AQ32" s="526"/>
      <c r="AR32" s="526"/>
      <c r="AS32" s="526"/>
      <c r="AT32" s="527"/>
      <c r="AU32" s="69"/>
      <c r="AV32" s="69"/>
      <c r="AW32" s="69"/>
      <c r="AX32" s="69"/>
      <c r="AY32" s="69"/>
      <c r="AZ32" s="69"/>
      <c r="BA32" s="69"/>
      <c r="BB32" s="69"/>
      <c r="BC32" s="69"/>
      <c r="BD32" s="69"/>
      <c r="BE32" s="69"/>
      <c r="BF32" s="69"/>
      <c r="BG32" s="69"/>
      <c r="BH32" s="69"/>
      <c r="BI32" s="69"/>
      <c r="BJ32" s="69"/>
      <c r="BK32" s="69"/>
      <c r="BL32" s="69"/>
      <c r="BM32" s="69"/>
      <c r="BN32" s="69"/>
      <c r="BO32" s="69"/>
      <c r="BP32" s="69"/>
      <c r="BQ32" s="69"/>
      <c r="BR32" s="69"/>
      <c r="BS32" s="69"/>
      <c r="BT32" s="69"/>
      <c r="BU32" s="69"/>
      <c r="BV32" s="69"/>
      <c r="BW32" s="69"/>
      <c r="BX32" s="69"/>
    </row>
    <row r="33" spans="1:80" ht="15" customHeight="1" x14ac:dyDescent="0.25">
      <c r="A33" s="69"/>
      <c r="B33" s="397"/>
      <c r="C33" s="397"/>
      <c r="D33" s="398"/>
      <c r="E33" s="496"/>
      <c r="F33" s="495"/>
      <c r="G33" s="495"/>
      <c r="H33" s="495"/>
      <c r="I33" s="511"/>
      <c r="J33" s="53" t="str">
        <f>IF(AND('Mapa final'!$AD$54="Media",'Mapa final'!$AF$54="Leve"),CONCATENATE("R8C",'Mapa final'!$T$54),"")</f>
        <v/>
      </c>
      <c r="K33" s="54" t="str">
        <f>IF(AND('Mapa final'!$AD$55="Media",'Mapa final'!$AF$55="Leve"),CONCATENATE("R8C",'Mapa final'!$T$55),"")</f>
        <v/>
      </c>
      <c r="L33" s="54" t="str">
        <f>IF(AND('Mapa final'!$AD$56="Media",'Mapa final'!$AF$56="Leve"),CONCATENATE("R8C",'Mapa final'!$T$56),"")</f>
        <v/>
      </c>
      <c r="M33" s="54" t="str">
        <f>IF(AND('Mapa final'!$AD$57="Media",'Mapa final'!$AF$57="Leve"),CONCATENATE("R8C",'Mapa final'!$T$57),"")</f>
        <v/>
      </c>
      <c r="N33" s="54" t="str">
        <f>IF(AND('Mapa final'!$AD$58="Media",'Mapa final'!$AF$58="Leve"),CONCATENATE("R8C",'Mapa final'!$T$58),"")</f>
        <v/>
      </c>
      <c r="O33" s="55" t="str">
        <f>IF(AND('Mapa final'!$AD$59="Media",'Mapa final'!$AF$59="Leve"),CONCATENATE("R8C",'Mapa final'!$T$59),"")</f>
        <v/>
      </c>
      <c r="P33" s="53" t="str">
        <f>IF(AND('Mapa final'!$AD$54="Media",'Mapa final'!$AF$54="Menor"),CONCATENATE("R8C",'Mapa final'!$T$54),"")</f>
        <v/>
      </c>
      <c r="Q33" s="54" t="str">
        <f>IF(AND('Mapa final'!$AD$55="Media",'Mapa final'!$AF$55="Menor"),CONCATENATE("R8C",'Mapa final'!$T$55),"")</f>
        <v/>
      </c>
      <c r="R33" s="54" t="str">
        <f>IF(AND('Mapa final'!$AD$56="Media",'Mapa final'!$AF$56="Menor"),CONCATENATE("R8C",'Mapa final'!$T$56),"")</f>
        <v/>
      </c>
      <c r="S33" s="54" t="str">
        <f>IF(AND('Mapa final'!$AD$57="Media",'Mapa final'!$AF$57="Menor"),CONCATENATE("R8C",'Mapa final'!$T$57),"")</f>
        <v/>
      </c>
      <c r="T33" s="54" t="str">
        <f>IF(AND('Mapa final'!$AD$58="Media",'Mapa final'!$AF$58="Menor"),CONCATENATE("R8C",'Mapa final'!$T$58),"")</f>
        <v/>
      </c>
      <c r="U33" s="55" t="str">
        <f>IF(AND('Mapa final'!$AD$59="Media",'Mapa final'!$AF$59="Menor"),CONCATENATE("R8C",'Mapa final'!$T$59),"")</f>
        <v/>
      </c>
      <c r="V33" s="53" t="str">
        <f>IF(AND('Mapa final'!$AD$54="Media",'Mapa final'!$AF$54="Moderado"),CONCATENATE("R8C",'Mapa final'!$T$54),"")</f>
        <v/>
      </c>
      <c r="W33" s="54" t="str">
        <f>IF(AND('Mapa final'!$AD$55="Media",'Mapa final'!$AF$55="Moderado"),CONCATENATE("R8C",'Mapa final'!$T$55),"")</f>
        <v/>
      </c>
      <c r="X33" s="54" t="str">
        <f>IF(AND('Mapa final'!$AD$56="Media",'Mapa final'!$AF$56="Moderado"),CONCATENATE("R8C",'Mapa final'!$T$56),"")</f>
        <v/>
      </c>
      <c r="Y33" s="54" t="str">
        <f>IF(AND('Mapa final'!$AD$57="Media",'Mapa final'!$AF$57="Moderado"),CONCATENATE("R8C",'Mapa final'!$T$57),"")</f>
        <v/>
      </c>
      <c r="Z33" s="54" t="str">
        <f>IF(AND('Mapa final'!$AD$58="Media",'Mapa final'!$AF$58="Moderado"),CONCATENATE("R8C",'Mapa final'!$T$58),"")</f>
        <v/>
      </c>
      <c r="AA33" s="55" t="str">
        <f>IF(AND('Mapa final'!$AD$59="Media",'Mapa final'!$AF$59="Moderado"),CONCATENATE("R8C",'Mapa final'!$T$59),"")</f>
        <v/>
      </c>
      <c r="AB33" s="38" t="str">
        <f>IF(AND('Mapa final'!$AD$54="Media",'Mapa final'!$AF$54="Mayor"),CONCATENATE("R8C",'Mapa final'!$T$54),"")</f>
        <v/>
      </c>
      <c r="AC33" s="39" t="str">
        <f>IF(AND('Mapa final'!$AD$55="Media",'Mapa final'!$AF$55="Mayor"),CONCATENATE("R8C",'Mapa final'!$T$55),"")</f>
        <v/>
      </c>
      <c r="AD33" s="39" t="str">
        <f>IF(AND('Mapa final'!$AD$56="Media",'Mapa final'!$AF$56="Mayor"),CONCATENATE("R8C",'Mapa final'!$T$56),"")</f>
        <v/>
      </c>
      <c r="AE33" s="39" t="str">
        <f>IF(AND('Mapa final'!$AD$57="Media",'Mapa final'!$AF$57="Mayor"),CONCATENATE("R8C",'Mapa final'!$T$57),"")</f>
        <v/>
      </c>
      <c r="AF33" s="39" t="str">
        <f>IF(AND('Mapa final'!$AD$58="Media",'Mapa final'!$AF$58="Mayor"),CONCATENATE("R8C",'Mapa final'!$T$58),"")</f>
        <v/>
      </c>
      <c r="AG33" s="40" t="str">
        <f>IF(AND('Mapa final'!$AD$59="Media",'Mapa final'!$AF$59="Mayor"),CONCATENATE("R8C",'Mapa final'!$T$59),"")</f>
        <v/>
      </c>
      <c r="AH33" s="41" t="str">
        <f>IF(AND('Mapa final'!$AD$54="Media",'Mapa final'!$AF$54="Catastrófico"),CONCATENATE("R8C",'Mapa final'!$T$54),"")</f>
        <v/>
      </c>
      <c r="AI33" s="42" t="str">
        <f>IF(AND('Mapa final'!$AD$55="Media",'Mapa final'!$AF$55="Catastrófico"),CONCATENATE("R8C",'Mapa final'!$T$55),"")</f>
        <v/>
      </c>
      <c r="AJ33" s="42" t="str">
        <f>IF(AND('Mapa final'!$AD$56="Media",'Mapa final'!$AF$56="Catastrófico"),CONCATENATE("R8C",'Mapa final'!$T$56),"")</f>
        <v/>
      </c>
      <c r="AK33" s="42" t="str">
        <f>IF(AND('Mapa final'!$AD$57="Media",'Mapa final'!$AF$57="Catastrófico"),CONCATENATE("R8C",'Mapa final'!$T$57),"")</f>
        <v/>
      </c>
      <c r="AL33" s="42" t="str">
        <f>IF(AND('Mapa final'!$AD$58="Media",'Mapa final'!$AF$58="Catastrófico"),CONCATENATE("R8C",'Mapa final'!$T$58),"")</f>
        <v/>
      </c>
      <c r="AM33" s="43" t="str">
        <f>IF(AND('Mapa final'!$AD$59="Media",'Mapa final'!$AF$59="Catastrófico"),CONCATENATE("R8C",'Mapa final'!$T$59),"")</f>
        <v/>
      </c>
      <c r="AN33" s="69"/>
      <c r="AO33" s="525"/>
      <c r="AP33" s="526"/>
      <c r="AQ33" s="526"/>
      <c r="AR33" s="526"/>
      <c r="AS33" s="526"/>
      <c r="AT33" s="527"/>
      <c r="AU33" s="69"/>
      <c r="AV33" s="69"/>
      <c r="AW33" s="69"/>
      <c r="AX33" s="69"/>
      <c r="AY33" s="69"/>
      <c r="AZ33" s="69"/>
      <c r="BA33" s="69"/>
      <c r="BB33" s="69"/>
      <c r="BC33" s="69"/>
      <c r="BD33" s="69"/>
      <c r="BE33" s="69"/>
      <c r="BF33" s="69"/>
      <c r="BG33" s="69"/>
      <c r="BH33" s="69"/>
      <c r="BI33" s="69"/>
      <c r="BJ33" s="69"/>
      <c r="BK33" s="69"/>
      <c r="BL33" s="69"/>
      <c r="BM33" s="69"/>
      <c r="BN33" s="69"/>
      <c r="BO33" s="69"/>
      <c r="BP33" s="69"/>
      <c r="BQ33" s="69"/>
      <c r="BR33" s="69"/>
      <c r="BS33" s="69"/>
      <c r="BT33" s="69"/>
      <c r="BU33" s="69"/>
      <c r="BV33" s="69"/>
      <c r="BW33" s="69"/>
      <c r="BX33" s="69"/>
    </row>
    <row r="34" spans="1:80" ht="15" customHeight="1" x14ac:dyDescent="0.25">
      <c r="A34" s="69"/>
      <c r="B34" s="397"/>
      <c r="C34" s="397"/>
      <c r="D34" s="398"/>
      <c r="E34" s="496"/>
      <c r="F34" s="495"/>
      <c r="G34" s="495"/>
      <c r="H34" s="495"/>
      <c r="I34" s="511"/>
      <c r="J34" s="53" t="str">
        <f>IF(AND('Mapa final'!$AD$60="Media",'Mapa final'!$AF$60="Leve"),CONCATENATE("R9C",'Mapa final'!$T$60),"")</f>
        <v/>
      </c>
      <c r="K34" s="54" t="str">
        <f>IF(AND('Mapa final'!$AD$61="Media",'Mapa final'!$AF$61="Leve"),CONCATENATE("R9C",'Mapa final'!$T$61),"")</f>
        <v/>
      </c>
      <c r="L34" s="54" t="str">
        <f>IF(AND('Mapa final'!$AD$62="Media",'Mapa final'!$AF$62="Leve"),CONCATENATE("R9C",'Mapa final'!$T$62),"")</f>
        <v/>
      </c>
      <c r="M34" s="54" t="str">
        <f>IF(AND('Mapa final'!$AD$63="Media",'Mapa final'!$AF$63="Leve"),CONCATENATE("R9C",'Mapa final'!$T$63),"")</f>
        <v/>
      </c>
      <c r="N34" s="54" t="str">
        <f>IF(AND('Mapa final'!$AD$64="Media",'Mapa final'!$AF$64="Leve"),CONCATENATE("R9C",'Mapa final'!$T$64),"")</f>
        <v/>
      </c>
      <c r="O34" s="55" t="str">
        <f>IF(AND('Mapa final'!$AD$65="Media",'Mapa final'!$AF$65="Leve"),CONCATENATE("R9C",'Mapa final'!$T$65),"")</f>
        <v/>
      </c>
      <c r="P34" s="53" t="str">
        <f>IF(AND('Mapa final'!$AD$60="Media",'Mapa final'!$AF$60="Menor"),CONCATENATE("R9C",'Mapa final'!$T$60),"")</f>
        <v/>
      </c>
      <c r="Q34" s="54" t="str">
        <f>IF(AND('Mapa final'!$AD$61="Media",'Mapa final'!$AF$61="Menor"),CONCATENATE("R9C",'Mapa final'!$T$61),"")</f>
        <v/>
      </c>
      <c r="R34" s="54" t="str">
        <f>IF(AND('Mapa final'!$AD$62="Media",'Mapa final'!$AF$62="Menor"),CONCATENATE("R9C",'Mapa final'!$T$62),"")</f>
        <v/>
      </c>
      <c r="S34" s="54" t="str">
        <f>IF(AND('Mapa final'!$AD$63="Media",'Mapa final'!$AF$63="Menor"),CONCATENATE("R9C",'Mapa final'!$T$63),"")</f>
        <v/>
      </c>
      <c r="T34" s="54" t="str">
        <f>IF(AND('Mapa final'!$AD$64="Media",'Mapa final'!$AF$64="Menor"),CONCATENATE("R9C",'Mapa final'!$T$64),"")</f>
        <v/>
      </c>
      <c r="U34" s="55" t="str">
        <f>IF(AND('Mapa final'!$AD$65="Media",'Mapa final'!$AF$65="Menor"),CONCATENATE("R9C",'Mapa final'!$T$65),"")</f>
        <v/>
      </c>
      <c r="V34" s="53" t="str">
        <f>IF(AND('Mapa final'!$AD$60="Media",'Mapa final'!$AF$60="Moderado"),CONCATENATE("R9C",'Mapa final'!$T$60),"")</f>
        <v/>
      </c>
      <c r="W34" s="54" t="str">
        <f>IF(AND('Mapa final'!$AD$61="Media",'Mapa final'!$AF$61="Moderado"),CONCATENATE("R9C",'Mapa final'!$T$61),"")</f>
        <v/>
      </c>
      <c r="X34" s="54" t="str">
        <f>IF(AND('Mapa final'!$AD$62="Media",'Mapa final'!$AF$62="Moderado"),CONCATENATE("R9C",'Mapa final'!$T$62),"")</f>
        <v/>
      </c>
      <c r="Y34" s="54" t="str">
        <f>IF(AND('Mapa final'!$AD$63="Media",'Mapa final'!$AF$63="Moderado"),CONCATENATE("R9C",'Mapa final'!$T$63),"")</f>
        <v/>
      </c>
      <c r="Z34" s="54" t="str">
        <f>IF(AND('Mapa final'!$AD$64="Media",'Mapa final'!$AF$64="Moderado"),CONCATENATE("R9C",'Mapa final'!$T$64),"")</f>
        <v/>
      </c>
      <c r="AA34" s="55" t="str">
        <f>IF(AND('Mapa final'!$AD$65="Media",'Mapa final'!$AF$65="Moderado"),CONCATENATE("R9C",'Mapa final'!$T$65),"")</f>
        <v/>
      </c>
      <c r="AB34" s="38" t="str">
        <f>IF(AND('Mapa final'!$AD$60="Media",'Mapa final'!$AF$60="Mayor"),CONCATENATE("R9C",'Mapa final'!$T$60),"")</f>
        <v/>
      </c>
      <c r="AC34" s="39" t="str">
        <f>IF(AND('Mapa final'!$AD$61="Media",'Mapa final'!$AF$61="Mayor"),CONCATENATE("R9C",'Mapa final'!$T$61),"")</f>
        <v/>
      </c>
      <c r="AD34" s="39" t="str">
        <f>IF(AND('Mapa final'!$AD$62="Media",'Mapa final'!$AF$62="Mayor"),CONCATENATE("R9C",'Mapa final'!$T$62),"")</f>
        <v/>
      </c>
      <c r="AE34" s="39" t="str">
        <f>IF(AND('Mapa final'!$AD$63="Media",'Mapa final'!$AF$63="Mayor"),CONCATENATE("R9C",'Mapa final'!$T$63),"")</f>
        <v/>
      </c>
      <c r="AF34" s="39" t="str">
        <f>IF(AND('Mapa final'!$AD$64="Media",'Mapa final'!$AF$64="Mayor"),CONCATENATE("R9C",'Mapa final'!$T$64),"")</f>
        <v/>
      </c>
      <c r="AG34" s="40" t="str">
        <f>IF(AND('Mapa final'!$AD$65="Media",'Mapa final'!$AF$65="Mayor"),CONCATENATE("R9C",'Mapa final'!$T$65),"")</f>
        <v/>
      </c>
      <c r="AH34" s="41" t="str">
        <f>IF(AND('Mapa final'!$AD$60="Media",'Mapa final'!$AF$60="Catastrófico"),CONCATENATE("R9C",'Mapa final'!$T$60),"")</f>
        <v/>
      </c>
      <c r="AI34" s="42" t="str">
        <f>IF(AND('Mapa final'!$AD$61="Media",'Mapa final'!$AF$61="Catastrófico"),CONCATENATE("R9C",'Mapa final'!$T$61),"")</f>
        <v/>
      </c>
      <c r="AJ34" s="42" t="str">
        <f>IF(AND('Mapa final'!$AD$62="Media",'Mapa final'!$AF$62="Catastrófico"),CONCATENATE("R9C",'Mapa final'!$T$62),"")</f>
        <v/>
      </c>
      <c r="AK34" s="42" t="str">
        <f>IF(AND('Mapa final'!$AD$63="Media",'Mapa final'!$AF$63="Catastrófico"),CONCATENATE("R9C",'Mapa final'!$T$63),"")</f>
        <v/>
      </c>
      <c r="AL34" s="42" t="str">
        <f>IF(AND('Mapa final'!$AD$64="Media",'Mapa final'!$AF$64="Catastrófico"),CONCATENATE("R9C",'Mapa final'!$T$64),"")</f>
        <v/>
      </c>
      <c r="AM34" s="43" t="str">
        <f>IF(AND('Mapa final'!$AD$65="Media",'Mapa final'!$AF$65="Catastrófico"),CONCATENATE("R9C",'Mapa final'!$T$65),"")</f>
        <v/>
      </c>
      <c r="AN34" s="69"/>
      <c r="AO34" s="525"/>
      <c r="AP34" s="526"/>
      <c r="AQ34" s="526"/>
      <c r="AR34" s="526"/>
      <c r="AS34" s="526"/>
      <c r="AT34" s="527"/>
      <c r="AU34" s="69"/>
      <c r="AV34" s="69"/>
      <c r="AW34" s="69"/>
      <c r="AX34" s="69"/>
      <c r="AY34" s="69"/>
      <c r="AZ34" s="69"/>
      <c r="BA34" s="69"/>
      <c r="BB34" s="69"/>
      <c r="BC34" s="69"/>
      <c r="BD34" s="69"/>
      <c r="BE34" s="69"/>
      <c r="BF34" s="69"/>
      <c r="BG34" s="69"/>
      <c r="BH34" s="69"/>
      <c r="BI34" s="69"/>
      <c r="BJ34" s="69"/>
      <c r="BK34" s="69"/>
      <c r="BL34" s="69"/>
      <c r="BM34" s="69"/>
      <c r="BN34" s="69"/>
      <c r="BO34" s="69"/>
      <c r="BP34" s="69"/>
      <c r="BQ34" s="69"/>
      <c r="BR34" s="69"/>
      <c r="BS34" s="69"/>
      <c r="BT34" s="69"/>
      <c r="BU34" s="69"/>
      <c r="BV34" s="69"/>
      <c r="BW34" s="69"/>
      <c r="BX34" s="69"/>
    </row>
    <row r="35" spans="1:80" ht="15.75" customHeight="1" thickBot="1" x14ac:dyDescent="0.3">
      <c r="A35" s="69"/>
      <c r="B35" s="397"/>
      <c r="C35" s="397"/>
      <c r="D35" s="398"/>
      <c r="E35" s="497"/>
      <c r="F35" s="498"/>
      <c r="G35" s="498"/>
      <c r="H35" s="498"/>
      <c r="I35" s="512"/>
      <c r="J35" s="53" t="str">
        <f>IF(AND('Mapa final'!$AD$66="Media",'Mapa final'!$AF$66="Leve"),CONCATENATE("R10C",'Mapa final'!$T$66),"")</f>
        <v/>
      </c>
      <c r="K35" s="54" t="str">
        <f>IF(AND('Mapa final'!$AD$67="Media",'Mapa final'!$AF$67="Leve"),CONCATENATE("R10C",'Mapa final'!$T$67),"")</f>
        <v/>
      </c>
      <c r="L35" s="54" t="str">
        <f>IF(AND('Mapa final'!$AD$68="Media",'Mapa final'!$AF$68="Leve"),CONCATENATE("R10C",'Mapa final'!$T$68),"")</f>
        <v/>
      </c>
      <c r="M35" s="54" t="str">
        <f>IF(AND('Mapa final'!$AD$69="Media",'Mapa final'!$AF$69="Leve"),CONCATENATE("R10C",'Mapa final'!$T$69),"")</f>
        <v/>
      </c>
      <c r="N35" s="54" t="str">
        <f>IF(AND('Mapa final'!$AD$70="Media",'Mapa final'!$AF$70="Leve"),CONCATENATE("R10C",'Mapa final'!$T$70),"")</f>
        <v/>
      </c>
      <c r="O35" s="55" t="str">
        <f>IF(AND('Mapa final'!$AD$71="Media",'Mapa final'!$AF$71="Leve"),CONCATENATE("R10C",'Mapa final'!$T$71),"")</f>
        <v/>
      </c>
      <c r="P35" s="53" t="str">
        <f>IF(AND('Mapa final'!$AD$66="Media",'Mapa final'!$AF$66="Menor"),CONCATENATE("R10C",'Mapa final'!$T$66),"")</f>
        <v/>
      </c>
      <c r="Q35" s="54" t="str">
        <f>IF(AND('Mapa final'!$AD$67="Media",'Mapa final'!$AF$67="Menor"),CONCATENATE("R10C",'Mapa final'!$T$67),"")</f>
        <v/>
      </c>
      <c r="R35" s="54" t="str">
        <f>IF(AND('Mapa final'!$AD$68="Media",'Mapa final'!$AF$68="Menor"),CONCATENATE("R10C",'Mapa final'!$T$68),"")</f>
        <v/>
      </c>
      <c r="S35" s="54" t="str">
        <f>IF(AND('Mapa final'!$AD$69="Media",'Mapa final'!$AF$69="Menor"),CONCATENATE("R10C",'Mapa final'!$T$69),"")</f>
        <v/>
      </c>
      <c r="T35" s="54" t="str">
        <f>IF(AND('Mapa final'!$AD$70="Media",'Mapa final'!$AF$70="Menor"),CONCATENATE("R10C",'Mapa final'!$T$70),"")</f>
        <v/>
      </c>
      <c r="U35" s="55" t="str">
        <f>IF(AND('Mapa final'!$AD$71="Media",'Mapa final'!$AF$71="Menor"),CONCATENATE("R10C",'Mapa final'!$T$71),"")</f>
        <v/>
      </c>
      <c r="V35" s="53" t="str">
        <f>IF(AND('Mapa final'!$AD$66="Media",'Mapa final'!$AF$66="Moderado"),CONCATENATE("R10C",'Mapa final'!$T$66),"")</f>
        <v>R10C1</v>
      </c>
      <c r="W35" s="54" t="str">
        <f>IF(AND('Mapa final'!$AD$67="Media",'Mapa final'!$AF$67="Moderado"),CONCATENATE("R10C",'Mapa final'!$T$67),"")</f>
        <v/>
      </c>
      <c r="X35" s="54" t="str">
        <f>IF(AND('Mapa final'!$AD$68="Media",'Mapa final'!$AF$68="Moderado"),CONCATENATE("R10C",'Mapa final'!$T$68),"")</f>
        <v/>
      </c>
      <c r="Y35" s="54" t="str">
        <f>IF(AND('Mapa final'!$AD$69="Media",'Mapa final'!$AF$69="Moderado"),CONCATENATE("R10C",'Mapa final'!$T$69),"")</f>
        <v/>
      </c>
      <c r="Z35" s="54" t="str">
        <f>IF(AND('Mapa final'!$AD$70="Media",'Mapa final'!$AF$70="Moderado"),CONCATENATE("R10C",'Mapa final'!$T$70),"")</f>
        <v/>
      </c>
      <c r="AA35" s="55" t="str">
        <f>IF(AND('Mapa final'!$AD$71="Media",'Mapa final'!$AF$71="Moderado"),CONCATENATE("R10C",'Mapa final'!$T$71),"")</f>
        <v/>
      </c>
      <c r="AB35" s="44" t="str">
        <f>IF(AND('Mapa final'!$AD$66="Media",'Mapa final'!$AF$66="Mayor"),CONCATENATE("R10C",'Mapa final'!$T$66),"")</f>
        <v/>
      </c>
      <c r="AC35" s="45" t="str">
        <f>IF(AND('Mapa final'!$AD$67="Media",'Mapa final'!$AF$67="Mayor"),CONCATENATE("R10C",'Mapa final'!$T$67),"")</f>
        <v/>
      </c>
      <c r="AD35" s="45" t="str">
        <f>IF(AND('Mapa final'!$AD$68="Media",'Mapa final'!$AF$68="Mayor"),CONCATENATE("R10C",'Mapa final'!$T$68),"")</f>
        <v/>
      </c>
      <c r="AE35" s="45" t="str">
        <f>IF(AND('Mapa final'!$AD$69="Media",'Mapa final'!$AF$69="Mayor"),CONCATENATE("R10C",'Mapa final'!$T$69),"")</f>
        <v/>
      </c>
      <c r="AF35" s="45" t="str">
        <f>IF(AND('Mapa final'!$AD$70="Media",'Mapa final'!$AF$70="Mayor"),CONCATENATE("R10C",'Mapa final'!$T$70),"")</f>
        <v/>
      </c>
      <c r="AG35" s="46" t="str">
        <f>IF(AND('Mapa final'!$AD$71="Media",'Mapa final'!$AF$71="Mayor"),CONCATENATE("R10C",'Mapa final'!$T$71),"")</f>
        <v/>
      </c>
      <c r="AH35" s="47" t="str">
        <f>IF(AND('Mapa final'!$AD$66="Media",'Mapa final'!$AF$66="Catastrófico"),CONCATENATE("R10C",'Mapa final'!$T$66),"")</f>
        <v/>
      </c>
      <c r="AI35" s="48" t="str">
        <f>IF(AND('Mapa final'!$AD$67="Media",'Mapa final'!$AF$67="Catastrófico"),CONCATENATE("R10C",'Mapa final'!$T$67),"")</f>
        <v/>
      </c>
      <c r="AJ35" s="48" t="str">
        <f>IF(AND('Mapa final'!$AD$68="Media",'Mapa final'!$AF$68="Catastrófico"),CONCATENATE("R10C",'Mapa final'!$T$68),"")</f>
        <v/>
      </c>
      <c r="AK35" s="48" t="str">
        <f>IF(AND('Mapa final'!$AD$69="Media",'Mapa final'!$AF$69="Catastrófico"),CONCATENATE("R10C",'Mapa final'!$T$69),"")</f>
        <v/>
      </c>
      <c r="AL35" s="48" t="str">
        <f>IF(AND('Mapa final'!$AD$70="Media",'Mapa final'!$AF$70="Catastrófico"),CONCATENATE("R10C",'Mapa final'!$T$70),"")</f>
        <v/>
      </c>
      <c r="AM35" s="49" t="str">
        <f>IF(AND('Mapa final'!$AD$71="Media",'Mapa final'!$AF$71="Catastrófico"),CONCATENATE("R10C",'Mapa final'!$T$71),"")</f>
        <v/>
      </c>
      <c r="AN35" s="69"/>
      <c r="AO35" s="528"/>
      <c r="AP35" s="529"/>
      <c r="AQ35" s="529"/>
      <c r="AR35" s="529"/>
      <c r="AS35" s="529"/>
      <c r="AT35" s="530"/>
      <c r="AU35" s="69"/>
      <c r="AV35" s="69"/>
      <c r="AW35" s="69"/>
      <c r="AX35" s="69"/>
      <c r="AY35" s="69"/>
      <c r="AZ35" s="69"/>
      <c r="BA35" s="69"/>
      <c r="BB35" s="69"/>
      <c r="BC35" s="69"/>
      <c r="BD35" s="69"/>
      <c r="BE35" s="69"/>
      <c r="BF35" s="69"/>
      <c r="BG35" s="69"/>
      <c r="BH35" s="69"/>
      <c r="BI35" s="69"/>
      <c r="BJ35" s="69"/>
      <c r="BK35" s="69"/>
      <c r="BL35" s="69"/>
      <c r="BM35" s="69"/>
      <c r="BN35" s="69"/>
      <c r="BO35" s="69"/>
      <c r="BP35" s="69"/>
      <c r="BQ35" s="69"/>
      <c r="BR35" s="69"/>
      <c r="BS35" s="69"/>
      <c r="BT35" s="69"/>
      <c r="BU35" s="69"/>
      <c r="BV35" s="69"/>
      <c r="BW35" s="69"/>
      <c r="BX35" s="69"/>
    </row>
    <row r="36" spans="1:80" ht="15" customHeight="1" x14ac:dyDescent="0.25">
      <c r="A36" s="69"/>
      <c r="B36" s="397"/>
      <c r="C36" s="397"/>
      <c r="D36" s="398"/>
      <c r="E36" s="492" t="s">
        <v>114</v>
      </c>
      <c r="F36" s="493"/>
      <c r="G36" s="493"/>
      <c r="H36" s="493"/>
      <c r="I36" s="493"/>
      <c r="J36" s="59" t="str">
        <f>IF(AND('Mapa final'!$AD$12="Baja",'Mapa final'!$AF$12="Leve"),CONCATENATE("R1C",'Mapa final'!$T$12),"")</f>
        <v/>
      </c>
      <c r="K36" s="60" t="str">
        <f>IF(AND('Mapa final'!$AD$13="Baja",'Mapa final'!$AF$13="Leve"),CONCATENATE("R1C",'Mapa final'!$T$13),"")</f>
        <v/>
      </c>
      <c r="L36" s="60" t="str">
        <f>IF(AND('Mapa final'!$AD$14="Baja",'Mapa final'!$AF$14="Leve"),CONCATENATE("R1C",'Mapa final'!$T$14),"")</f>
        <v/>
      </c>
      <c r="M36" s="60" t="str">
        <f>IF(AND('Mapa final'!$AD$15="Baja",'Mapa final'!$AF$15="Leve"),CONCATENATE("R1C",'Mapa final'!$T$15),"")</f>
        <v/>
      </c>
      <c r="N36" s="60" t="str">
        <f>IF(AND('Mapa final'!$AD$16="Baja",'Mapa final'!$AF$16="Leve"),CONCATENATE("R1C",'Mapa final'!$T$16),"")</f>
        <v/>
      </c>
      <c r="O36" s="61" t="str">
        <f>IF(AND('Mapa final'!$AD$17="Baja",'Mapa final'!$AF$17="Leve"),CONCATENATE("R1C",'Mapa final'!$T$17),"")</f>
        <v/>
      </c>
      <c r="P36" s="50" t="str">
        <f>IF(AND('Mapa final'!$AD$12="Baja",'Mapa final'!$AF$12="Menor"),CONCATENATE("R1C",'Mapa final'!$T$12),"")</f>
        <v/>
      </c>
      <c r="Q36" s="51" t="str">
        <f>IF(AND('Mapa final'!$AD$13="Baja",'Mapa final'!$AF$13="Menor"),CONCATENATE("R1C",'Mapa final'!$T$13),"")</f>
        <v/>
      </c>
      <c r="R36" s="51" t="str">
        <f>IF(AND('Mapa final'!$AD$14="Baja",'Mapa final'!$AF$14="Menor"),CONCATENATE("R1C",'Mapa final'!$T$14),"")</f>
        <v/>
      </c>
      <c r="S36" s="51" t="str">
        <f>IF(AND('Mapa final'!$AD$15="Baja",'Mapa final'!$AF$15="Menor"),CONCATENATE("R1C",'Mapa final'!$T$15),"")</f>
        <v/>
      </c>
      <c r="T36" s="51" t="str">
        <f>IF(AND('Mapa final'!$AD$16="Baja",'Mapa final'!$AF$16="Menor"),CONCATENATE("R1C",'Mapa final'!$T$16),"")</f>
        <v/>
      </c>
      <c r="U36" s="52" t="str">
        <f>IF(AND('Mapa final'!$AD$17="Baja",'Mapa final'!$AF$17="Menor"),CONCATENATE("R1C",'Mapa final'!$T$17),"")</f>
        <v/>
      </c>
      <c r="V36" s="50" t="str">
        <f>IF(AND('Mapa final'!$AD$12="Baja",'Mapa final'!$AF$12="Moderado"),CONCATENATE("R1C",'Mapa final'!$T$12),"")</f>
        <v/>
      </c>
      <c r="W36" s="51" t="str">
        <f>IF(AND('Mapa final'!$AD$13="Baja",'Mapa final'!$AF$13="Moderado"),CONCATENATE("R1C",'Mapa final'!$T$13),"")</f>
        <v/>
      </c>
      <c r="X36" s="51" t="str">
        <f>IF(AND('Mapa final'!$AD$14="Baja",'Mapa final'!$AF$14="Moderado"),CONCATENATE("R1C",'Mapa final'!$T$14),"")</f>
        <v/>
      </c>
      <c r="Y36" s="51" t="str">
        <f>IF(AND('Mapa final'!$AD$15="Baja",'Mapa final'!$AF$15="Moderado"),CONCATENATE("R1C",'Mapa final'!$T$15),"")</f>
        <v/>
      </c>
      <c r="Z36" s="51" t="str">
        <f>IF(AND('Mapa final'!$AD$16="Baja",'Mapa final'!$AF$16="Moderado"),CONCATENATE("R1C",'Mapa final'!$T$16),"")</f>
        <v/>
      </c>
      <c r="AA36" s="52" t="str">
        <f>IF(AND('Mapa final'!$AD$17="Baja",'Mapa final'!$AF$17="Moderado"),CONCATENATE("R1C",'Mapa final'!$T$17),"")</f>
        <v/>
      </c>
      <c r="AB36" s="32" t="str">
        <f>IF(AND('Mapa final'!$AD$12="Baja",'Mapa final'!$AF$12="Mayor"),CONCATENATE("R1C",'Mapa final'!$T$12),"")</f>
        <v/>
      </c>
      <c r="AC36" s="33" t="str">
        <f>IF(AND('Mapa final'!$AD$13="Baja",'Mapa final'!$AF$13="Mayor"),CONCATENATE("R1C",'Mapa final'!$T$13),"")</f>
        <v/>
      </c>
      <c r="AD36" s="33" t="str">
        <f>IF(AND('Mapa final'!$AD$14="Baja",'Mapa final'!$AF$14="Mayor"),CONCATENATE("R1C",'Mapa final'!$T$14),"")</f>
        <v/>
      </c>
      <c r="AE36" s="33" t="str">
        <f>IF(AND('Mapa final'!$AD$15="Baja",'Mapa final'!$AF$15="Mayor"),CONCATENATE("R1C",'Mapa final'!$T$15),"")</f>
        <v/>
      </c>
      <c r="AF36" s="33" t="str">
        <f>IF(AND('Mapa final'!$AD$16="Baja",'Mapa final'!$AF$16="Mayor"),CONCATENATE("R1C",'Mapa final'!$T$16),"")</f>
        <v/>
      </c>
      <c r="AG36" s="34" t="str">
        <f>IF(AND('Mapa final'!$AD$17="Baja",'Mapa final'!$AF$17="Mayor"),CONCATENATE("R1C",'Mapa final'!$T$17),"")</f>
        <v/>
      </c>
      <c r="AH36" s="35" t="str">
        <f>IF(AND('Mapa final'!$AD$12="Baja",'Mapa final'!$AF$12="Catastrófico"),CONCATENATE("R1C",'Mapa final'!$T$12),"")</f>
        <v/>
      </c>
      <c r="AI36" s="36" t="str">
        <f>IF(AND('Mapa final'!$AD$13="Baja",'Mapa final'!$AF$13="Catastrófico"),CONCATENATE("R1C",'Mapa final'!$T$13),"")</f>
        <v>R1C2</v>
      </c>
      <c r="AJ36" s="36" t="str">
        <f>IF(AND('Mapa final'!$AD$14="Baja",'Mapa final'!$AF$14="Catastrófico"),CONCATENATE("R1C",'Mapa final'!$T$14),"")</f>
        <v>R1C3</v>
      </c>
      <c r="AK36" s="36" t="str">
        <f>IF(AND('Mapa final'!$AD$15="Baja",'Mapa final'!$AF$15="Catastrófico"),CONCATENATE("R1C",'Mapa final'!$T$15),"")</f>
        <v/>
      </c>
      <c r="AL36" s="36" t="str">
        <f>IF(AND('Mapa final'!$AD$16="Baja",'Mapa final'!$AF$16="Catastrófico"),CONCATENATE("R1C",'Mapa final'!$T$16),"")</f>
        <v/>
      </c>
      <c r="AM36" s="37" t="str">
        <f>IF(AND('Mapa final'!$AD$17="Baja",'Mapa final'!$AF$17="Catastrófico"),CONCATENATE("R1C",'Mapa final'!$T$17),"")</f>
        <v/>
      </c>
      <c r="AN36" s="69"/>
      <c r="AO36" s="513" t="s">
        <v>82</v>
      </c>
      <c r="AP36" s="514"/>
      <c r="AQ36" s="514"/>
      <c r="AR36" s="514"/>
      <c r="AS36" s="514"/>
      <c r="AT36" s="515"/>
      <c r="AU36" s="69"/>
      <c r="AV36" s="69"/>
      <c r="AW36" s="69"/>
      <c r="AX36" s="69"/>
      <c r="AY36" s="69"/>
      <c r="AZ36" s="69"/>
      <c r="BA36" s="69"/>
      <c r="BB36" s="69"/>
      <c r="BC36" s="69"/>
      <c r="BD36" s="69"/>
      <c r="BE36" s="69"/>
      <c r="BF36" s="69"/>
      <c r="BG36" s="69"/>
      <c r="BH36" s="69"/>
      <c r="BI36" s="69"/>
      <c r="BJ36" s="69"/>
      <c r="BK36" s="69"/>
      <c r="BL36" s="69"/>
      <c r="BM36" s="69"/>
      <c r="BN36" s="69"/>
      <c r="BO36" s="69"/>
      <c r="BP36" s="69"/>
      <c r="BQ36" s="69"/>
      <c r="BR36" s="69"/>
      <c r="BS36" s="69"/>
      <c r="BT36" s="69"/>
      <c r="BU36" s="69"/>
      <c r="BV36" s="69"/>
      <c r="BW36" s="69"/>
      <c r="BX36" s="69"/>
    </row>
    <row r="37" spans="1:80" ht="15" customHeight="1" x14ac:dyDescent="0.25">
      <c r="A37" s="69"/>
      <c r="B37" s="397"/>
      <c r="C37" s="397"/>
      <c r="D37" s="398"/>
      <c r="E37" s="494"/>
      <c r="F37" s="495"/>
      <c r="G37" s="495"/>
      <c r="H37" s="495"/>
      <c r="I37" s="495"/>
      <c r="J37" s="62" t="str">
        <f>IF(AND('Mapa final'!$AD$18="Baja",'Mapa final'!$AF$18="Leve"),CONCATENATE("R2C",'Mapa final'!$T$18),"")</f>
        <v/>
      </c>
      <c r="K37" s="63" t="str">
        <f>IF(AND('Mapa final'!$AD$19="Baja",'Mapa final'!$AF$19="Leve"),CONCATENATE("R2C",'Mapa final'!$T$19),"")</f>
        <v/>
      </c>
      <c r="L37" s="63" t="str">
        <f>IF(AND('Mapa final'!$AD$20="Baja",'Mapa final'!$AF$20="Leve"),CONCATENATE("R2C",'Mapa final'!$T$20),"")</f>
        <v/>
      </c>
      <c r="M37" s="63" t="str">
        <f>IF(AND('Mapa final'!$AD$21="Baja",'Mapa final'!$AF$21="Leve"),CONCATENATE("R2C",'Mapa final'!$T$21),"")</f>
        <v/>
      </c>
      <c r="N37" s="63" t="str">
        <f>IF(AND('Mapa final'!$AD$22="Baja",'Mapa final'!$AF$22="Leve"),CONCATENATE("R2C",'Mapa final'!$T$22),"")</f>
        <v/>
      </c>
      <c r="O37" s="64" t="str">
        <f>IF(AND('Mapa final'!$AD$23="Baja",'Mapa final'!$AF$23="Leve"),CONCATENATE("R2C",'Mapa final'!$T$23),"")</f>
        <v/>
      </c>
      <c r="P37" s="53" t="str">
        <f>IF(AND('Mapa final'!$AD$18="Baja",'Mapa final'!$AF$18="Menor"),CONCATENATE("R2C",'Mapa final'!$T$18),"")</f>
        <v/>
      </c>
      <c r="Q37" s="54" t="str">
        <f>IF(AND('Mapa final'!$AD$19="Baja",'Mapa final'!$AF$19="Menor"),CONCATENATE("R2C",'Mapa final'!$T$19),"")</f>
        <v/>
      </c>
      <c r="R37" s="54" t="str">
        <f>IF(AND('Mapa final'!$AD$20="Baja",'Mapa final'!$AF$20="Menor"),CONCATENATE("R2C",'Mapa final'!$T$20),"")</f>
        <v/>
      </c>
      <c r="S37" s="54" t="str">
        <f>IF(AND('Mapa final'!$AD$21="Baja",'Mapa final'!$AF$21="Menor"),CONCATENATE("R2C",'Mapa final'!$T$21),"")</f>
        <v/>
      </c>
      <c r="T37" s="54" t="str">
        <f>IF(AND('Mapa final'!$AD$22="Baja",'Mapa final'!$AF$22="Menor"),CONCATENATE("R2C",'Mapa final'!$T$22),"")</f>
        <v/>
      </c>
      <c r="U37" s="55" t="str">
        <f>IF(AND('Mapa final'!$AD$23="Baja",'Mapa final'!$AF$23="Menor"),CONCATENATE("R2C",'Mapa final'!$T$23),"")</f>
        <v/>
      </c>
      <c r="V37" s="53" t="str">
        <f>IF(AND('Mapa final'!$AD$18="Baja",'Mapa final'!$AF$18="Moderado"),CONCATENATE("R2C",'Mapa final'!$T$18),"")</f>
        <v/>
      </c>
      <c r="W37" s="54" t="str">
        <f>IF(AND('Mapa final'!$AD$19="Baja",'Mapa final'!$AF$19="Moderado"),CONCATENATE("R2C",'Mapa final'!$T$19),"")</f>
        <v/>
      </c>
      <c r="X37" s="54" t="str">
        <f>IF(AND('Mapa final'!$AD$20="Baja",'Mapa final'!$AF$20="Moderado"),CONCATENATE("R2C",'Mapa final'!$T$20),"")</f>
        <v/>
      </c>
      <c r="Y37" s="54" t="str">
        <f>IF(AND('Mapa final'!$AD$21="Baja",'Mapa final'!$AF$21="Moderado"),CONCATENATE("R2C",'Mapa final'!$T$21),"")</f>
        <v/>
      </c>
      <c r="Z37" s="54" t="str">
        <f>IF(AND('Mapa final'!$AD$22="Baja",'Mapa final'!$AF$22="Moderado"),CONCATENATE("R2C",'Mapa final'!$T$22),"")</f>
        <v/>
      </c>
      <c r="AA37" s="55" t="str">
        <f>IF(AND('Mapa final'!$AD$23="Baja",'Mapa final'!$AF$23="Moderado"),CONCATENATE("R2C",'Mapa final'!$T$23),"")</f>
        <v/>
      </c>
      <c r="AB37" s="38" t="str">
        <f>IF(AND('Mapa final'!$AD$18="Baja",'Mapa final'!$AF$18="Mayor"),CONCATENATE("R2C",'Mapa final'!$T$18),"")</f>
        <v/>
      </c>
      <c r="AC37" s="39" t="str">
        <f>IF(AND('Mapa final'!$AD$19="Baja",'Mapa final'!$AF$19="Mayor"),CONCATENATE("R2C",'Mapa final'!$T$19),"")</f>
        <v/>
      </c>
      <c r="AD37" s="39" t="str">
        <f>IF(AND('Mapa final'!$AD$20="Baja",'Mapa final'!$AF$20="Mayor"),CONCATENATE("R2C",'Mapa final'!$T$20),"")</f>
        <v/>
      </c>
      <c r="AE37" s="39" t="str">
        <f>IF(AND('Mapa final'!$AD$21="Baja",'Mapa final'!$AF$21="Mayor"),CONCATENATE("R2C",'Mapa final'!$T$21),"")</f>
        <v/>
      </c>
      <c r="AF37" s="39" t="str">
        <f>IF(AND('Mapa final'!$AD$22="Baja",'Mapa final'!$AF$22="Mayor"),CONCATENATE("R2C",'Mapa final'!$T$22),"")</f>
        <v/>
      </c>
      <c r="AG37" s="40" t="str">
        <f>IF(AND('Mapa final'!$AD$23="Baja",'Mapa final'!$AF$23="Mayor"),CONCATENATE("R2C",'Mapa final'!$T$23),"")</f>
        <v/>
      </c>
      <c r="AH37" s="41" t="str">
        <f>IF(AND('Mapa final'!$AD$18="Baja",'Mapa final'!$AF$18="Catastrófico"),CONCATENATE("R2C",'Mapa final'!$T$18),"")</f>
        <v/>
      </c>
      <c r="AI37" s="42" t="str">
        <f>IF(AND('Mapa final'!$AD$19="Baja",'Mapa final'!$AF$19="Catastrófico"),CONCATENATE("R2C",'Mapa final'!$T$19),"")</f>
        <v/>
      </c>
      <c r="AJ37" s="42" t="str">
        <f>IF(AND('Mapa final'!$AD$20="Baja",'Mapa final'!$AF$20="Catastrófico"),CONCATENATE("R2C",'Mapa final'!$T$20),"")</f>
        <v/>
      </c>
      <c r="AK37" s="42" t="str">
        <f>IF(AND('Mapa final'!$AD$21="Baja",'Mapa final'!$AF$21="Catastrófico"),CONCATENATE("R2C",'Mapa final'!$T$21),"")</f>
        <v/>
      </c>
      <c r="AL37" s="42" t="str">
        <f>IF(AND('Mapa final'!$AD$22="Baja",'Mapa final'!$AF$22="Catastrófico"),CONCATENATE("R2C",'Mapa final'!$T$22),"")</f>
        <v/>
      </c>
      <c r="AM37" s="43" t="str">
        <f>IF(AND('Mapa final'!$AD$23="Baja",'Mapa final'!$AF$23="Catastrófico"),CONCATENATE("R2C",'Mapa final'!$T$23),"")</f>
        <v/>
      </c>
      <c r="AN37" s="69"/>
      <c r="AO37" s="516"/>
      <c r="AP37" s="517"/>
      <c r="AQ37" s="517"/>
      <c r="AR37" s="517"/>
      <c r="AS37" s="517"/>
      <c r="AT37" s="518"/>
      <c r="AU37" s="69"/>
      <c r="AV37" s="69"/>
      <c r="AW37" s="69"/>
      <c r="AX37" s="69"/>
      <c r="AY37" s="69"/>
      <c r="AZ37" s="69"/>
      <c r="BA37" s="69"/>
      <c r="BB37" s="69"/>
      <c r="BC37" s="69"/>
      <c r="BD37" s="69"/>
      <c r="BE37" s="69"/>
      <c r="BF37" s="69"/>
      <c r="BG37" s="69"/>
      <c r="BH37" s="69"/>
      <c r="BI37" s="69"/>
      <c r="BJ37" s="69"/>
      <c r="BK37" s="69"/>
      <c r="BL37" s="69"/>
      <c r="BM37" s="69"/>
      <c r="BN37" s="69"/>
      <c r="BO37" s="69"/>
      <c r="BP37" s="69"/>
      <c r="BQ37" s="69"/>
      <c r="BR37" s="69"/>
      <c r="BS37" s="69"/>
      <c r="BT37" s="69"/>
      <c r="BU37" s="69"/>
      <c r="BV37" s="69"/>
      <c r="BW37" s="69"/>
      <c r="BX37" s="69"/>
    </row>
    <row r="38" spans="1:80" ht="15" customHeight="1" x14ac:dyDescent="0.25">
      <c r="A38" s="69"/>
      <c r="B38" s="397"/>
      <c r="C38" s="397"/>
      <c r="D38" s="398"/>
      <c r="E38" s="496"/>
      <c r="F38" s="495"/>
      <c r="G38" s="495"/>
      <c r="H38" s="495"/>
      <c r="I38" s="495"/>
      <c r="J38" s="62" t="str">
        <f>IF(AND('Mapa final'!$AD$24="Baja",'Mapa final'!$AF$24="Leve"),CONCATENATE("R3C",'Mapa final'!$T$24),"")</f>
        <v/>
      </c>
      <c r="K38" s="63" t="str">
        <f>IF(AND('Mapa final'!$AD$25="Baja",'Mapa final'!$AF$25="Leve"),CONCATENATE("R3C",'Mapa final'!$T$25),"")</f>
        <v/>
      </c>
      <c r="L38" s="63" t="str">
        <f>IF(AND('Mapa final'!$AD$26="Baja",'Mapa final'!$AF$26="Leve"),CONCATENATE("R3C",'Mapa final'!$T$26),"")</f>
        <v/>
      </c>
      <c r="M38" s="63" t="str">
        <f>IF(AND('Mapa final'!$AD$27="Baja",'Mapa final'!$AF$27="Leve"),CONCATENATE("R3C",'Mapa final'!$T$27),"")</f>
        <v/>
      </c>
      <c r="N38" s="63" t="str">
        <f>IF(AND('Mapa final'!$AD$28="Baja",'Mapa final'!$AF$28="Leve"),CONCATENATE("R3C",'Mapa final'!$T$28),"")</f>
        <v/>
      </c>
      <c r="O38" s="64" t="str">
        <f>IF(AND('Mapa final'!$AD$29="Baja",'Mapa final'!$AF$29="Leve"),CONCATENATE("R3C",'Mapa final'!$T$29),"")</f>
        <v/>
      </c>
      <c r="P38" s="53" t="str">
        <f>IF(AND('Mapa final'!$AD$24="Baja",'Mapa final'!$AF$24="Menor"),CONCATENATE("R3C",'Mapa final'!$T$24),"")</f>
        <v/>
      </c>
      <c r="Q38" s="54" t="str">
        <f>IF(AND('Mapa final'!$AD$25="Baja",'Mapa final'!$AF$25="Menor"),CONCATENATE("R3C",'Mapa final'!$T$25),"")</f>
        <v/>
      </c>
      <c r="R38" s="54" t="str">
        <f>IF(AND('Mapa final'!$AD$26="Baja",'Mapa final'!$AF$26="Menor"),CONCATENATE("R3C",'Mapa final'!$T$26),"")</f>
        <v/>
      </c>
      <c r="S38" s="54" t="str">
        <f>IF(AND('Mapa final'!$AD$27="Baja",'Mapa final'!$AF$27="Menor"),CONCATENATE("R3C",'Mapa final'!$T$27),"")</f>
        <v/>
      </c>
      <c r="T38" s="54" t="str">
        <f>IF(AND('Mapa final'!$AD$28="Baja",'Mapa final'!$AF$28="Menor"),CONCATENATE("R3C",'Mapa final'!$T$28),"")</f>
        <v/>
      </c>
      <c r="U38" s="55" t="str">
        <f>IF(AND('Mapa final'!$AD$29="Baja",'Mapa final'!$AF$29="Menor"),CONCATENATE("R3C",'Mapa final'!$T$29),"")</f>
        <v/>
      </c>
      <c r="V38" s="53" t="str">
        <f>IF(AND('Mapa final'!$AD$24="Baja",'Mapa final'!$AF$24="Moderado"),CONCATENATE("R3C",'Mapa final'!$T$24),"")</f>
        <v/>
      </c>
      <c r="W38" s="54" t="str">
        <f>IF(AND('Mapa final'!$AD$25="Baja",'Mapa final'!$AF$25="Moderado"),CONCATENATE("R3C",'Mapa final'!$T$25),"")</f>
        <v>R3C2</v>
      </c>
      <c r="X38" s="54" t="str">
        <f>IF(AND('Mapa final'!$AD$26="Baja",'Mapa final'!$AF$26="Moderado"),CONCATENATE("R3C",'Mapa final'!$T$26),"")</f>
        <v/>
      </c>
      <c r="Y38" s="54" t="str">
        <f>IF(AND('Mapa final'!$AD$27="Baja",'Mapa final'!$AF$27="Moderado"),CONCATENATE("R3C",'Mapa final'!$T$27),"")</f>
        <v/>
      </c>
      <c r="Z38" s="54" t="str">
        <f>IF(AND('Mapa final'!$AD$28="Baja",'Mapa final'!$AF$28="Moderado"),CONCATENATE("R3C",'Mapa final'!$T$28),"")</f>
        <v/>
      </c>
      <c r="AA38" s="55" t="str">
        <f>IF(AND('Mapa final'!$AD$29="Baja",'Mapa final'!$AF$29="Moderado"),CONCATENATE("R3C",'Mapa final'!$T$29),"")</f>
        <v/>
      </c>
      <c r="AB38" s="38" t="str">
        <f>IF(AND('Mapa final'!$AD$24="Baja",'Mapa final'!$AF$24="Mayor"),CONCATENATE("R3C",'Mapa final'!$T$24),"")</f>
        <v/>
      </c>
      <c r="AC38" s="39" t="str">
        <f>IF(AND('Mapa final'!$AD$25="Baja",'Mapa final'!$AF$25="Mayor"),CONCATENATE("R3C",'Mapa final'!$T$25),"")</f>
        <v/>
      </c>
      <c r="AD38" s="39" t="str">
        <f>IF(AND('Mapa final'!$AD$26="Baja",'Mapa final'!$AF$26="Mayor"),CONCATENATE("R3C",'Mapa final'!$T$26),"")</f>
        <v/>
      </c>
      <c r="AE38" s="39" t="str">
        <f>IF(AND('Mapa final'!$AD$27="Baja",'Mapa final'!$AF$27="Mayor"),CONCATENATE("R3C",'Mapa final'!$T$27),"")</f>
        <v/>
      </c>
      <c r="AF38" s="39" t="str">
        <f>IF(AND('Mapa final'!$AD$28="Baja",'Mapa final'!$AF$28="Mayor"),CONCATENATE("R3C",'Mapa final'!$T$28),"")</f>
        <v/>
      </c>
      <c r="AG38" s="40" t="str">
        <f>IF(AND('Mapa final'!$AD$29="Baja",'Mapa final'!$AF$29="Mayor"),CONCATENATE("R3C",'Mapa final'!$T$29),"")</f>
        <v/>
      </c>
      <c r="AH38" s="41" t="str">
        <f>IF(AND('Mapa final'!$AD$24="Baja",'Mapa final'!$AF$24="Catastrófico"),CONCATENATE("R3C",'Mapa final'!$T$24),"")</f>
        <v/>
      </c>
      <c r="AI38" s="42" t="str">
        <f>IF(AND('Mapa final'!$AD$25="Baja",'Mapa final'!$AF$25="Catastrófico"),CONCATENATE("R3C",'Mapa final'!$T$25),"")</f>
        <v/>
      </c>
      <c r="AJ38" s="42" t="str">
        <f>IF(AND('Mapa final'!$AD$26="Baja",'Mapa final'!$AF$26="Catastrófico"),CONCATENATE("R3C",'Mapa final'!$T$26),"")</f>
        <v/>
      </c>
      <c r="AK38" s="42" t="str">
        <f>IF(AND('Mapa final'!$AD$27="Baja",'Mapa final'!$AF$27="Catastrófico"),CONCATENATE("R3C",'Mapa final'!$T$27),"")</f>
        <v/>
      </c>
      <c r="AL38" s="42" t="str">
        <f>IF(AND('Mapa final'!$AD$28="Baja",'Mapa final'!$AF$28="Catastrófico"),CONCATENATE("R3C",'Mapa final'!$T$28),"")</f>
        <v/>
      </c>
      <c r="AM38" s="43" t="str">
        <f>IF(AND('Mapa final'!$AD$29="Baja",'Mapa final'!$AF$29="Catastrófico"),CONCATENATE("R3C",'Mapa final'!$T$29),"")</f>
        <v/>
      </c>
      <c r="AN38" s="69"/>
      <c r="AO38" s="516"/>
      <c r="AP38" s="517"/>
      <c r="AQ38" s="517"/>
      <c r="AR38" s="517"/>
      <c r="AS38" s="517"/>
      <c r="AT38" s="518"/>
      <c r="AU38" s="69"/>
      <c r="AV38" s="69"/>
      <c r="AW38" s="69"/>
      <c r="AX38" s="69"/>
      <c r="AY38" s="69"/>
      <c r="AZ38" s="69"/>
      <c r="BA38" s="69"/>
      <c r="BB38" s="69"/>
      <c r="BC38" s="69"/>
      <c r="BD38" s="69"/>
      <c r="BE38" s="69"/>
      <c r="BF38" s="69"/>
      <c r="BG38" s="69"/>
      <c r="BH38" s="69"/>
      <c r="BI38" s="69"/>
      <c r="BJ38" s="69"/>
      <c r="BK38" s="69"/>
      <c r="BL38" s="69"/>
      <c r="BM38" s="69"/>
      <c r="BN38" s="69"/>
      <c r="BO38" s="69"/>
      <c r="BP38" s="69"/>
      <c r="BQ38" s="69"/>
      <c r="BR38" s="69"/>
      <c r="BS38" s="69"/>
      <c r="BT38" s="69"/>
      <c r="BU38" s="69"/>
      <c r="BV38" s="69"/>
      <c r="BW38" s="69"/>
      <c r="BX38" s="69"/>
    </row>
    <row r="39" spans="1:80" ht="15" customHeight="1" x14ac:dyDescent="0.25">
      <c r="A39" s="69"/>
      <c r="B39" s="397"/>
      <c r="C39" s="397"/>
      <c r="D39" s="398"/>
      <c r="E39" s="496"/>
      <c r="F39" s="495"/>
      <c r="G39" s="495"/>
      <c r="H39" s="495"/>
      <c r="I39" s="495"/>
      <c r="J39" s="62" t="str">
        <f>IF(AND('Mapa final'!$AD$30="Baja",'Mapa final'!$AF$30="Leve"),CONCATENATE("R4C",'Mapa final'!$T$30),"")</f>
        <v/>
      </c>
      <c r="K39" s="63" t="str">
        <f>IF(AND('Mapa final'!$AD$31="Baja",'Mapa final'!$AF$31="Leve"),CONCATENATE("R4C",'Mapa final'!$T$31),"")</f>
        <v/>
      </c>
      <c r="L39" s="63" t="str">
        <f>IF(AND('Mapa final'!$AD$32="Baja",'Mapa final'!$AF$32="Leve"),CONCATENATE("R4C",'Mapa final'!$T$32),"")</f>
        <v/>
      </c>
      <c r="M39" s="63" t="str">
        <f>IF(AND('Mapa final'!$AD$33="Baja",'Mapa final'!$AF$33="Leve"),CONCATENATE("R4C",'Mapa final'!$T$33),"")</f>
        <v/>
      </c>
      <c r="N39" s="63" t="str">
        <f>IF(AND('Mapa final'!$AD$34="Baja",'Mapa final'!$AF$34="Leve"),CONCATENATE("R4C",'Mapa final'!$T$34),"")</f>
        <v/>
      </c>
      <c r="O39" s="64" t="str">
        <f>IF(AND('Mapa final'!$AD$35="Baja",'Mapa final'!$AF$35="Leve"),CONCATENATE("R4C",'Mapa final'!$T$35),"")</f>
        <v/>
      </c>
      <c r="P39" s="53" t="str">
        <f>IF(AND('Mapa final'!$AD$30="Baja",'Mapa final'!$AF$30="Menor"),CONCATENATE("R4C",'Mapa final'!$T$30),"")</f>
        <v/>
      </c>
      <c r="Q39" s="54" t="str">
        <f>IF(AND('Mapa final'!$AD$31="Baja",'Mapa final'!$AF$31="Menor"),CONCATENATE("R4C",'Mapa final'!$T$31),"")</f>
        <v/>
      </c>
      <c r="R39" s="54" t="str">
        <f>IF(AND('Mapa final'!$AD$32="Baja",'Mapa final'!$AF$32="Menor"),CONCATENATE("R4C",'Mapa final'!$T$32),"")</f>
        <v/>
      </c>
      <c r="S39" s="54" t="str">
        <f>IF(AND('Mapa final'!$AD$33="Baja",'Mapa final'!$AF$33="Menor"),CONCATENATE("R4C",'Mapa final'!$T$33),"")</f>
        <v/>
      </c>
      <c r="T39" s="54" t="str">
        <f>IF(AND('Mapa final'!$AD$34="Baja",'Mapa final'!$AF$34="Menor"),CONCATENATE("R4C",'Mapa final'!$T$34),"")</f>
        <v/>
      </c>
      <c r="U39" s="55" t="str">
        <f>IF(AND('Mapa final'!$AD$35="Baja",'Mapa final'!$AF$35="Menor"),CONCATENATE("R4C",'Mapa final'!$T$35),"")</f>
        <v/>
      </c>
      <c r="V39" s="53" t="str">
        <f>IF(AND('Mapa final'!$AD$30="Baja",'Mapa final'!$AF$30="Moderado"),CONCATENATE("R4C",'Mapa final'!$T$30),"")</f>
        <v/>
      </c>
      <c r="W39" s="54" t="str">
        <f>IF(AND('Mapa final'!$AD$31="Baja",'Mapa final'!$AF$31="Moderado"),CONCATENATE("R4C",'Mapa final'!$T$31),"")</f>
        <v/>
      </c>
      <c r="X39" s="54" t="str">
        <f>IF(AND('Mapa final'!$AD$32="Baja",'Mapa final'!$AF$32="Moderado"),CONCATENATE("R4C",'Mapa final'!$T$32),"")</f>
        <v/>
      </c>
      <c r="Y39" s="54" t="str">
        <f>IF(AND('Mapa final'!$AD$33="Baja",'Mapa final'!$AF$33="Moderado"),CONCATENATE("R4C",'Mapa final'!$T$33),"")</f>
        <v/>
      </c>
      <c r="Z39" s="54" t="str">
        <f>IF(AND('Mapa final'!$AD$34="Baja",'Mapa final'!$AF$34="Moderado"),CONCATENATE("R4C",'Mapa final'!$T$34),"")</f>
        <v/>
      </c>
      <c r="AA39" s="55" t="str">
        <f>IF(AND('Mapa final'!$AD$35="Baja",'Mapa final'!$AF$35="Moderado"),CONCATENATE("R4C",'Mapa final'!$T$35),"")</f>
        <v/>
      </c>
      <c r="AB39" s="38" t="str">
        <f>IF(AND('Mapa final'!$AD$30="Baja",'Mapa final'!$AF$30="Mayor"),CONCATENATE("R4C",'Mapa final'!$T$30),"")</f>
        <v>R4C1</v>
      </c>
      <c r="AC39" s="39" t="str">
        <f>IF(AND('Mapa final'!$AD$31="Baja",'Mapa final'!$AF$31="Mayor"),CONCATENATE("R4C",'Mapa final'!$T$31),"")</f>
        <v/>
      </c>
      <c r="AD39" s="39" t="str">
        <f>IF(AND('Mapa final'!$AD$32="Baja",'Mapa final'!$AF$32="Mayor"),CONCATENATE("R4C",'Mapa final'!$T$32),"")</f>
        <v/>
      </c>
      <c r="AE39" s="39" t="str">
        <f>IF(AND('Mapa final'!$AD$33="Baja",'Mapa final'!$AF$33="Mayor"),CONCATENATE("R4C",'Mapa final'!$T$33),"")</f>
        <v/>
      </c>
      <c r="AF39" s="39" t="str">
        <f>IF(AND('Mapa final'!$AD$34="Baja",'Mapa final'!$AF$34="Mayor"),CONCATENATE("R4C",'Mapa final'!$T$34),"")</f>
        <v/>
      </c>
      <c r="AG39" s="40" t="str">
        <f>IF(AND('Mapa final'!$AD$35="Baja",'Mapa final'!$AF$35="Mayor"),CONCATENATE("R4C",'Mapa final'!$T$35),"")</f>
        <v/>
      </c>
      <c r="AH39" s="41" t="str">
        <f>IF(AND('Mapa final'!$AD$30="Baja",'Mapa final'!$AF$30="Catastrófico"),CONCATENATE("R4C",'Mapa final'!$T$30),"")</f>
        <v/>
      </c>
      <c r="AI39" s="42" t="str">
        <f>IF(AND('Mapa final'!$AD$31="Baja",'Mapa final'!$AF$31="Catastrófico"),CONCATENATE("R4C",'Mapa final'!$T$31),"")</f>
        <v/>
      </c>
      <c r="AJ39" s="42" t="str">
        <f>IF(AND('Mapa final'!$AD$32="Baja",'Mapa final'!$AF$32="Catastrófico"),CONCATENATE("R4C",'Mapa final'!$T$32),"")</f>
        <v/>
      </c>
      <c r="AK39" s="42" t="str">
        <f>IF(AND('Mapa final'!$AD$33="Baja",'Mapa final'!$AF$33="Catastrófico"),CONCATENATE("R4C",'Mapa final'!$T$33),"")</f>
        <v/>
      </c>
      <c r="AL39" s="42" t="str">
        <f>IF(AND('Mapa final'!$AD$34="Baja",'Mapa final'!$AF$34="Catastrófico"),CONCATENATE("R4C",'Mapa final'!$T$34),"")</f>
        <v/>
      </c>
      <c r="AM39" s="43" t="str">
        <f>IF(AND('Mapa final'!$AD$35="Baja",'Mapa final'!$AF$35="Catastrófico"),CONCATENATE("R4C",'Mapa final'!$T$35),"")</f>
        <v/>
      </c>
      <c r="AN39" s="69"/>
      <c r="AO39" s="516"/>
      <c r="AP39" s="517"/>
      <c r="AQ39" s="517"/>
      <c r="AR39" s="517"/>
      <c r="AS39" s="517"/>
      <c r="AT39" s="518"/>
      <c r="AU39" s="69"/>
      <c r="AV39" s="69"/>
      <c r="AW39" s="69"/>
      <c r="AX39" s="69"/>
      <c r="AY39" s="69"/>
      <c r="AZ39" s="69"/>
      <c r="BA39" s="69"/>
      <c r="BB39" s="69"/>
      <c r="BC39" s="69"/>
      <c r="BD39" s="69"/>
      <c r="BE39" s="69"/>
      <c r="BF39" s="69"/>
      <c r="BG39" s="69"/>
      <c r="BH39" s="69"/>
      <c r="BI39" s="69"/>
      <c r="BJ39" s="69"/>
      <c r="BK39" s="69"/>
      <c r="BL39" s="69"/>
      <c r="BM39" s="69"/>
      <c r="BN39" s="69"/>
      <c r="BO39" s="69"/>
      <c r="BP39" s="69"/>
      <c r="BQ39" s="69"/>
      <c r="BR39" s="69"/>
      <c r="BS39" s="69"/>
      <c r="BT39" s="69"/>
      <c r="BU39" s="69"/>
      <c r="BV39" s="69"/>
      <c r="BW39" s="69"/>
      <c r="BX39" s="69"/>
    </row>
    <row r="40" spans="1:80" ht="15" customHeight="1" x14ac:dyDescent="0.25">
      <c r="A40" s="69"/>
      <c r="B40" s="397"/>
      <c r="C40" s="397"/>
      <c r="D40" s="398"/>
      <c r="E40" s="496"/>
      <c r="F40" s="495"/>
      <c r="G40" s="495"/>
      <c r="H40" s="495"/>
      <c r="I40" s="495"/>
      <c r="J40" s="62" t="str">
        <f>IF(AND('Mapa final'!$AD$36="Baja",'Mapa final'!$AF$36="Leve"),CONCATENATE("R5C",'Mapa final'!$T$36),"")</f>
        <v/>
      </c>
      <c r="K40" s="63" t="str">
        <f>IF(AND('Mapa final'!$AD$37="Baja",'Mapa final'!$AF$37="Leve"),CONCATENATE("R5C",'Mapa final'!$T$37),"")</f>
        <v/>
      </c>
      <c r="L40" s="63" t="str">
        <f>IF(AND('Mapa final'!$AD$38="Baja",'Mapa final'!$AF$38="Leve"),CONCATENATE("R5C",'Mapa final'!$T$38),"")</f>
        <v/>
      </c>
      <c r="M40" s="63" t="str">
        <f>IF(AND('Mapa final'!$AD$39="Baja",'Mapa final'!$AF$39="Leve"),CONCATENATE("R5C",'Mapa final'!$T$39),"")</f>
        <v/>
      </c>
      <c r="N40" s="63" t="str">
        <f>IF(AND('Mapa final'!$AD$40="Baja",'Mapa final'!$AF$40="Leve"),CONCATENATE("R5C",'Mapa final'!$T$40),"")</f>
        <v/>
      </c>
      <c r="O40" s="64" t="str">
        <f>IF(AND('Mapa final'!$AD$41="Baja",'Mapa final'!$AF$41="Leve"),CONCATENATE("R5C",'Mapa final'!$T$41),"")</f>
        <v/>
      </c>
      <c r="P40" s="53" t="str">
        <f>IF(AND('Mapa final'!$AD$36="Baja",'Mapa final'!$AF$36="Menor"),CONCATENATE("R5C",'Mapa final'!$T$36),"")</f>
        <v/>
      </c>
      <c r="Q40" s="54" t="str">
        <f>IF(AND('Mapa final'!$AD$37="Baja",'Mapa final'!$AF$37="Menor"),CONCATENATE("R5C",'Mapa final'!$T$37),"")</f>
        <v/>
      </c>
      <c r="R40" s="54" t="str">
        <f>IF(AND('Mapa final'!$AD$38="Baja",'Mapa final'!$AF$38="Menor"),CONCATENATE("R5C",'Mapa final'!$T$38),"")</f>
        <v/>
      </c>
      <c r="S40" s="54" t="str">
        <f>IF(AND('Mapa final'!$AD$39="Baja",'Mapa final'!$AF$39="Menor"),CONCATENATE("R5C",'Mapa final'!$T$39),"")</f>
        <v/>
      </c>
      <c r="T40" s="54" t="str">
        <f>IF(AND('Mapa final'!$AD$40="Baja",'Mapa final'!$AF$40="Menor"),CONCATENATE("R5C",'Mapa final'!$T$40),"")</f>
        <v/>
      </c>
      <c r="U40" s="55" t="str">
        <f>IF(AND('Mapa final'!$AD$41="Baja",'Mapa final'!$AF$41="Menor"),CONCATENATE("R5C",'Mapa final'!$T$41),"")</f>
        <v/>
      </c>
      <c r="V40" s="53" t="str">
        <f>IF(AND('Mapa final'!$AD$36="Baja",'Mapa final'!$AF$36="Moderado"),CONCATENATE("R5C",'Mapa final'!$T$36),"")</f>
        <v>R5C1</v>
      </c>
      <c r="W40" s="54" t="str">
        <f>IF(AND('Mapa final'!$AD$37="Baja",'Mapa final'!$AF$37="Moderado"),CONCATENATE("R5C",'Mapa final'!$T$37),"")</f>
        <v/>
      </c>
      <c r="X40" s="54" t="str">
        <f>IF(AND('Mapa final'!$AD$38="Baja",'Mapa final'!$AF$38="Moderado"),CONCATENATE("R5C",'Mapa final'!$T$38),"")</f>
        <v/>
      </c>
      <c r="Y40" s="54" t="str">
        <f>IF(AND('Mapa final'!$AD$39="Baja",'Mapa final'!$AF$39="Moderado"),CONCATENATE("R5C",'Mapa final'!$T$39),"")</f>
        <v/>
      </c>
      <c r="Z40" s="54" t="str">
        <f>IF(AND('Mapa final'!$AD$40="Baja",'Mapa final'!$AF$40="Moderado"),CONCATENATE("R5C",'Mapa final'!$T$40),"")</f>
        <v/>
      </c>
      <c r="AA40" s="55" t="str">
        <f>IF(AND('Mapa final'!$AD$41="Baja",'Mapa final'!$AF$41="Moderado"),CONCATENATE("R5C",'Mapa final'!$T$41),"")</f>
        <v/>
      </c>
      <c r="AB40" s="38" t="str">
        <f>IF(AND('Mapa final'!$AD$36="Baja",'Mapa final'!$AF$36="Mayor"),CONCATENATE("R5C",'Mapa final'!$T$36),"")</f>
        <v/>
      </c>
      <c r="AC40" s="39" t="str">
        <f>IF(AND('Mapa final'!$AD$37="Baja",'Mapa final'!$AF$37="Mayor"),CONCATENATE("R5C",'Mapa final'!$T$37),"")</f>
        <v/>
      </c>
      <c r="AD40" s="39" t="str">
        <f>IF(AND('Mapa final'!$AD$38="Baja",'Mapa final'!$AF$38="Mayor"),CONCATENATE("R5C",'Mapa final'!$T$38),"")</f>
        <v/>
      </c>
      <c r="AE40" s="39" t="str">
        <f>IF(AND('Mapa final'!$AD$39="Baja",'Mapa final'!$AF$39="Mayor"),CONCATENATE("R5C",'Mapa final'!$T$39),"")</f>
        <v/>
      </c>
      <c r="AF40" s="39" t="str">
        <f>IF(AND('Mapa final'!$AD$40="Baja",'Mapa final'!$AF$40="Mayor"),CONCATENATE("R5C",'Mapa final'!$T$40),"")</f>
        <v/>
      </c>
      <c r="AG40" s="40" t="str">
        <f>IF(AND('Mapa final'!$AD$41="Baja",'Mapa final'!$AF$41="Mayor"),CONCATENATE("R5C",'Mapa final'!$T$41),"")</f>
        <v/>
      </c>
      <c r="AH40" s="41" t="str">
        <f>IF(AND('Mapa final'!$AD$36="Baja",'Mapa final'!$AF$36="Catastrófico"),CONCATENATE("R5C",'Mapa final'!$T$36),"")</f>
        <v/>
      </c>
      <c r="AI40" s="42" t="str">
        <f>IF(AND('Mapa final'!$AD$37="Baja",'Mapa final'!$AF$37="Catastrófico"),CONCATENATE("R5C",'Mapa final'!$T$37),"")</f>
        <v/>
      </c>
      <c r="AJ40" s="42" t="str">
        <f>IF(AND('Mapa final'!$AD$38="Baja",'Mapa final'!$AF$38="Catastrófico"),CONCATENATE("R5C",'Mapa final'!$T$38),"")</f>
        <v/>
      </c>
      <c r="AK40" s="42" t="str">
        <f>IF(AND('Mapa final'!$AD$39="Baja",'Mapa final'!$AF$39="Catastrófico"),CONCATENATE("R5C",'Mapa final'!$T$39),"")</f>
        <v/>
      </c>
      <c r="AL40" s="42" t="str">
        <f>IF(AND('Mapa final'!$AD$40="Baja",'Mapa final'!$AF$40="Catastrófico"),CONCATENATE("R5C",'Mapa final'!$T$40),"")</f>
        <v/>
      </c>
      <c r="AM40" s="43" t="str">
        <f>IF(AND('Mapa final'!$AD$41="Baja",'Mapa final'!$AF$41="Catastrófico"),CONCATENATE("R5C",'Mapa final'!$T$41),"")</f>
        <v/>
      </c>
      <c r="AN40" s="69"/>
      <c r="AO40" s="516"/>
      <c r="AP40" s="517"/>
      <c r="AQ40" s="517"/>
      <c r="AR40" s="517"/>
      <c r="AS40" s="517"/>
      <c r="AT40" s="518"/>
      <c r="AU40" s="69"/>
      <c r="AV40" s="69"/>
      <c r="AW40" s="69"/>
      <c r="AX40" s="69"/>
      <c r="AY40" s="69"/>
      <c r="AZ40" s="69"/>
      <c r="BA40" s="69"/>
      <c r="BB40" s="69"/>
      <c r="BC40" s="69"/>
      <c r="BD40" s="69"/>
      <c r="BE40" s="69"/>
      <c r="BF40" s="69"/>
      <c r="BG40" s="69"/>
      <c r="BH40" s="69"/>
      <c r="BI40" s="69"/>
      <c r="BJ40" s="69"/>
      <c r="BK40" s="69"/>
      <c r="BL40" s="69"/>
      <c r="BM40" s="69"/>
      <c r="BN40" s="69"/>
      <c r="BO40" s="69"/>
      <c r="BP40" s="69"/>
      <c r="BQ40" s="69"/>
      <c r="BR40" s="69"/>
      <c r="BS40" s="69"/>
      <c r="BT40" s="69"/>
      <c r="BU40" s="69"/>
      <c r="BV40" s="69"/>
      <c r="BW40" s="69"/>
      <c r="BX40" s="69"/>
    </row>
    <row r="41" spans="1:80" ht="15" customHeight="1" x14ac:dyDescent="0.25">
      <c r="A41" s="69"/>
      <c r="B41" s="397"/>
      <c r="C41" s="397"/>
      <c r="D41" s="398"/>
      <c r="E41" s="496"/>
      <c r="F41" s="495"/>
      <c r="G41" s="495"/>
      <c r="H41" s="495"/>
      <c r="I41" s="495"/>
      <c r="J41" s="62" t="str">
        <f>IF(AND('Mapa final'!$AD$42="Baja",'Mapa final'!$AF$42="Leve"),CONCATENATE("R6C",'Mapa final'!$T$42),"")</f>
        <v/>
      </c>
      <c r="K41" s="63" t="str">
        <f>IF(AND('Mapa final'!$AD$43="Baja",'Mapa final'!$AF$43="Leve"),CONCATENATE("R6C",'Mapa final'!$T$43),"")</f>
        <v/>
      </c>
      <c r="L41" s="63" t="str">
        <f>IF(AND('Mapa final'!$AD$44="Baja",'Mapa final'!$AF$44="Leve"),CONCATENATE("R6C",'Mapa final'!$T$44),"")</f>
        <v/>
      </c>
      <c r="M41" s="63" t="str">
        <f>IF(AND('Mapa final'!$AD$45="Baja",'Mapa final'!$AF$45="Leve"),CONCATENATE("R6C",'Mapa final'!$T$45),"")</f>
        <v/>
      </c>
      <c r="N41" s="63" t="str">
        <f>IF(AND('Mapa final'!$AD$46="Baja",'Mapa final'!$AF$46="Leve"),CONCATENATE("R6C",'Mapa final'!$T$46),"")</f>
        <v/>
      </c>
      <c r="O41" s="64" t="str">
        <f>IF(AND('Mapa final'!$AD$47="Baja",'Mapa final'!$AF$47="Leve"),CONCATENATE("R6C",'Mapa final'!$T$47),"")</f>
        <v/>
      </c>
      <c r="P41" s="53" t="str">
        <f>IF(AND('Mapa final'!$AD$42="Baja",'Mapa final'!$AF$42="Menor"),CONCATENATE("R6C",'Mapa final'!$T$42),"")</f>
        <v/>
      </c>
      <c r="Q41" s="54" t="str">
        <f>IF(AND('Mapa final'!$AD$43="Baja",'Mapa final'!$AF$43="Menor"),CONCATENATE("R6C",'Mapa final'!$T$43),"")</f>
        <v/>
      </c>
      <c r="R41" s="54" t="str">
        <f>IF(AND('Mapa final'!$AD$44="Baja",'Mapa final'!$AF$44="Menor"),CONCATENATE("R6C",'Mapa final'!$T$44),"")</f>
        <v/>
      </c>
      <c r="S41" s="54" t="str">
        <f>IF(AND('Mapa final'!$AD$45="Baja",'Mapa final'!$AF$45="Menor"),CONCATENATE("R6C",'Mapa final'!$T$45),"")</f>
        <v/>
      </c>
      <c r="T41" s="54" t="str">
        <f>IF(AND('Mapa final'!$AD$46="Baja",'Mapa final'!$AF$46="Menor"),CONCATENATE("R6C",'Mapa final'!$T$46),"")</f>
        <v/>
      </c>
      <c r="U41" s="55" t="str">
        <f>IF(AND('Mapa final'!$AD$47="Baja",'Mapa final'!$AF$47="Menor"),CONCATENATE("R6C",'Mapa final'!$T$47),"")</f>
        <v/>
      </c>
      <c r="V41" s="53" t="str">
        <f>IF(AND('Mapa final'!$AD$42="Baja",'Mapa final'!$AF$42="Moderado"),CONCATENATE("R6C",'Mapa final'!$T$42),"")</f>
        <v/>
      </c>
      <c r="W41" s="54" t="str">
        <f>IF(AND('Mapa final'!$AD$43="Baja",'Mapa final'!$AF$43="Moderado"),CONCATENATE("R6C",'Mapa final'!$T$43),"")</f>
        <v>R6C2</v>
      </c>
      <c r="X41" s="54" t="str">
        <f>IF(AND('Mapa final'!$AD$44="Baja",'Mapa final'!$AF$44="Moderado"),CONCATENATE("R6C",'Mapa final'!$T$44),"")</f>
        <v/>
      </c>
      <c r="Y41" s="54" t="str">
        <f>IF(AND('Mapa final'!$AD$45="Baja",'Mapa final'!$AF$45="Moderado"),CONCATENATE("R6C",'Mapa final'!$T$45),"")</f>
        <v/>
      </c>
      <c r="Z41" s="54" t="str">
        <f>IF(AND('Mapa final'!$AD$46="Baja",'Mapa final'!$AF$46="Moderado"),CONCATENATE("R6C",'Mapa final'!$T$46),"")</f>
        <v/>
      </c>
      <c r="AA41" s="55" t="str">
        <f>IF(AND('Mapa final'!$AD$47="Baja",'Mapa final'!$AF$47="Moderado"),CONCATENATE("R6C",'Mapa final'!$T$47),"")</f>
        <v/>
      </c>
      <c r="AB41" s="38" t="str">
        <f>IF(AND('Mapa final'!$AD$42="Baja",'Mapa final'!$AF$42="Mayor"),CONCATENATE("R6C",'Mapa final'!$T$42),"")</f>
        <v/>
      </c>
      <c r="AC41" s="39" t="str">
        <f>IF(AND('Mapa final'!$AD$43="Baja",'Mapa final'!$AF$43="Mayor"),CONCATENATE("R6C",'Mapa final'!$T$43),"")</f>
        <v/>
      </c>
      <c r="AD41" s="39" t="str">
        <f>IF(AND('Mapa final'!$AD$44="Baja",'Mapa final'!$AF$44="Mayor"),CONCATENATE("R6C",'Mapa final'!$T$44),"")</f>
        <v/>
      </c>
      <c r="AE41" s="39" t="str">
        <f>IF(AND('Mapa final'!$AD$45="Baja",'Mapa final'!$AF$45="Mayor"),CONCATENATE("R6C",'Mapa final'!$T$45),"")</f>
        <v/>
      </c>
      <c r="AF41" s="39" t="str">
        <f>IF(AND('Mapa final'!$AD$46="Baja",'Mapa final'!$AF$46="Mayor"),CONCATENATE("R6C",'Mapa final'!$T$46),"")</f>
        <v/>
      </c>
      <c r="AG41" s="40" t="str">
        <f>IF(AND('Mapa final'!$AD$47="Baja",'Mapa final'!$AF$47="Mayor"),CONCATENATE("R6C",'Mapa final'!$T$47),"")</f>
        <v/>
      </c>
      <c r="AH41" s="41" t="str">
        <f>IF(AND('Mapa final'!$AD$42="Baja",'Mapa final'!$AF$42="Catastrófico"),CONCATENATE("R6C",'Mapa final'!$T$42),"")</f>
        <v/>
      </c>
      <c r="AI41" s="42" t="str">
        <f>IF(AND('Mapa final'!$AD$43="Baja",'Mapa final'!$AF$43="Catastrófico"),CONCATENATE("R6C",'Mapa final'!$T$43),"")</f>
        <v/>
      </c>
      <c r="AJ41" s="42" t="str">
        <f>IF(AND('Mapa final'!$AD$44="Baja",'Mapa final'!$AF$44="Catastrófico"),CONCATENATE("R6C",'Mapa final'!$T$44),"")</f>
        <v/>
      </c>
      <c r="AK41" s="42" t="str">
        <f>IF(AND('Mapa final'!$AD$45="Baja",'Mapa final'!$AF$45="Catastrófico"),CONCATENATE("R6C",'Mapa final'!$T$45),"")</f>
        <v/>
      </c>
      <c r="AL41" s="42" t="str">
        <f>IF(AND('Mapa final'!$AD$46="Baja",'Mapa final'!$AF$46="Catastrófico"),CONCATENATE("R6C",'Mapa final'!$T$46),"")</f>
        <v/>
      </c>
      <c r="AM41" s="43" t="str">
        <f>IF(AND('Mapa final'!$AD$47="Baja",'Mapa final'!$AF$47="Catastrófico"),CONCATENATE("R6C",'Mapa final'!$T$47),"")</f>
        <v/>
      </c>
      <c r="AN41" s="69"/>
      <c r="AO41" s="516"/>
      <c r="AP41" s="517"/>
      <c r="AQ41" s="517"/>
      <c r="AR41" s="517"/>
      <c r="AS41" s="517"/>
      <c r="AT41" s="518"/>
      <c r="AU41" s="69"/>
      <c r="AV41" s="69"/>
      <c r="AW41" s="69"/>
      <c r="AX41" s="69"/>
      <c r="AY41" s="69"/>
      <c r="AZ41" s="69"/>
      <c r="BA41" s="69"/>
      <c r="BB41" s="69"/>
      <c r="BC41" s="69"/>
      <c r="BD41" s="69"/>
      <c r="BE41" s="69"/>
      <c r="BF41" s="69"/>
      <c r="BG41" s="69"/>
      <c r="BH41" s="69"/>
      <c r="BI41" s="69"/>
      <c r="BJ41" s="69"/>
      <c r="BK41" s="69"/>
      <c r="BL41" s="69"/>
      <c r="BM41" s="69"/>
      <c r="BN41" s="69"/>
      <c r="BO41" s="69"/>
      <c r="BP41" s="69"/>
      <c r="BQ41" s="69"/>
      <c r="BR41" s="69"/>
      <c r="BS41" s="69"/>
      <c r="BT41" s="69"/>
      <c r="BU41" s="69"/>
      <c r="BV41" s="69"/>
      <c r="BW41" s="69"/>
      <c r="BX41" s="69"/>
    </row>
    <row r="42" spans="1:80" ht="15" customHeight="1" x14ac:dyDescent="0.25">
      <c r="A42" s="69"/>
      <c r="B42" s="397"/>
      <c r="C42" s="397"/>
      <c r="D42" s="398"/>
      <c r="E42" s="496"/>
      <c r="F42" s="495"/>
      <c r="G42" s="495"/>
      <c r="H42" s="495"/>
      <c r="I42" s="495"/>
      <c r="J42" s="62" t="str">
        <f>IF(AND('Mapa final'!$AD$48="Baja",'Mapa final'!$AF$48="Leve"),CONCATENATE("R7C",'Mapa final'!$T$48),"")</f>
        <v/>
      </c>
      <c r="K42" s="63" t="str">
        <f>IF(AND('Mapa final'!$AD$49="Baja",'Mapa final'!$AF$49="Leve"),CONCATENATE("R7C",'Mapa final'!$T$49),"")</f>
        <v/>
      </c>
      <c r="L42" s="63" t="str">
        <f>IF(AND('Mapa final'!$AD$50="Baja",'Mapa final'!$AF$50="Leve"),CONCATENATE("R7C",'Mapa final'!$T$50),"")</f>
        <v/>
      </c>
      <c r="M42" s="63" t="str">
        <f>IF(AND('Mapa final'!$AD$51="Baja",'Mapa final'!$AF$51="Leve"),CONCATENATE("R7C",'Mapa final'!$T$51),"")</f>
        <v/>
      </c>
      <c r="N42" s="63" t="str">
        <f>IF(AND('Mapa final'!$AD$52="Baja",'Mapa final'!$AF$52="Leve"),CONCATENATE("R7C",'Mapa final'!$T$52),"")</f>
        <v/>
      </c>
      <c r="O42" s="64" t="str">
        <f>IF(AND('Mapa final'!$AD$53="Baja",'Mapa final'!$AF$53="Leve"),CONCATENATE("R7C",'Mapa final'!$T$53),"")</f>
        <v/>
      </c>
      <c r="P42" s="53" t="str">
        <f>IF(AND('Mapa final'!$AD$48="Baja",'Mapa final'!$AF$48="Menor"),CONCATENATE("R7C",'Mapa final'!$T$48),"")</f>
        <v/>
      </c>
      <c r="Q42" s="54" t="str">
        <f>IF(AND('Mapa final'!$AD$49="Baja",'Mapa final'!$AF$49="Menor"),CONCATENATE("R7C",'Mapa final'!$T$49),"")</f>
        <v/>
      </c>
      <c r="R42" s="54" t="str">
        <f>IF(AND('Mapa final'!$AD$50="Baja",'Mapa final'!$AF$50="Menor"),CONCATENATE("R7C",'Mapa final'!$T$50),"")</f>
        <v/>
      </c>
      <c r="S42" s="54" t="str">
        <f>IF(AND('Mapa final'!$AD$51="Baja",'Mapa final'!$AF$51="Menor"),CONCATENATE("R7C",'Mapa final'!$T$51),"")</f>
        <v/>
      </c>
      <c r="T42" s="54" t="str">
        <f>IF(AND('Mapa final'!$AD$52="Baja",'Mapa final'!$AF$52="Menor"),CONCATENATE("R7C",'Mapa final'!$T$52),"")</f>
        <v/>
      </c>
      <c r="U42" s="55" t="str">
        <f>IF(AND('Mapa final'!$AD$53="Baja",'Mapa final'!$AF$53="Menor"),CONCATENATE("R7C",'Mapa final'!$T$53),"")</f>
        <v/>
      </c>
      <c r="V42" s="53" t="str">
        <f>IF(AND('Mapa final'!$AD$48="Baja",'Mapa final'!$AF$48="Moderado"),CONCATENATE("R7C",'Mapa final'!$T$48),"")</f>
        <v/>
      </c>
      <c r="W42" s="54" t="str">
        <f>IF(AND('Mapa final'!$AD$49="Baja",'Mapa final'!$AF$49="Moderado"),CONCATENATE("R7C",'Mapa final'!$T$49),"")</f>
        <v/>
      </c>
      <c r="X42" s="54" t="str">
        <f>IF(AND('Mapa final'!$AD$50="Baja",'Mapa final'!$AF$50="Moderado"),CONCATENATE("R7C",'Mapa final'!$T$50),"")</f>
        <v/>
      </c>
      <c r="Y42" s="54" t="str">
        <f>IF(AND('Mapa final'!$AD$51="Baja",'Mapa final'!$AF$51="Moderado"),CONCATENATE("R7C",'Mapa final'!$T$51),"")</f>
        <v/>
      </c>
      <c r="Z42" s="54" t="str">
        <f>IF(AND('Mapa final'!$AD$52="Baja",'Mapa final'!$AF$52="Moderado"),CONCATENATE("R7C",'Mapa final'!$T$52),"")</f>
        <v/>
      </c>
      <c r="AA42" s="55" t="str">
        <f>IF(AND('Mapa final'!$AD$53="Baja",'Mapa final'!$AF$53="Moderado"),CONCATENATE("R7C",'Mapa final'!$T$53),"")</f>
        <v/>
      </c>
      <c r="AB42" s="38" t="str">
        <f>IF(AND('Mapa final'!$AD$48="Baja",'Mapa final'!$AF$48="Mayor"),CONCATENATE("R7C",'Mapa final'!$T$48),"")</f>
        <v/>
      </c>
      <c r="AC42" s="39" t="str">
        <f>IF(AND('Mapa final'!$AD$49="Baja",'Mapa final'!$AF$49="Mayor"),CONCATENATE("R7C",'Mapa final'!$T$49),"")</f>
        <v/>
      </c>
      <c r="AD42" s="39" t="str">
        <f>IF(AND('Mapa final'!$AD$50="Baja",'Mapa final'!$AF$50="Mayor"),CONCATENATE("R7C",'Mapa final'!$T$50),"")</f>
        <v/>
      </c>
      <c r="AE42" s="39" t="str">
        <f>IF(AND('Mapa final'!$AD$51="Baja",'Mapa final'!$AF$51="Mayor"),CONCATENATE("R7C",'Mapa final'!$T$51),"")</f>
        <v/>
      </c>
      <c r="AF42" s="39" t="str">
        <f>IF(AND('Mapa final'!$AD$52="Baja",'Mapa final'!$AF$52="Mayor"),CONCATENATE("R7C",'Mapa final'!$T$52),"")</f>
        <v/>
      </c>
      <c r="AG42" s="40" t="str">
        <f>IF(AND('Mapa final'!$AD$53="Baja",'Mapa final'!$AF$53="Mayor"),CONCATENATE("R7C",'Mapa final'!$T$53),"")</f>
        <v/>
      </c>
      <c r="AH42" s="41" t="str">
        <f>IF(AND('Mapa final'!$AD$48="Baja",'Mapa final'!$AF$48="Catastrófico"),CONCATENATE("R7C",'Mapa final'!$T$48),"")</f>
        <v/>
      </c>
      <c r="AI42" s="42" t="str">
        <f>IF(AND('Mapa final'!$AD$49="Baja",'Mapa final'!$AF$49="Catastrófico"),CONCATENATE("R7C",'Mapa final'!$T$49),"")</f>
        <v/>
      </c>
      <c r="AJ42" s="42" t="str">
        <f>IF(AND('Mapa final'!$AD$50="Baja",'Mapa final'!$AF$50="Catastrófico"),CONCATENATE("R7C",'Mapa final'!$T$50),"")</f>
        <v/>
      </c>
      <c r="AK42" s="42" t="str">
        <f>IF(AND('Mapa final'!$AD$51="Baja",'Mapa final'!$AF$51="Catastrófico"),CONCATENATE("R7C",'Mapa final'!$T$51),"")</f>
        <v/>
      </c>
      <c r="AL42" s="42" t="str">
        <f>IF(AND('Mapa final'!$AD$52="Baja",'Mapa final'!$AF$52="Catastrófico"),CONCATENATE("R7C",'Mapa final'!$T$52),"")</f>
        <v/>
      </c>
      <c r="AM42" s="43" t="str">
        <f>IF(AND('Mapa final'!$AD$53="Baja",'Mapa final'!$AF$53="Catastrófico"),CONCATENATE("R7C",'Mapa final'!$T$53),"")</f>
        <v/>
      </c>
      <c r="AN42" s="69"/>
      <c r="AO42" s="516"/>
      <c r="AP42" s="517"/>
      <c r="AQ42" s="517"/>
      <c r="AR42" s="517"/>
      <c r="AS42" s="517"/>
      <c r="AT42" s="518"/>
      <c r="AU42" s="69"/>
      <c r="AV42" s="69"/>
      <c r="AW42" s="69"/>
      <c r="AX42" s="69"/>
      <c r="AY42" s="69"/>
      <c r="AZ42" s="69"/>
      <c r="BA42" s="69"/>
      <c r="BB42" s="69"/>
      <c r="BC42" s="69"/>
      <c r="BD42" s="69"/>
      <c r="BE42" s="69"/>
      <c r="BF42" s="69"/>
      <c r="BG42" s="69"/>
      <c r="BH42" s="69"/>
      <c r="BI42" s="69"/>
      <c r="BJ42" s="69"/>
      <c r="BK42" s="69"/>
      <c r="BL42" s="69"/>
      <c r="BM42" s="69"/>
      <c r="BN42" s="69"/>
      <c r="BO42" s="69"/>
      <c r="BP42" s="69"/>
      <c r="BQ42" s="69"/>
      <c r="BR42" s="69"/>
      <c r="BS42" s="69"/>
      <c r="BT42" s="69"/>
      <c r="BU42" s="69"/>
      <c r="BV42" s="69"/>
      <c r="BW42" s="69"/>
      <c r="BX42" s="69"/>
    </row>
    <row r="43" spans="1:80" ht="15" customHeight="1" x14ac:dyDescent="0.25">
      <c r="A43" s="69"/>
      <c r="B43" s="397"/>
      <c r="C43" s="397"/>
      <c r="D43" s="398"/>
      <c r="E43" s="496"/>
      <c r="F43" s="495"/>
      <c r="G43" s="495"/>
      <c r="H43" s="495"/>
      <c r="I43" s="495"/>
      <c r="J43" s="62" t="str">
        <f>IF(AND('Mapa final'!$AD$54="Baja",'Mapa final'!$AF$54="Leve"),CONCATENATE("R8C",'Mapa final'!$T$54),"")</f>
        <v/>
      </c>
      <c r="K43" s="63" t="str">
        <f>IF(AND('Mapa final'!$AD$55="Baja",'Mapa final'!$AF$55="Leve"),CONCATENATE("R8C",'Mapa final'!$T$55),"")</f>
        <v/>
      </c>
      <c r="L43" s="63" t="str">
        <f>IF(AND('Mapa final'!$AD$56="Baja",'Mapa final'!$AF$56="Leve"),CONCATENATE("R8C",'Mapa final'!$T$56),"")</f>
        <v/>
      </c>
      <c r="M43" s="63" t="str">
        <f>IF(AND('Mapa final'!$AD$57="Baja",'Mapa final'!$AF$57="Leve"),CONCATENATE("R8C",'Mapa final'!$T$57),"")</f>
        <v/>
      </c>
      <c r="N43" s="63" t="str">
        <f>IF(AND('Mapa final'!$AD$58="Baja",'Mapa final'!$AF$58="Leve"),CONCATENATE("R8C",'Mapa final'!$T$58),"")</f>
        <v/>
      </c>
      <c r="O43" s="64" t="str">
        <f>IF(AND('Mapa final'!$AD$59="Baja",'Mapa final'!$AF$59="Leve"),CONCATENATE("R8C",'Mapa final'!$T$59),"")</f>
        <v/>
      </c>
      <c r="P43" s="53" t="str">
        <f>IF(AND('Mapa final'!$AD$54="Baja",'Mapa final'!$AF$54="Menor"),CONCATENATE("R8C",'Mapa final'!$T$54),"")</f>
        <v/>
      </c>
      <c r="Q43" s="54" t="str">
        <f>IF(AND('Mapa final'!$AD$55="Baja",'Mapa final'!$AF$55="Menor"),CONCATENATE("R8C",'Mapa final'!$T$55),"")</f>
        <v/>
      </c>
      <c r="R43" s="54" t="str">
        <f>IF(AND('Mapa final'!$AD$56="Baja",'Mapa final'!$AF$56="Menor"),CONCATENATE("R8C",'Mapa final'!$T$56),"")</f>
        <v/>
      </c>
      <c r="S43" s="54" t="str">
        <f>IF(AND('Mapa final'!$AD$57="Baja",'Mapa final'!$AF$57="Menor"),CONCATENATE("R8C",'Mapa final'!$T$57),"")</f>
        <v/>
      </c>
      <c r="T43" s="54" t="str">
        <f>IF(AND('Mapa final'!$AD$58="Baja",'Mapa final'!$AF$58="Menor"),CONCATENATE("R8C",'Mapa final'!$T$58),"")</f>
        <v/>
      </c>
      <c r="U43" s="55" t="str">
        <f>IF(AND('Mapa final'!$AD$59="Baja",'Mapa final'!$AF$59="Menor"),CONCATENATE("R8C",'Mapa final'!$T$59),"")</f>
        <v/>
      </c>
      <c r="V43" s="53" t="str">
        <f>IF(AND('Mapa final'!$AD$54="Baja",'Mapa final'!$AF$54="Moderado"),CONCATENATE("R8C",'Mapa final'!$T$54),"")</f>
        <v/>
      </c>
      <c r="W43" s="54" t="str">
        <f>IF(AND('Mapa final'!$AD$55="Baja",'Mapa final'!$AF$55="Moderado"),CONCATENATE("R8C",'Mapa final'!$T$55),"")</f>
        <v/>
      </c>
      <c r="X43" s="54" t="str">
        <f>IF(AND('Mapa final'!$AD$56="Baja",'Mapa final'!$AF$56="Moderado"),CONCATENATE("R8C",'Mapa final'!$T$56),"")</f>
        <v/>
      </c>
      <c r="Y43" s="54" t="str">
        <f>IF(AND('Mapa final'!$AD$57="Baja",'Mapa final'!$AF$57="Moderado"),CONCATENATE("R8C",'Mapa final'!$T$57),"")</f>
        <v/>
      </c>
      <c r="Z43" s="54" t="str">
        <f>IF(AND('Mapa final'!$AD$58="Baja",'Mapa final'!$AF$58="Moderado"),CONCATENATE("R8C",'Mapa final'!$T$58),"")</f>
        <v/>
      </c>
      <c r="AA43" s="55" t="str">
        <f>IF(AND('Mapa final'!$AD$59="Baja",'Mapa final'!$AF$59="Moderado"),CONCATENATE("R8C",'Mapa final'!$T$59),"")</f>
        <v/>
      </c>
      <c r="AB43" s="38" t="str">
        <f>IF(AND('Mapa final'!$AD$54="Baja",'Mapa final'!$AF$54="Mayor"),CONCATENATE("R8C",'Mapa final'!$T$54),"")</f>
        <v/>
      </c>
      <c r="AC43" s="39" t="str">
        <f>IF(AND('Mapa final'!$AD$55="Baja",'Mapa final'!$AF$55="Mayor"),CONCATENATE("R8C",'Mapa final'!$T$55),"")</f>
        <v/>
      </c>
      <c r="AD43" s="39" t="str">
        <f>IF(AND('Mapa final'!$AD$56="Baja",'Mapa final'!$AF$56="Mayor"),CONCATENATE("R8C",'Mapa final'!$T$56),"")</f>
        <v/>
      </c>
      <c r="AE43" s="39" t="str">
        <f>IF(AND('Mapa final'!$AD$57="Baja",'Mapa final'!$AF$57="Mayor"),CONCATENATE("R8C",'Mapa final'!$T$57),"")</f>
        <v/>
      </c>
      <c r="AF43" s="39" t="str">
        <f>IF(AND('Mapa final'!$AD$58="Baja",'Mapa final'!$AF$58="Mayor"),CONCATENATE("R8C",'Mapa final'!$T$58),"")</f>
        <v/>
      </c>
      <c r="AG43" s="40" t="str">
        <f>IF(AND('Mapa final'!$AD$59="Baja",'Mapa final'!$AF$59="Mayor"),CONCATENATE("R8C",'Mapa final'!$T$59),"")</f>
        <v/>
      </c>
      <c r="AH43" s="41" t="str">
        <f>IF(AND('Mapa final'!$AD$54="Baja",'Mapa final'!$AF$54="Catastrófico"),CONCATENATE("R8C",'Mapa final'!$T$54),"")</f>
        <v/>
      </c>
      <c r="AI43" s="42" t="str">
        <f>IF(AND('Mapa final'!$AD$55="Baja",'Mapa final'!$AF$55="Catastrófico"),CONCATENATE("R8C",'Mapa final'!$T$55),"")</f>
        <v/>
      </c>
      <c r="AJ43" s="42" t="str">
        <f>IF(AND('Mapa final'!$AD$56="Baja",'Mapa final'!$AF$56="Catastrófico"),CONCATENATE("R8C",'Mapa final'!$T$56),"")</f>
        <v/>
      </c>
      <c r="AK43" s="42" t="str">
        <f>IF(AND('Mapa final'!$AD$57="Baja",'Mapa final'!$AF$57="Catastrófico"),CONCATENATE("R8C",'Mapa final'!$T$57),"")</f>
        <v/>
      </c>
      <c r="AL43" s="42" t="str">
        <f>IF(AND('Mapa final'!$AD$58="Baja",'Mapa final'!$AF$58="Catastrófico"),CONCATENATE("R8C",'Mapa final'!$T$58),"")</f>
        <v/>
      </c>
      <c r="AM43" s="43" t="str">
        <f>IF(AND('Mapa final'!$AD$59="Baja",'Mapa final'!$AF$59="Catastrófico"),CONCATENATE("R8C",'Mapa final'!$T$59),"")</f>
        <v/>
      </c>
      <c r="AN43" s="69"/>
      <c r="AO43" s="516"/>
      <c r="AP43" s="517"/>
      <c r="AQ43" s="517"/>
      <c r="AR43" s="517"/>
      <c r="AS43" s="517"/>
      <c r="AT43" s="518"/>
      <c r="AU43" s="69"/>
      <c r="AV43" s="69"/>
      <c r="AW43" s="69"/>
      <c r="AX43" s="69"/>
      <c r="AY43" s="69"/>
      <c r="AZ43" s="69"/>
      <c r="BA43" s="69"/>
      <c r="BB43" s="69"/>
      <c r="BC43" s="69"/>
      <c r="BD43" s="69"/>
      <c r="BE43" s="69"/>
      <c r="BF43" s="69"/>
      <c r="BG43" s="69"/>
      <c r="BH43" s="69"/>
      <c r="BI43" s="69"/>
      <c r="BJ43" s="69"/>
      <c r="BK43" s="69"/>
      <c r="BL43" s="69"/>
      <c r="BM43" s="69"/>
      <c r="BN43" s="69"/>
      <c r="BO43" s="69"/>
      <c r="BP43" s="69"/>
      <c r="BQ43" s="69"/>
      <c r="BR43" s="69"/>
      <c r="BS43" s="69"/>
      <c r="BT43" s="69"/>
      <c r="BU43" s="69"/>
      <c r="BV43" s="69"/>
      <c r="BW43" s="69"/>
      <c r="BX43" s="69"/>
    </row>
    <row r="44" spans="1:80" ht="15" customHeight="1" x14ac:dyDescent="0.25">
      <c r="A44" s="69"/>
      <c r="B44" s="397"/>
      <c r="C44" s="397"/>
      <c r="D44" s="398"/>
      <c r="E44" s="496"/>
      <c r="F44" s="495"/>
      <c r="G44" s="495"/>
      <c r="H44" s="495"/>
      <c r="I44" s="495"/>
      <c r="J44" s="62" t="str">
        <f>IF(AND('Mapa final'!$AD$60="Baja",'Mapa final'!$AF$60="Leve"),CONCATENATE("R9C",'Mapa final'!$T$60),"")</f>
        <v/>
      </c>
      <c r="K44" s="63" t="str">
        <f>IF(AND('Mapa final'!$AD$61="Baja",'Mapa final'!$AF$61="Leve"),CONCATENATE("R9C",'Mapa final'!$T$61),"")</f>
        <v/>
      </c>
      <c r="L44" s="63" t="str">
        <f>IF(AND('Mapa final'!$AD$62="Baja",'Mapa final'!$AF$62="Leve"),CONCATENATE("R9C",'Mapa final'!$T$62),"")</f>
        <v/>
      </c>
      <c r="M44" s="63" t="str">
        <f>IF(AND('Mapa final'!$AD$63="Baja",'Mapa final'!$AF$63="Leve"),CONCATENATE("R9C",'Mapa final'!$T$63),"")</f>
        <v/>
      </c>
      <c r="N44" s="63" t="str">
        <f>IF(AND('Mapa final'!$AD$64="Baja",'Mapa final'!$AF$64="Leve"),CONCATENATE("R9C",'Mapa final'!$T$64),"")</f>
        <v/>
      </c>
      <c r="O44" s="64" t="str">
        <f>IF(AND('Mapa final'!$AD$65="Baja",'Mapa final'!$AF$65="Leve"),CONCATENATE("R9C",'Mapa final'!$T$65),"")</f>
        <v/>
      </c>
      <c r="P44" s="53" t="str">
        <f>IF(AND('Mapa final'!$AD$60="Baja",'Mapa final'!$AF$60="Menor"),CONCATENATE("R9C",'Mapa final'!$T$60),"")</f>
        <v/>
      </c>
      <c r="Q44" s="54" t="str">
        <f>IF(AND('Mapa final'!$AD$61="Baja",'Mapa final'!$AF$61="Menor"),CONCATENATE("R9C",'Mapa final'!$T$61),"")</f>
        <v/>
      </c>
      <c r="R44" s="54" t="str">
        <f>IF(AND('Mapa final'!$AD$62="Baja",'Mapa final'!$AF$62="Menor"),CONCATENATE("R9C",'Mapa final'!$T$62),"")</f>
        <v/>
      </c>
      <c r="S44" s="54" t="str">
        <f>IF(AND('Mapa final'!$AD$63="Baja",'Mapa final'!$AF$63="Menor"),CONCATENATE("R9C",'Mapa final'!$T$63),"")</f>
        <v/>
      </c>
      <c r="T44" s="54" t="str">
        <f>IF(AND('Mapa final'!$AD$64="Baja",'Mapa final'!$AF$64="Menor"),CONCATENATE("R9C",'Mapa final'!$T$64),"")</f>
        <v/>
      </c>
      <c r="U44" s="55" t="str">
        <f>IF(AND('Mapa final'!$AD$65="Baja",'Mapa final'!$AF$65="Menor"),CONCATENATE("R9C",'Mapa final'!$T$65),"")</f>
        <v/>
      </c>
      <c r="V44" s="53" t="str">
        <f>IF(AND('Mapa final'!$AD$60="Baja",'Mapa final'!$AF$60="Moderado"),CONCATENATE("R9C",'Mapa final'!$T$60),"")</f>
        <v>R9C1</v>
      </c>
      <c r="W44" s="54" t="str">
        <f>IF(AND('Mapa final'!$AD$61="Baja",'Mapa final'!$AF$61="Moderado"),CONCATENATE("R9C",'Mapa final'!$T$61),"")</f>
        <v/>
      </c>
      <c r="X44" s="54" t="str">
        <f>IF(AND('Mapa final'!$AD$62="Baja",'Mapa final'!$AF$62="Moderado"),CONCATENATE("R9C",'Mapa final'!$T$62),"")</f>
        <v/>
      </c>
      <c r="Y44" s="54" t="str">
        <f>IF(AND('Mapa final'!$AD$63="Baja",'Mapa final'!$AF$63="Moderado"),CONCATENATE("R9C",'Mapa final'!$T$63),"")</f>
        <v/>
      </c>
      <c r="Z44" s="54" t="str">
        <f>IF(AND('Mapa final'!$AD$64="Baja",'Mapa final'!$AF$64="Moderado"),CONCATENATE("R9C",'Mapa final'!$T$64),"")</f>
        <v/>
      </c>
      <c r="AA44" s="55" t="str">
        <f>IF(AND('Mapa final'!$AD$65="Baja",'Mapa final'!$AF$65="Moderado"),CONCATENATE("R9C",'Mapa final'!$T$65),"")</f>
        <v/>
      </c>
      <c r="AB44" s="38" t="str">
        <f>IF(AND('Mapa final'!$AD$60="Baja",'Mapa final'!$AF$60="Mayor"),CONCATENATE("R9C",'Mapa final'!$T$60),"")</f>
        <v/>
      </c>
      <c r="AC44" s="39" t="str">
        <f>IF(AND('Mapa final'!$AD$61="Baja",'Mapa final'!$AF$61="Mayor"),CONCATENATE("R9C",'Mapa final'!$T$61),"")</f>
        <v/>
      </c>
      <c r="AD44" s="39" t="str">
        <f>IF(AND('Mapa final'!$AD$62="Baja",'Mapa final'!$AF$62="Mayor"),CONCATENATE("R9C",'Mapa final'!$T$62),"")</f>
        <v/>
      </c>
      <c r="AE44" s="39" t="str">
        <f>IF(AND('Mapa final'!$AD$63="Baja",'Mapa final'!$AF$63="Mayor"),CONCATENATE("R9C",'Mapa final'!$T$63),"")</f>
        <v/>
      </c>
      <c r="AF44" s="39" t="str">
        <f>IF(AND('Mapa final'!$AD$64="Baja",'Mapa final'!$AF$64="Mayor"),CONCATENATE("R9C",'Mapa final'!$T$64),"")</f>
        <v/>
      </c>
      <c r="AG44" s="40" t="str">
        <f>IF(AND('Mapa final'!$AD$65="Baja",'Mapa final'!$AF$65="Mayor"),CONCATENATE("R9C",'Mapa final'!$T$65),"")</f>
        <v/>
      </c>
      <c r="AH44" s="41" t="str">
        <f>IF(AND('Mapa final'!$AD$60="Baja",'Mapa final'!$AF$60="Catastrófico"),CONCATENATE("R9C",'Mapa final'!$T$60),"")</f>
        <v/>
      </c>
      <c r="AI44" s="42" t="str">
        <f>IF(AND('Mapa final'!$AD$61="Baja",'Mapa final'!$AF$61="Catastrófico"),CONCATENATE("R9C",'Mapa final'!$T$61),"")</f>
        <v/>
      </c>
      <c r="AJ44" s="42" t="str">
        <f>IF(AND('Mapa final'!$AD$62="Baja",'Mapa final'!$AF$62="Catastrófico"),CONCATENATE("R9C",'Mapa final'!$T$62),"")</f>
        <v/>
      </c>
      <c r="AK44" s="42" t="str">
        <f>IF(AND('Mapa final'!$AD$63="Baja",'Mapa final'!$AF$63="Catastrófico"),CONCATENATE("R9C",'Mapa final'!$T$63),"")</f>
        <v/>
      </c>
      <c r="AL44" s="42" t="str">
        <f>IF(AND('Mapa final'!$AD$64="Baja",'Mapa final'!$AF$64="Catastrófico"),CONCATENATE("R9C",'Mapa final'!$T$64),"")</f>
        <v/>
      </c>
      <c r="AM44" s="43" t="str">
        <f>IF(AND('Mapa final'!$AD$65="Baja",'Mapa final'!$AF$65="Catastrófico"),CONCATENATE("R9C",'Mapa final'!$T$65),"")</f>
        <v/>
      </c>
      <c r="AN44" s="69"/>
      <c r="AO44" s="516"/>
      <c r="AP44" s="517"/>
      <c r="AQ44" s="517"/>
      <c r="AR44" s="517"/>
      <c r="AS44" s="517"/>
      <c r="AT44" s="518"/>
      <c r="AU44" s="69"/>
      <c r="AV44" s="69"/>
      <c r="AW44" s="69"/>
      <c r="AX44" s="69"/>
      <c r="AY44" s="69"/>
      <c r="AZ44" s="69"/>
      <c r="BA44" s="69"/>
      <c r="BB44" s="69"/>
      <c r="BC44" s="69"/>
      <c r="BD44" s="69"/>
      <c r="BE44" s="69"/>
      <c r="BF44" s="69"/>
      <c r="BG44" s="69"/>
      <c r="BH44" s="69"/>
      <c r="BI44" s="69"/>
      <c r="BJ44" s="69"/>
      <c r="BK44" s="69"/>
      <c r="BL44" s="69"/>
      <c r="BM44" s="69"/>
      <c r="BN44" s="69"/>
      <c r="BO44" s="69"/>
      <c r="BP44" s="69"/>
      <c r="BQ44" s="69"/>
      <c r="BR44" s="69"/>
      <c r="BS44" s="69"/>
      <c r="BT44" s="69"/>
      <c r="BU44" s="69"/>
      <c r="BV44" s="69"/>
      <c r="BW44" s="69"/>
      <c r="BX44" s="69"/>
    </row>
    <row r="45" spans="1:80" ht="15.75" customHeight="1" thickBot="1" x14ac:dyDescent="0.3">
      <c r="A45" s="69"/>
      <c r="B45" s="397"/>
      <c r="C45" s="397"/>
      <c r="D45" s="398"/>
      <c r="E45" s="497"/>
      <c r="F45" s="498"/>
      <c r="G45" s="498"/>
      <c r="H45" s="498"/>
      <c r="I45" s="498"/>
      <c r="J45" s="65" t="str">
        <f>IF(AND('Mapa final'!$AD$66="Baja",'Mapa final'!$AF$66="Leve"),CONCATENATE("R10C",'Mapa final'!$T$66),"")</f>
        <v/>
      </c>
      <c r="K45" s="66" t="str">
        <f>IF(AND('Mapa final'!$AD$67="Baja",'Mapa final'!$AF$67="Leve"),CONCATENATE("R10C",'Mapa final'!$T$67),"")</f>
        <v/>
      </c>
      <c r="L45" s="66" t="str">
        <f>IF(AND('Mapa final'!$AD$68="Baja",'Mapa final'!$AF$68="Leve"),CONCATENATE("R10C",'Mapa final'!$T$68),"")</f>
        <v/>
      </c>
      <c r="M45" s="66" t="str">
        <f>IF(AND('Mapa final'!$AD$69="Baja",'Mapa final'!$AF$69="Leve"),CONCATENATE("R10C",'Mapa final'!$T$69),"")</f>
        <v/>
      </c>
      <c r="N45" s="66" t="str">
        <f>IF(AND('Mapa final'!$AD$70="Baja",'Mapa final'!$AF$70="Leve"),CONCATENATE("R10C",'Mapa final'!$T$70),"")</f>
        <v/>
      </c>
      <c r="O45" s="67" t="str">
        <f>IF(AND('Mapa final'!$AD$71="Baja",'Mapa final'!$AF$71="Leve"),CONCATENATE("R10C",'Mapa final'!$T$71),"")</f>
        <v/>
      </c>
      <c r="P45" s="53" t="str">
        <f>IF(AND('Mapa final'!$AD$66="Baja",'Mapa final'!$AF$66="Menor"),CONCATENATE("R10C",'Mapa final'!$T$66),"")</f>
        <v/>
      </c>
      <c r="Q45" s="54" t="str">
        <f>IF(AND('Mapa final'!$AD$67="Baja",'Mapa final'!$AF$67="Menor"),CONCATENATE("R10C",'Mapa final'!$T$67),"")</f>
        <v/>
      </c>
      <c r="R45" s="54" t="str">
        <f>IF(AND('Mapa final'!$AD$68="Baja",'Mapa final'!$AF$68="Menor"),CONCATENATE("R10C",'Mapa final'!$T$68),"")</f>
        <v/>
      </c>
      <c r="S45" s="54" t="str">
        <f>IF(AND('Mapa final'!$AD$69="Baja",'Mapa final'!$AF$69="Menor"),CONCATENATE("R10C",'Mapa final'!$T$69),"")</f>
        <v/>
      </c>
      <c r="T45" s="54" t="str">
        <f>IF(AND('Mapa final'!$AD$70="Baja",'Mapa final'!$AF$70="Menor"),CONCATENATE("R10C",'Mapa final'!$T$70),"")</f>
        <v/>
      </c>
      <c r="U45" s="55" t="str">
        <f>IF(AND('Mapa final'!$AD$71="Baja",'Mapa final'!$AF$71="Menor"),CONCATENATE("R10C",'Mapa final'!$T$71),"")</f>
        <v/>
      </c>
      <c r="V45" s="56" t="str">
        <f>IF(AND('Mapa final'!$AD$66="Baja",'Mapa final'!$AF$66="Moderado"),CONCATENATE("R10C",'Mapa final'!$T$66),"")</f>
        <v/>
      </c>
      <c r="W45" s="57" t="str">
        <f>IF(AND('Mapa final'!$AD$67="Baja",'Mapa final'!$AF$67="Moderado"),CONCATENATE("R10C",'Mapa final'!$T$67),"")</f>
        <v>R10C2</v>
      </c>
      <c r="X45" s="57" t="str">
        <f>IF(AND('Mapa final'!$AD$68="Baja",'Mapa final'!$AF$68="Moderado"),CONCATENATE("R10C",'Mapa final'!$T$68),"")</f>
        <v>R10C3</v>
      </c>
      <c r="Y45" s="57" t="str">
        <f>IF(AND('Mapa final'!$AD$69="Baja",'Mapa final'!$AF$69="Moderado"),CONCATENATE("R10C",'Mapa final'!$T$69),"")</f>
        <v/>
      </c>
      <c r="Z45" s="57" t="str">
        <f>IF(AND('Mapa final'!$AD$70="Baja",'Mapa final'!$AF$70="Moderado"),CONCATENATE("R10C",'Mapa final'!$T$70),"")</f>
        <v/>
      </c>
      <c r="AA45" s="58" t="str">
        <f>IF(AND('Mapa final'!$AD$71="Baja",'Mapa final'!$AF$71="Moderado"),CONCATENATE("R10C",'Mapa final'!$T$71),"")</f>
        <v/>
      </c>
      <c r="AB45" s="44" t="str">
        <f>IF(AND('Mapa final'!$AD$66="Baja",'Mapa final'!$AF$66="Mayor"),CONCATENATE("R10C",'Mapa final'!$T$66),"")</f>
        <v/>
      </c>
      <c r="AC45" s="45" t="str">
        <f>IF(AND('Mapa final'!$AD$67="Baja",'Mapa final'!$AF$67="Mayor"),CONCATENATE("R10C",'Mapa final'!$T$67),"")</f>
        <v/>
      </c>
      <c r="AD45" s="45" t="str">
        <f>IF(AND('Mapa final'!$AD$68="Baja",'Mapa final'!$AF$68="Mayor"),CONCATENATE("R10C",'Mapa final'!$T$68),"")</f>
        <v/>
      </c>
      <c r="AE45" s="45" t="str">
        <f>IF(AND('Mapa final'!$AD$69="Baja",'Mapa final'!$AF$69="Mayor"),CONCATENATE("R10C",'Mapa final'!$T$69),"")</f>
        <v/>
      </c>
      <c r="AF45" s="45" t="str">
        <f>IF(AND('Mapa final'!$AD$70="Baja",'Mapa final'!$AF$70="Mayor"),CONCATENATE("R10C",'Mapa final'!$T$70),"")</f>
        <v/>
      </c>
      <c r="AG45" s="46" t="str">
        <f>IF(AND('Mapa final'!$AD$71="Baja",'Mapa final'!$AF$71="Mayor"),CONCATENATE("R10C",'Mapa final'!$T$71),"")</f>
        <v/>
      </c>
      <c r="AH45" s="47" t="str">
        <f>IF(AND('Mapa final'!$AD$66="Baja",'Mapa final'!$AF$66="Catastrófico"),CONCATENATE("R10C",'Mapa final'!$T$66),"")</f>
        <v/>
      </c>
      <c r="AI45" s="48" t="str">
        <f>IF(AND('Mapa final'!$AD$67="Baja",'Mapa final'!$AF$67="Catastrófico"),CONCATENATE("R10C",'Mapa final'!$T$67),"")</f>
        <v/>
      </c>
      <c r="AJ45" s="48" t="str">
        <f>IF(AND('Mapa final'!$AD$68="Baja",'Mapa final'!$AF$68="Catastrófico"),CONCATENATE("R10C",'Mapa final'!$T$68),"")</f>
        <v/>
      </c>
      <c r="AK45" s="48" t="str">
        <f>IF(AND('Mapa final'!$AD$69="Baja",'Mapa final'!$AF$69="Catastrófico"),CONCATENATE("R10C",'Mapa final'!$T$69),"")</f>
        <v/>
      </c>
      <c r="AL45" s="48" t="str">
        <f>IF(AND('Mapa final'!$AD$70="Baja",'Mapa final'!$AF$70="Catastrófico"),CONCATENATE("R10C",'Mapa final'!$T$70),"")</f>
        <v/>
      </c>
      <c r="AM45" s="49" t="str">
        <f>IF(AND('Mapa final'!$AD$71="Baja",'Mapa final'!$AF$71="Catastrófico"),CONCATENATE("R10C",'Mapa final'!$T$71),"")</f>
        <v/>
      </c>
      <c r="AN45" s="69"/>
      <c r="AO45" s="519"/>
      <c r="AP45" s="520"/>
      <c r="AQ45" s="520"/>
      <c r="AR45" s="520"/>
      <c r="AS45" s="520"/>
      <c r="AT45" s="521"/>
    </row>
    <row r="46" spans="1:80" ht="46.5" customHeight="1" x14ac:dyDescent="0.35">
      <c r="A46" s="69"/>
      <c r="B46" s="397"/>
      <c r="C46" s="397"/>
      <c r="D46" s="398"/>
      <c r="E46" s="492" t="s">
        <v>113</v>
      </c>
      <c r="F46" s="493"/>
      <c r="G46" s="493"/>
      <c r="H46" s="493"/>
      <c r="I46" s="510"/>
      <c r="J46" s="59" t="str">
        <f>IF(AND('Mapa final'!$AD$12="Muy Baja",'Mapa final'!$AF$12="Leve"),CONCATENATE("R1C",'Mapa final'!$T$12),"")</f>
        <v/>
      </c>
      <c r="K46" s="60" t="str">
        <f>IF(AND('Mapa final'!$AD$13="Muy Baja",'Mapa final'!$AF$13="Leve"),CONCATENATE("R1C",'Mapa final'!$T$13),"")</f>
        <v/>
      </c>
      <c r="L46" s="60" t="str">
        <f>IF(AND('Mapa final'!$AD$14="Muy Baja",'Mapa final'!$AF$14="Leve"),CONCATENATE("R1C",'Mapa final'!$T$14),"")</f>
        <v/>
      </c>
      <c r="M46" s="60" t="str">
        <f>IF(AND('Mapa final'!$AD$15="Muy Baja",'Mapa final'!$AF$15="Leve"),CONCATENATE("R1C",'Mapa final'!$T$15),"")</f>
        <v/>
      </c>
      <c r="N46" s="60" t="str">
        <f>IF(AND('Mapa final'!$AD$16="Muy Baja",'Mapa final'!$AF$16="Leve"),CONCATENATE("R1C",'Mapa final'!$T$16),"")</f>
        <v/>
      </c>
      <c r="O46" s="61" t="str">
        <f>IF(AND('Mapa final'!$AD$17="Muy Baja",'Mapa final'!$AF$17="Leve"),CONCATENATE("R1C",'Mapa final'!$T$17),"")</f>
        <v/>
      </c>
      <c r="P46" s="59" t="str">
        <f>IF(AND('Mapa final'!$AD$12="Muy Baja",'Mapa final'!$AF$12="Menor"),CONCATENATE("R1C",'Mapa final'!$T$12),"")</f>
        <v/>
      </c>
      <c r="Q46" s="60" t="str">
        <f>IF(AND('Mapa final'!$AD$13="Muy Baja",'Mapa final'!$AF$13="Menor"),CONCATENATE("R1C",'Mapa final'!$T$13),"")</f>
        <v/>
      </c>
      <c r="R46" s="60" t="str">
        <f>IF(AND('Mapa final'!$AD$14="Muy Baja",'Mapa final'!$AF$14="Menor"),CONCATENATE("R1C",'Mapa final'!$T$14),"")</f>
        <v/>
      </c>
      <c r="S46" s="60" t="str">
        <f>IF(AND('Mapa final'!$AD$15="Muy Baja",'Mapa final'!$AF$15="Menor"),CONCATENATE("R1C",'Mapa final'!$T$15),"")</f>
        <v/>
      </c>
      <c r="T46" s="60" t="str">
        <f>IF(AND('Mapa final'!$AD$16="Muy Baja",'Mapa final'!$AF$16="Menor"),CONCATENATE("R1C",'Mapa final'!$T$16),"")</f>
        <v/>
      </c>
      <c r="U46" s="61" t="str">
        <f>IF(AND('Mapa final'!$AD$17="Muy Baja",'Mapa final'!$AF$17="Menor"),CONCATENATE("R1C",'Mapa final'!$T$17),"")</f>
        <v/>
      </c>
      <c r="V46" s="50" t="str">
        <f>IF(AND('Mapa final'!$AD$12="Muy Baja",'Mapa final'!$AF$12="Moderado"),CONCATENATE("R1C",'Mapa final'!$T$12),"")</f>
        <v/>
      </c>
      <c r="W46" s="68" t="str">
        <f>IF(AND('Mapa final'!$AD$13="Muy Baja",'Mapa final'!$AF$13="Moderado"),CONCATENATE("R1C",'Mapa final'!$T$13),"")</f>
        <v/>
      </c>
      <c r="X46" s="51" t="str">
        <f>IF(AND('Mapa final'!$AD$14="Muy Baja",'Mapa final'!$AF$14="Moderado"),CONCATENATE("R1C",'Mapa final'!$T$14),"")</f>
        <v/>
      </c>
      <c r="Y46" s="51" t="str">
        <f>IF(AND('Mapa final'!$AD$15="Muy Baja",'Mapa final'!$AF$15="Moderado"),CONCATENATE("R1C",'Mapa final'!$T$15),"")</f>
        <v/>
      </c>
      <c r="Z46" s="51" t="str">
        <f>IF(AND('Mapa final'!$AD$16="Muy Baja",'Mapa final'!$AF$16="Moderado"),CONCATENATE("R1C",'Mapa final'!$T$16),"")</f>
        <v/>
      </c>
      <c r="AA46" s="52" t="str">
        <f>IF(AND('Mapa final'!$AD$17="Muy Baja",'Mapa final'!$AF$17="Moderado"),CONCATENATE("R1C",'Mapa final'!$T$17),"")</f>
        <v/>
      </c>
      <c r="AB46" s="32" t="str">
        <f>IF(AND('Mapa final'!$AD$12="Muy Baja",'Mapa final'!$AF$12="Mayor"),CONCATENATE("R1C",'Mapa final'!$T$12),"")</f>
        <v/>
      </c>
      <c r="AC46" s="33" t="str">
        <f>IF(AND('Mapa final'!$AD$13="Muy Baja",'Mapa final'!$AF$13="Mayor"),CONCATENATE("R1C",'Mapa final'!$T$13),"")</f>
        <v/>
      </c>
      <c r="AD46" s="33" t="str">
        <f>IF(AND('Mapa final'!$AD$14="Muy Baja",'Mapa final'!$AF$14="Mayor"),CONCATENATE("R1C",'Mapa final'!$T$14),"")</f>
        <v/>
      </c>
      <c r="AE46" s="33" t="str">
        <f>IF(AND('Mapa final'!$AD$15="Muy Baja",'Mapa final'!$AF$15="Mayor"),CONCATENATE("R1C",'Mapa final'!$T$15),"")</f>
        <v/>
      </c>
      <c r="AF46" s="33" t="str">
        <f>IF(AND('Mapa final'!$AD$16="Muy Baja",'Mapa final'!$AF$16="Mayor"),CONCATENATE("R1C",'Mapa final'!$T$16),"")</f>
        <v/>
      </c>
      <c r="AG46" s="34" t="str">
        <f>IF(AND('Mapa final'!$AD$17="Muy Baja",'Mapa final'!$AF$17="Mayor"),CONCATENATE("R1C",'Mapa final'!$T$17),"")</f>
        <v/>
      </c>
      <c r="AH46" s="35" t="str">
        <f>IF(AND('Mapa final'!$AD$12="Muy Baja",'Mapa final'!$AF$12="Catastrófico"),CONCATENATE("R1C",'Mapa final'!$T$12),"")</f>
        <v/>
      </c>
      <c r="AI46" s="36" t="str">
        <f>IF(AND('Mapa final'!$AD$13="Muy Baja",'Mapa final'!$AF$13="Catastrófico"),CONCATENATE("R1C",'Mapa final'!$T$13),"")</f>
        <v/>
      </c>
      <c r="AJ46" s="36" t="str">
        <f>IF(AND('Mapa final'!$AD$14="Muy Baja",'Mapa final'!$AF$14="Catastrófico"),CONCATENATE("R1C",'Mapa final'!$T$14),"")</f>
        <v/>
      </c>
      <c r="AK46" s="36" t="str">
        <f>IF(AND('Mapa final'!$AD$15="Muy Baja",'Mapa final'!$AF$15="Catastrófico"),CONCATENATE("R1C",'Mapa final'!$T$15),"")</f>
        <v/>
      </c>
      <c r="AL46" s="36" t="str">
        <f>IF(AND('Mapa final'!$AD$16="Muy Baja",'Mapa final'!$AF$16="Catastrófico"),CONCATENATE("R1C",'Mapa final'!$T$16),"")</f>
        <v/>
      </c>
      <c r="AM46" s="37" t="str">
        <f>IF(AND('Mapa final'!$AD$17="Muy Baja",'Mapa final'!$AF$17="Catastrófico"),CONCATENATE("R1C",'Mapa final'!$T$17),"")</f>
        <v/>
      </c>
      <c r="AN46" s="69"/>
      <c r="AO46" s="69"/>
      <c r="AP46" s="69"/>
      <c r="AQ46" s="69"/>
      <c r="AR46" s="69"/>
      <c r="AS46" s="69"/>
      <c r="AT46" s="69"/>
      <c r="AU46" s="69"/>
      <c r="AV46" s="69"/>
      <c r="AW46" s="69"/>
      <c r="AX46" s="69"/>
      <c r="AY46" s="69"/>
      <c r="AZ46" s="69"/>
      <c r="BA46" s="69"/>
      <c r="BB46" s="69"/>
      <c r="BC46" s="69"/>
      <c r="BD46" s="69"/>
      <c r="BE46" s="69"/>
      <c r="BF46" s="69"/>
      <c r="BG46" s="69"/>
      <c r="BH46" s="69"/>
      <c r="BI46" s="69"/>
      <c r="BJ46" s="69"/>
      <c r="BK46" s="69"/>
      <c r="BL46" s="69"/>
      <c r="BM46" s="69"/>
      <c r="BN46" s="69"/>
      <c r="BO46" s="69"/>
      <c r="BP46" s="69"/>
      <c r="BQ46" s="69"/>
      <c r="BR46" s="69"/>
      <c r="BS46" s="69"/>
      <c r="BT46" s="69"/>
      <c r="BU46" s="69"/>
      <c r="BV46" s="69"/>
      <c r="BW46" s="69"/>
      <c r="BX46" s="69"/>
      <c r="BY46" s="69"/>
      <c r="BZ46" s="69"/>
      <c r="CA46" s="69"/>
      <c r="CB46" s="69"/>
    </row>
    <row r="47" spans="1:80" ht="46.5" customHeight="1" x14ac:dyDescent="0.25">
      <c r="A47" s="69"/>
      <c r="B47" s="397"/>
      <c r="C47" s="397"/>
      <c r="D47" s="398"/>
      <c r="E47" s="494"/>
      <c r="F47" s="495"/>
      <c r="G47" s="495"/>
      <c r="H47" s="495"/>
      <c r="I47" s="511"/>
      <c r="J47" s="62" t="str">
        <f>IF(AND('Mapa final'!$AD$18="Muy Baja",'Mapa final'!$AF$18="Leve"),CONCATENATE("R2C",'Mapa final'!$T$18),"")</f>
        <v/>
      </c>
      <c r="K47" s="63" t="str">
        <f>IF(AND('Mapa final'!$AD$19="Muy Baja",'Mapa final'!$AF$19="Leve"),CONCATENATE("R2C",'Mapa final'!$T$19),"")</f>
        <v/>
      </c>
      <c r="L47" s="63" t="str">
        <f>IF(AND('Mapa final'!$AD$20="Muy Baja",'Mapa final'!$AF$20="Leve"),CONCATENATE("R2C",'Mapa final'!$T$20),"")</f>
        <v/>
      </c>
      <c r="M47" s="63" t="str">
        <f>IF(AND('Mapa final'!$AD$21="Muy Baja",'Mapa final'!$AF$21="Leve"),CONCATENATE("R2C",'Mapa final'!$T$21),"")</f>
        <v/>
      </c>
      <c r="N47" s="63" t="str">
        <f>IF(AND('Mapa final'!$AD$22="Muy Baja",'Mapa final'!$AF$22="Leve"),CONCATENATE("R2C",'Mapa final'!$T$22),"")</f>
        <v/>
      </c>
      <c r="O47" s="64" t="str">
        <f>IF(AND('Mapa final'!$AD$23="Muy Baja",'Mapa final'!$AF$23="Leve"),CONCATENATE("R2C",'Mapa final'!$T$23),"")</f>
        <v/>
      </c>
      <c r="P47" s="62" t="str">
        <f>IF(AND('Mapa final'!$AD$18="Muy Baja",'Mapa final'!$AF$18="Menor"),CONCATENATE("R2C",'Mapa final'!$T$18),"")</f>
        <v/>
      </c>
      <c r="Q47" s="63" t="str">
        <f>IF(AND('Mapa final'!$AD$19="Muy Baja",'Mapa final'!$AF$19="Menor"),CONCATENATE("R2C",'Mapa final'!$T$19),"")</f>
        <v/>
      </c>
      <c r="R47" s="63" t="str">
        <f>IF(AND('Mapa final'!$AD$20="Muy Baja",'Mapa final'!$AF$20="Menor"),CONCATENATE("R2C",'Mapa final'!$T$20),"")</f>
        <v/>
      </c>
      <c r="S47" s="63" t="str">
        <f>IF(AND('Mapa final'!$AD$21="Muy Baja",'Mapa final'!$AF$21="Menor"),CONCATENATE("R2C",'Mapa final'!$T$21),"")</f>
        <v/>
      </c>
      <c r="T47" s="63" t="str">
        <f>IF(AND('Mapa final'!$AD$22="Muy Baja",'Mapa final'!$AF$22="Menor"),CONCATENATE("R2C",'Mapa final'!$T$22),"")</f>
        <v/>
      </c>
      <c r="U47" s="64" t="str">
        <f>IF(AND('Mapa final'!$AD$23="Muy Baja",'Mapa final'!$AF$23="Menor"),CONCATENATE("R2C",'Mapa final'!$T$23),"")</f>
        <v/>
      </c>
      <c r="V47" s="53" t="str">
        <f>IF(AND('Mapa final'!$AD$18="Muy Baja",'Mapa final'!$AF$18="Moderado"),CONCATENATE("R2C",'Mapa final'!$T$18),"")</f>
        <v/>
      </c>
      <c r="W47" s="54" t="str">
        <f>IF(AND('Mapa final'!$AD$19="Muy Baja",'Mapa final'!$AF$19="Moderado"),CONCATENATE("R2C",'Mapa final'!$T$19),"")</f>
        <v/>
      </c>
      <c r="X47" s="54" t="str">
        <f>IF(AND('Mapa final'!$AD$20="Muy Baja",'Mapa final'!$AF$20="Moderado"),CONCATENATE("R2C",'Mapa final'!$T$20),"")</f>
        <v/>
      </c>
      <c r="Y47" s="54" t="str">
        <f>IF(AND('Mapa final'!$AD$21="Muy Baja",'Mapa final'!$AF$21="Moderado"),CONCATENATE("R2C",'Mapa final'!$T$21),"")</f>
        <v/>
      </c>
      <c r="Z47" s="54" t="str">
        <f>IF(AND('Mapa final'!$AD$22="Muy Baja",'Mapa final'!$AF$22="Moderado"),CONCATENATE("R2C",'Mapa final'!$T$22),"")</f>
        <v/>
      </c>
      <c r="AA47" s="55" t="str">
        <f>IF(AND('Mapa final'!$AD$23="Muy Baja",'Mapa final'!$AF$23="Moderado"),CONCATENATE("R2C",'Mapa final'!$T$23),"")</f>
        <v/>
      </c>
      <c r="AB47" s="38" t="str">
        <f>IF(AND('Mapa final'!$AD$18="Muy Baja",'Mapa final'!$AF$18="Mayor"),CONCATENATE("R2C",'Mapa final'!$T$18),"")</f>
        <v/>
      </c>
      <c r="AC47" s="39" t="str">
        <f>IF(AND('Mapa final'!$AD$19="Muy Baja",'Mapa final'!$AF$19="Mayor"),CONCATENATE("R2C",'Mapa final'!$T$19),"")</f>
        <v/>
      </c>
      <c r="AD47" s="39" t="str">
        <f>IF(AND('Mapa final'!$AD$20="Muy Baja",'Mapa final'!$AF$20="Mayor"),CONCATENATE("R2C",'Mapa final'!$T$20),"")</f>
        <v/>
      </c>
      <c r="AE47" s="39" t="str">
        <f>IF(AND('Mapa final'!$AD$21="Muy Baja",'Mapa final'!$AF$21="Mayor"),CONCATENATE("R2C",'Mapa final'!$T$21),"")</f>
        <v/>
      </c>
      <c r="AF47" s="39" t="str">
        <f>IF(AND('Mapa final'!$AD$22="Muy Baja",'Mapa final'!$AF$22="Mayor"),CONCATENATE("R2C",'Mapa final'!$T$22),"")</f>
        <v/>
      </c>
      <c r="AG47" s="40" t="str">
        <f>IF(AND('Mapa final'!$AD$23="Muy Baja",'Mapa final'!$AF$23="Mayor"),CONCATENATE("R2C",'Mapa final'!$T$23),"")</f>
        <v/>
      </c>
      <c r="AH47" s="41" t="str">
        <f>IF(AND('Mapa final'!$AD$18="Muy Baja",'Mapa final'!$AF$18="Catastrófico"),CONCATENATE("R2C",'Mapa final'!$T$18),"")</f>
        <v/>
      </c>
      <c r="AI47" s="42" t="str">
        <f>IF(AND('Mapa final'!$AD$19="Muy Baja",'Mapa final'!$AF$19="Catastrófico"),CONCATENATE("R2C",'Mapa final'!$T$19),"")</f>
        <v/>
      </c>
      <c r="AJ47" s="42" t="str">
        <f>IF(AND('Mapa final'!$AD$20="Muy Baja",'Mapa final'!$AF$20="Catastrófico"),CONCATENATE("R2C",'Mapa final'!$T$20),"")</f>
        <v/>
      </c>
      <c r="AK47" s="42" t="str">
        <f>IF(AND('Mapa final'!$AD$21="Muy Baja",'Mapa final'!$AF$21="Catastrófico"),CONCATENATE("R2C",'Mapa final'!$T$21),"")</f>
        <v/>
      </c>
      <c r="AL47" s="42" t="str">
        <f>IF(AND('Mapa final'!$AD$22="Muy Baja",'Mapa final'!$AF$22="Catastrófico"),CONCATENATE("R2C",'Mapa final'!$T$22),"")</f>
        <v/>
      </c>
      <c r="AM47" s="43" t="str">
        <f>IF(AND('Mapa final'!$AD$23="Muy Baja",'Mapa final'!$AF$23="Catastrófico"),CONCATENATE("R2C",'Mapa final'!$T$23),"")</f>
        <v/>
      </c>
      <c r="AN47" s="69"/>
      <c r="AO47" s="69"/>
      <c r="AP47" s="69"/>
      <c r="AQ47" s="69"/>
      <c r="AR47" s="69"/>
      <c r="AS47" s="69"/>
      <c r="AT47" s="69"/>
      <c r="AU47" s="69"/>
      <c r="AV47" s="69"/>
      <c r="AW47" s="69"/>
      <c r="AX47" s="69"/>
      <c r="AY47" s="69"/>
      <c r="AZ47" s="69"/>
      <c r="BA47" s="69"/>
      <c r="BB47" s="69"/>
      <c r="BC47" s="69"/>
      <c r="BD47" s="69"/>
      <c r="BE47" s="69"/>
      <c r="BF47" s="69"/>
      <c r="BG47" s="69"/>
      <c r="BH47" s="69"/>
      <c r="BI47" s="69"/>
      <c r="BJ47" s="69"/>
      <c r="BK47" s="69"/>
      <c r="BL47" s="69"/>
      <c r="BM47" s="69"/>
      <c r="BN47" s="69"/>
      <c r="BO47" s="69"/>
      <c r="BP47" s="69"/>
      <c r="BQ47" s="69"/>
      <c r="BR47" s="69"/>
      <c r="BS47" s="69"/>
      <c r="BT47" s="69"/>
      <c r="BU47" s="69"/>
      <c r="BV47" s="69"/>
      <c r="BW47" s="69"/>
      <c r="BX47" s="69"/>
      <c r="BY47" s="69"/>
      <c r="BZ47" s="69"/>
      <c r="CA47" s="69"/>
      <c r="CB47" s="69"/>
    </row>
    <row r="48" spans="1:80" ht="15" customHeight="1" x14ac:dyDescent="0.25">
      <c r="A48" s="69"/>
      <c r="B48" s="397"/>
      <c r="C48" s="397"/>
      <c r="D48" s="398"/>
      <c r="E48" s="494"/>
      <c r="F48" s="495"/>
      <c r="G48" s="495"/>
      <c r="H48" s="495"/>
      <c r="I48" s="511"/>
      <c r="J48" s="62" t="str">
        <f>IF(AND('Mapa final'!$AD$24="Muy Baja",'Mapa final'!$AF$24="Leve"),CONCATENATE("R3C",'Mapa final'!$T$24),"")</f>
        <v/>
      </c>
      <c r="K48" s="63" t="str">
        <f>IF(AND('Mapa final'!$AD$25="Muy Baja",'Mapa final'!$AF$25="Leve"),CONCATENATE("R3C",'Mapa final'!$T$25),"")</f>
        <v/>
      </c>
      <c r="L48" s="63" t="str">
        <f>IF(AND('Mapa final'!$AD$26="Muy Baja",'Mapa final'!$AF$26="Leve"),CONCATENATE("R3C",'Mapa final'!$T$26),"")</f>
        <v/>
      </c>
      <c r="M48" s="63" t="str">
        <f>IF(AND('Mapa final'!$AD$27="Muy Baja",'Mapa final'!$AF$27="Leve"),CONCATENATE("R3C",'Mapa final'!$T$27),"")</f>
        <v/>
      </c>
      <c r="N48" s="63" t="str">
        <f>IF(AND('Mapa final'!$AD$28="Muy Baja",'Mapa final'!$AF$28="Leve"),CONCATENATE("R3C",'Mapa final'!$T$28),"")</f>
        <v/>
      </c>
      <c r="O48" s="64" t="str">
        <f>IF(AND('Mapa final'!$AD$29="Muy Baja",'Mapa final'!$AF$29="Leve"),CONCATENATE("R3C",'Mapa final'!$T$29),"")</f>
        <v/>
      </c>
      <c r="P48" s="62" t="str">
        <f>IF(AND('Mapa final'!$AD$24="Muy Baja",'Mapa final'!$AF$24="Menor"),CONCATENATE("R3C",'Mapa final'!$T$24),"")</f>
        <v/>
      </c>
      <c r="Q48" s="63" t="str">
        <f>IF(AND('Mapa final'!$AD$25="Muy Baja",'Mapa final'!$AF$25="Menor"),CONCATENATE("R3C",'Mapa final'!$T$25),"")</f>
        <v/>
      </c>
      <c r="R48" s="63" t="str">
        <f>IF(AND('Mapa final'!$AD$26="Muy Baja",'Mapa final'!$AF$26="Menor"),CONCATENATE("R3C",'Mapa final'!$T$26),"")</f>
        <v/>
      </c>
      <c r="S48" s="63" t="str">
        <f>IF(AND('Mapa final'!$AD$27="Muy Baja",'Mapa final'!$AF$27="Menor"),CONCATENATE("R3C",'Mapa final'!$T$27),"")</f>
        <v/>
      </c>
      <c r="T48" s="63" t="str">
        <f>IF(AND('Mapa final'!$AD$28="Muy Baja",'Mapa final'!$AF$28="Menor"),CONCATENATE("R3C",'Mapa final'!$T$28),"")</f>
        <v/>
      </c>
      <c r="U48" s="64" t="str">
        <f>IF(AND('Mapa final'!$AD$29="Muy Baja",'Mapa final'!$AF$29="Menor"),CONCATENATE("R3C",'Mapa final'!$T$29),"")</f>
        <v/>
      </c>
      <c r="V48" s="53" t="str">
        <f>IF(AND('Mapa final'!$AD$24="Muy Baja",'Mapa final'!$AF$24="Moderado"),CONCATENATE("R3C",'Mapa final'!$T$24),"")</f>
        <v/>
      </c>
      <c r="W48" s="54" t="str">
        <f>IF(AND('Mapa final'!$AD$25="Muy Baja",'Mapa final'!$AF$25="Moderado"),CONCATENATE("R3C",'Mapa final'!$T$25),"")</f>
        <v/>
      </c>
      <c r="X48" s="54" t="str">
        <f>IF(AND('Mapa final'!$AD$26="Muy Baja",'Mapa final'!$AF$26="Moderado"),CONCATENATE("R3C",'Mapa final'!$T$26),"")</f>
        <v>R3C3</v>
      </c>
      <c r="Y48" s="54" t="str">
        <f>IF(AND('Mapa final'!$AD$27="Muy Baja",'Mapa final'!$AF$27="Moderado"),CONCATENATE("R3C",'Mapa final'!$T$27),"")</f>
        <v/>
      </c>
      <c r="Z48" s="54" t="str">
        <f>IF(AND('Mapa final'!$AD$28="Muy Baja",'Mapa final'!$AF$28="Moderado"),CONCATENATE("R3C",'Mapa final'!$T$28),"")</f>
        <v/>
      </c>
      <c r="AA48" s="55" t="str">
        <f>IF(AND('Mapa final'!$AD$29="Muy Baja",'Mapa final'!$AF$29="Moderado"),CONCATENATE("R3C",'Mapa final'!$T$29),"")</f>
        <v/>
      </c>
      <c r="AB48" s="38" t="str">
        <f>IF(AND('Mapa final'!$AD$24="Muy Baja",'Mapa final'!$AF$24="Mayor"),CONCATENATE("R3C",'Mapa final'!$T$24),"")</f>
        <v/>
      </c>
      <c r="AC48" s="39" t="str">
        <f>IF(AND('Mapa final'!$AD$25="Muy Baja",'Mapa final'!$AF$25="Mayor"),CONCATENATE("R3C",'Mapa final'!$T$25),"")</f>
        <v/>
      </c>
      <c r="AD48" s="39" t="str">
        <f>IF(AND('Mapa final'!$AD$26="Muy Baja",'Mapa final'!$AF$26="Mayor"),CONCATENATE("R3C",'Mapa final'!$T$26),"")</f>
        <v/>
      </c>
      <c r="AE48" s="39" t="str">
        <f>IF(AND('Mapa final'!$AD$27="Muy Baja",'Mapa final'!$AF$27="Mayor"),CONCATENATE("R3C",'Mapa final'!$T$27),"")</f>
        <v/>
      </c>
      <c r="AF48" s="39" t="str">
        <f>IF(AND('Mapa final'!$AD$28="Muy Baja",'Mapa final'!$AF$28="Mayor"),CONCATENATE("R3C",'Mapa final'!$T$28),"")</f>
        <v/>
      </c>
      <c r="AG48" s="40" t="str">
        <f>IF(AND('Mapa final'!$AD$29="Muy Baja",'Mapa final'!$AF$29="Mayor"),CONCATENATE("R3C",'Mapa final'!$T$29),"")</f>
        <v/>
      </c>
      <c r="AH48" s="41" t="str">
        <f>IF(AND('Mapa final'!$AD$24="Muy Baja",'Mapa final'!$AF$24="Catastrófico"),CONCATENATE("R3C",'Mapa final'!$T$24),"")</f>
        <v/>
      </c>
      <c r="AI48" s="42" t="str">
        <f>IF(AND('Mapa final'!$AD$25="Muy Baja",'Mapa final'!$AF$25="Catastrófico"),CONCATENATE("R3C",'Mapa final'!$T$25),"")</f>
        <v/>
      </c>
      <c r="AJ48" s="42" t="str">
        <f>IF(AND('Mapa final'!$AD$26="Muy Baja",'Mapa final'!$AF$26="Catastrófico"),CONCATENATE("R3C",'Mapa final'!$T$26),"")</f>
        <v/>
      </c>
      <c r="AK48" s="42" t="str">
        <f>IF(AND('Mapa final'!$AD$27="Muy Baja",'Mapa final'!$AF$27="Catastrófico"),CONCATENATE("R3C",'Mapa final'!$T$27),"")</f>
        <v/>
      </c>
      <c r="AL48" s="42" t="str">
        <f>IF(AND('Mapa final'!$AD$28="Muy Baja",'Mapa final'!$AF$28="Catastrófico"),CONCATENATE("R3C",'Mapa final'!$T$28),"")</f>
        <v/>
      </c>
      <c r="AM48" s="43" t="str">
        <f>IF(AND('Mapa final'!$AD$29="Muy Baja",'Mapa final'!$AF$29="Catastrófico"),CONCATENATE("R3C",'Mapa final'!$T$29),"")</f>
        <v/>
      </c>
      <c r="AN48" s="69"/>
      <c r="AO48" s="69"/>
      <c r="AP48" s="69"/>
      <c r="AQ48" s="69"/>
      <c r="AR48" s="69"/>
      <c r="AS48" s="69"/>
      <c r="AT48" s="69"/>
      <c r="AU48" s="69"/>
      <c r="AV48" s="69"/>
      <c r="AW48" s="69"/>
      <c r="AX48" s="69"/>
      <c r="AY48" s="69"/>
      <c r="AZ48" s="69"/>
      <c r="BA48" s="69"/>
      <c r="BB48" s="69"/>
      <c r="BC48" s="69"/>
      <c r="BD48" s="69"/>
      <c r="BE48" s="69"/>
      <c r="BF48" s="69"/>
      <c r="BG48" s="69"/>
      <c r="BH48" s="69"/>
      <c r="BI48" s="69"/>
      <c r="BJ48" s="69"/>
      <c r="BK48" s="69"/>
      <c r="BL48" s="69"/>
      <c r="BM48" s="69"/>
      <c r="BN48" s="69"/>
      <c r="BO48" s="69"/>
      <c r="BP48" s="69"/>
      <c r="BQ48" s="69"/>
      <c r="BR48" s="69"/>
      <c r="BS48" s="69"/>
      <c r="BT48" s="69"/>
      <c r="BU48" s="69"/>
      <c r="BV48" s="69"/>
      <c r="BW48" s="69"/>
      <c r="BX48" s="69"/>
      <c r="BY48" s="69"/>
      <c r="BZ48" s="69"/>
      <c r="CA48" s="69"/>
      <c r="CB48" s="69"/>
    </row>
    <row r="49" spans="1:80" ht="15" customHeight="1" x14ac:dyDescent="0.25">
      <c r="A49" s="69"/>
      <c r="B49" s="397"/>
      <c r="C49" s="397"/>
      <c r="D49" s="398"/>
      <c r="E49" s="496"/>
      <c r="F49" s="495"/>
      <c r="G49" s="495"/>
      <c r="H49" s="495"/>
      <c r="I49" s="511"/>
      <c r="J49" s="62" t="str">
        <f>IF(AND('Mapa final'!$AD$30="Muy Baja",'Mapa final'!$AF$30="Leve"),CONCATENATE("R4C",'Mapa final'!$T$30),"")</f>
        <v/>
      </c>
      <c r="K49" s="63" t="str">
        <f>IF(AND('Mapa final'!$AD$31="Muy Baja",'Mapa final'!$AF$31="Leve"),CONCATENATE("R4C",'Mapa final'!$T$31),"")</f>
        <v/>
      </c>
      <c r="L49" s="63" t="str">
        <f>IF(AND('Mapa final'!$AD$32="Muy Baja",'Mapa final'!$AF$32="Leve"),CONCATENATE("R4C",'Mapa final'!$T$32),"")</f>
        <v/>
      </c>
      <c r="M49" s="63" t="str">
        <f>IF(AND('Mapa final'!$AD$33="Muy Baja",'Mapa final'!$AF$33="Leve"),CONCATENATE("R4C",'Mapa final'!$T$33),"")</f>
        <v/>
      </c>
      <c r="N49" s="63" t="str">
        <f>IF(AND('Mapa final'!$AD$34="Muy Baja",'Mapa final'!$AF$34="Leve"),CONCATENATE("R4C",'Mapa final'!$T$34),"")</f>
        <v/>
      </c>
      <c r="O49" s="64" t="str">
        <f>IF(AND('Mapa final'!$AD$35="Muy Baja",'Mapa final'!$AF$35="Leve"),CONCATENATE("R4C",'Mapa final'!$T$35),"")</f>
        <v/>
      </c>
      <c r="P49" s="62" t="str">
        <f>IF(AND('Mapa final'!$AD$30="Muy Baja",'Mapa final'!$AF$30="Menor"),CONCATENATE("R4C",'Mapa final'!$T$30),"")</f>
        <v/>
      </c>
      <c r="Q49" s="63" t="str">
        <f>IF(AND('Mapa final'!$AD$31="Muy Baja",'Mapa final'!$AF$31="Menor"),CONCATENATE("R4C",'Mapa final'!$T$31),"")</f>
        <v/>
      </c>
      <c r="R49" s="63" t="str">
        <f>IF(AND('Mapa final'!$AD$32="Muy Baja",'Mapa final'!$AF$32="Menor"),CONCATENATE("R4C",'Mapa final'!$T$32),"")</f>
        <v/>
      </c>
      <c r="S49" s="63" t="str">
        <f>IF(AND('Mapa final'!$AD$33="Muy Baja",'Mapa final'!$AF$33="Menor"),CONCATENATE("R4C",'Mapa final'!$T$33),"")</f>
        <v/>
      </c>
      <c r="T49" s="63" t="str">
        <f>IF(AND('Mapa final'!$AD$34="Muy Baja",'Mapa final'!$AF$34="Menor"),CONCATENATE("R4C",'Mapa final'!$T$34),"")</f>
        <v/>
      </c>
      <c r="U49" s="64" t="str">
        <f>IF(AND('Mapa final'!$AD$35="Muy Baja",'Mapa final'!$AF$35="Menor"),CONCATENATE("R4C",'Mapa final'!$T$35),"")</f>
        <v/>
      </c>
      <c r="V49" s="53" t="str">
        <f>IF(AND('Mapa final'!$AD$30="Muy Baja",'Mapa final'!$AF$30="Moderado"),CONCATENATE("R4C",'Mapa final'!$T$30),"")</f>
        <v/>
      </c>
      <c r="W49" s="54" t="str">
        <f>IF(AND('Mapa final'!$AD$31="Muy Baja",'Mapa final'!$AF$31="Moderado"),CONCATENATE("R4C",'Mapa final'!$T$31),"")</f>
        <v/>
      </c>
      <c r="X49" s="54" t="str">
        <f>IF(AND('Mapa final'!$AD$32="Muy Baja",'Mapa final'!$AF$32="Moderado"),CONCATENATE("R4C",'Mapa final'!$T$32),"")</f>
        <v/>
      </c>
      <c r="Y49" s="54" t="str">
        <f>IF(AND('Mapa final'!$AD$33="Muy Baja",'Mapa final'!$AF$33="Moderado"),CONCATENATE("R4C",'Mapa final'!$T$33),"")</f>
        <v/>
      </c>
      <c r="Z49" s="54" t="str">
        <f>IF(AND('Mapa final'!$AD$34="Muy Baja",'Mapa final'!$AF$34="Moderado"),CONCATENATE("R4C",'Mapa final'!$T$34),"")</f>
        <v/>
      </c>
      <c r="AA49" s="55" t="str">
        <f>IF(AND('Mapa final'!$AD$35="Muy Baja",'Mapa final'!$AF$35="Moderado"),CONCATENATE("R4C",'Mapa final'!$T$35),"")</f>
        <v/>
      </c>
      <c r="AB49" s="38" t="str">
        <f>IF(AND('Mapa final'!$AD$30="Muy Baja",'Mapa final'!$AF$30="Mayor"),CONCATENATE("R4C",'Mapa final'!$T$30),"")</f>
        <v/>
      </c>
      <c r="AC49" s="39" t="str">
        <f>IF(AND('Mapa final'!$AD$31="Muy Baja",'Mapa final'!$AF$31="Mayor"),CONCATENATE("R4C",'Mapa final'!$T$31),"")</f>
        <v>R4C2</v>
      </c>
      <c r="AD49" s="39" t="str">
        <f>IF(AND('Mapa final'!$AD$32="Muy Baja",'Mapa final'!$AF$32="Mayor"),CONCATENATE("R4C",'Mapa final'!$T$32),"")</f>
        <v/>
      </c>
      <c r="AE49" s="39" t="str">
        <f>IF(AND('Mapa final'!$AD$33="Muy Baja",'Mapa final'!$AF$33="Mayor"),CONCATENATE("R4C",'Mapa final'!$T$33),"")</f>
        <v/>
      </c>
      <c r="AF49" s="39" t="str">
        <f>IF(AND('Mapa final'!$AD$34="Muy Baja",'Mapa final'!$AF$34="Mayor"),CONCATENATE("R4C",'Mapa final'!$T$34),"")</f>
        <v/>
      </c>
      <c r="AG49" s="40" t="str">
        <f>IF(AND('Mapa final'!$AD$35="Muy Baja",'Mapa final'!$AF$35="Mayor"),CONCATENATE("R4C",'Mapa final'!$T$35),"")</f>
        <v/>
      </c>
      <c r="AH49" s="41" t="str">
        <f>IF(AND('Mapa final'!$AD$30="Muy Baja",'Mapa final'!$AF$30="Catastrófico"),CONCATENATE("R4C",'Mapa final'!$T$30),"")</f>
        <v/>
      </c>
      <c r="AI49" s="42" t="str">
        <f>IF(AND('Mapa final'!$AD$31="Muy Baja",'Mapa final'!$AF$31="Catastrófico"),CONCATENATE("R4C",'Mapa final'!$T$31),"")</f>
        <v/>
      </c>
      <c r="AJ49" s="42" t="str">
        <f>IF(AND('Mapa final'!$AD$32="Muy Baja",'Mapa final'!$AF$32="Catastrófico"),CONCATENATE("R4C",'Mapa final'!$T$32),"")</f>
        <v/>
      </c>
      <c r="AK49" s="42" t="str">
        <f>IF(AND('Mapa final'!$AD$33="Muy Baja",'Mapa final'!$AF$33="Catastrófico"),CONCATENATE("R4C",'Mapa final'!$T$33),"")</f>
        <v/>
      </c>
      <c r="AL49" s="42" t="str">
        <f>IF(AND('Mapa final'!$AD$34="Muy Baja",'Mapa final'!$AF$34="Catastrófico"),CONCATENATE("R4C",'Mapa final'!$T$34),"")</f>
        <v/>
      </c>
      <c r="AM49" s="43" t="str">
        <f>IF(AND('Mapa final'!$AD$35="Muy Baja",'Mapa final'!$AF$35="Catastrófico"),CONCATENATE("R4C",'Mapa final'!$T$35),"")</f>
        <v/>
      </c>
      <c r="AN49" s="69"/>
      <c r="AO49" s="69"/>
      <c r="AP49" s="69"/>
      <c r="AQ49" s="69"/>
      <c r="AR49" s="69"/>
      <c r="AS49" s="69"/>
      <c r="AT49" s="69"/>
      <c r="AU49" s="69"/>
      <c r="AV49" s="69"/>
      <c r="AW49" s="69"/>
      <c r="AX49" s="69"/>
      <c r="AY49" s="69"/>
      <c r="AZ49" s="69"/>
      <c r="BA49" s="69"/>
      <c r="BB49" s="69"/>
      <c r="BC49" s="69"/>
      <c r="BD49" s="69"/>
      <c r="BE49" s="69"/>
      <c r="BF49" s="69"/>
      <c r="BG49" s="69"/>
      <c r="BH49" s="69"/>
      <c r="BI49" s="69"/>
      <c r="BJ49" s="69"/>
      <c r="BK49" s="69"/>
      <c r="BL49" s="69"/>
      <c r="BM49" s="69"/>
      <c r="BN49" s="69"/>
      <c r="BO49" s="69"/>
      <c r="BP49" s="69"/>
      <c r="BQ49" s="69"/>
      <c r="BR49" s="69"/>
      <c r="BS49" s="69"/>
      <c r="BT49" s="69"/>
      <c r="BU49" s="69"/>
      <c r="BV49" s="69"/>
      <c r="BW49" s="69"/>
      <c r="BX49" s="69"/>
      <c r="BY49" s="69"/>
      <c r="BZ49" s="69"/>
      <c r="CA49" s="69"/>
      <c r="CB49" s="69"/>
    </row>
    <row r="50" spans="1:80" ht="15" customHeight="1" x14ac:dyDescent="0.25">
      <c r="A50" s="69"/>
      <c r="B50" s="397"/>
      <c r="C50" s="397"/>
      <c r="D50" s="398"/>
      <c r="E50" s="496"/>
      <c r="F50" s="495"/>
      <c r="G50" s="495"/>
      <c r="H50" s="495"/>
      <c r="I50" s="511"/>
      <c r="J50" s="62" t="str">
        <f>IF(AND('Mapa final'!$AD$36="Muy Baja",'Mapa final'!$AF$36="Leve"),CONCATENATE("R5C",'Mapa final'!$T$36),"")</f>
        <v/>
      </c>
      <c r="K50" s="63" t="str">
        <f>IF(AND('Mapa final'!$AD$37="Muy Baja",'Mapa final'!$AF$37="Leve"),CONCATENATE("R5C",'Mapa final'!$T$37),"")</f>
        <v/>
      </c>
      <c r="L50" s="63" t="str">
        <f>IF(AND('Mapa final'!$AD$38="Muy Baja",'Mapa final'!$AF$38="Leve"),CONCATENATE("R5C",'Mapa final'!$T$38),"")</f>
        <v/>
      </c>
      <c r="M50" s="63" t="str">
        <f>IF(AND('Mapa final'!$AD$39="Muy Baja",'Mapa final'!$AF$39="Leve"),CONCATENATE("R5C",'Mapa final'!$T$39),"")</f>
        <v/>
      </c>
      <c r="N50" s="63" t="str">
        <f>IF(AND('Mapa final'!$AD$40="Muy Baja",'Mapa final'!$AF$40="Leve"),CONCATENATE("R5C",'Mapa final'!$T$40),"")</f>
        <v/>
      </c>
      <c r="O50" s="64" t="str">
        <f>IF(AND('Mapa final'!$AD$41="Muy Baja",'Mapa final'!$AF$41="Leve"),CONCATENATE("R5C",'Mapa final'!$T$41),"")</f>
        <v/>
      </c>
      <c r="P50" s="62" t="str">
        <f>IF(AND('Mapa final'!$AD$36="Muy Baja",'Mapa final'!$AF$36="Menor"),CONCATENATE("R5C",'Mapa final'!$T$36),"")</f>
        <v/>
      </c>
      <c r="Q50" s="63" t="str">
        <f>IF(AND('Mapa final'!$AD$37="Muy Baja",'Mapa final'!$AF$37="Menor"),CONCATENATE("R5C",'Mapa final'!$T$37),"")</f>
        <v/>
      </c>
      <c r="R50" s="63" t="str">
        <f>IF(AND('Mapa final'!$AD$38="Muy Baja",'Mapa final'!$AF$38="Menor"),CONCATENATE("R5C",'Mapa final'!$T$38),"")</f>
        <v/>
      </c>
      <c r="S50" s="63" t="str">
        <f>IF(AND('Mapa final'!$AD$39="Muy Baja",'Mapa final'!$AF$39="Menor"),CONCATENATE("R5C",'Mapa final'!$T$39),"")</f>
        <v/>
      </c>
      <c r="T50" s="63" t="str">
        <f>IF(AND('Mapa final'!$AD$40="Muy Baja",'Mapa final'!$AF$40="Menor"),CONCATENATE("R5C",'Mapa final'!$T$40),"")</f>
        <v/>
      </c>
      <c r="U50" s="64" t="str">
        <f>IF(AND('Mapa final'!$AD$41="Muy Baja",'Mapa final'!$AF$41="Menor"),CONCATENATE("R5C",'Mapa final'!$T$41),"")</f>
        <v/>
      </c>
      <c r="V50" s="53" t="str">
        <f>IF(AND('Mapa final'!$AD$36="Muy Baja",'Mapa final'!$AF$36="Moderado"),CONCATENATE("R5C",'Mapa final'!$T$36),"")</f>
        <v/>
      </c>
      <c r="W50" s="54" t="str">
        <f>IF(AND('Mapa final'!$AD$37="Muy Baja",'Mapa final'!$AF$37="Moderado"),CONCATENATE("R5C",'Mapa final'!$T$37),"")</f>
        <v/>
      </c>
      <c r="X50" s="54" t="str">
        <f>IF(AND('Mapa final'!$AD$38="Muy Baja",'Mapa final'!$AF$38="Moderado"),CONCATENATE("R5C",'Mapa final'!$T$38),"")</f>
        <v/>
      </c>
      <c r="Y50" s="54" t="str">
        <f>IF(AND('Mapa final'!$AD$39="Muy Baja",'Mapa final'!$AF$39="Moderado"),CONCATENATE("R5C",'Mapa final'!$T$39),"")</f>
        <v/>
      </c>
      <c r="Z50" s="54" t="str">
        <f>IF(AND('Mapa final'!$AD$40="Muy Baja",'Mapa final'!$AF$40="Moderado"),CONCATENATE("R5C",'Mapa final'!$T$40),"")</f>
        <v/>
      </c>
      <c r="AA50" s="55" t="str">
        <f>IF(AND('Mapa final'!$AD$41="Muy Baja",'Mapa final'!$AF$41="Moderado"),CONCATENATE("R5C",'Mapa final'!$T$41),"")</f>
        <v/>
      </c>
      <c r="AB50" s="38" t="str">
        <f>IF(AND('Mapa final'!$AD$36="Muy Baja",'Mapa final'!$AF$36="Mayor"),CONCATENATE("R5C",'Mapa final'!$T$36),"")</f>
        <v/>
      </c>
      <c r="AC50" s="39" t="str">
        <f>IF(AND('Mapa final'!$AD$37="Muy Baja",'Mapa final'!$AF$37="Mayor"),CONCATENATE("R5C",'Mapa final'!$T$37),"")</f>
        <v/>
      </c>
      <c r="AD50" s="39" t="str">
        <f>IF(AND('Mapa final'!$AD$38="Muy Baja",'Mapa final'!$AF$38="Mayor"),CONCATENATE("R5C",'Mapa final'!$T$38),"")</f>
        <v/>
      </c>
      <c r="AE50" s="39" t="str">
        <f>IF(AND('Mapa final'!$AD$39="Muy Baja",'Mapa final'!$AF$39="Mayor"),CONCATENATE("R5C",'Mapa final'!$T$39),"")</f>
        <v/>
      </c>
      <c r="AF50" s="39" t="str">
        <f>IF(AND('Mapa final'!$AD$40="Muy Baja",'Mapa final'!$AF$40="Mayor"),CONCATENATE("R5C",'Mapa final'!$T$40),"")</f>
        <v/>
      </c>
      <c r="AG50" s="40" t="str">
        <f>IF(AND('Mapa final'!$AD$41="Muy Baja",'Mapa final'!$AF$41="Mayor"),CONCATENATE("R5C",'Mapa final'!$T$41),"")</f>
        <v/>
      </c>
      <c r="AH50" s="41" t="str">
        <f>IF(AND('Mapa final'!$AD$36="Muy Baja",'Mapa final'!$AF$36="Catastrófico"),CONCATENATE("R5C",'Mapa final'!$T$36),"")</f>
        <v/>
      </c>
      <c r="AI50" s="42" t="str">
        <f>IF(AND('Mapa final'!$AD$37="Muy Baja",'Mapa final'!$AF$37="Catastrófico"),CONCATENATE("R5C",'Mapa final'!$T$37),"")</f>
        <v/>
      </c>
      <c r="AJ50" s="42" t="str">
        <f>IF(AND('Mapa final'!$AD$38="Muy Baja",'Mapa final'!$AF$38="Catastrófico"),CONCATENATE("R5C",'Mapa final'!$T$38),"")</f>
        <v/>
      </c>
      <c r="AK50" s="42" t="str">
        <f>IF(AND('Mapa final'!$AD$39="Muy Baja",'Mapa final'!$AF$39="Catastrófico"),CONCATENATE("R5C",'Mapa final'!$T$39),"")</f>
        <v/>
      </c>
      <c r="AL50" s="42" t="str">
        <f>IF(AND('Mapa final'!$AD$40="Muy Baja",'Mapa final'!$AF$40="Catastrófico"),CONCATENATE("R5C",'Mapa final'!$T$40),"")</f>
        <v/>
      </c>
      <c r="AM50" s="43" t="str">
        <f>IF(AND('Mapa final'!$AD$41="Muy Baja",'Mapa final'!$AF$41="Catastrófico"),CONCATENATE("R5C",'Mapa final'!$T$41),"")</f>
        <v/>
      </c>
      <c r="AN50" s="69"/>
      <c r="AO50" s="69"/>
      <c r="AP50" s="69"/>
      <c r="AQ50" s="69"/>
      <c r="AR50" s="69"/>
      <c r="AS50" s="69"/>
      <c r="AT50" s="69"/>
      <c r="AU50" s="69"/>
      <c r="AV50" s="69"/>
      <c r="AW50" s="69"/>
      <c r="AX50" s="69"/>
      <c r="AY50" s="69"/>
      <c r="AZ50" s="69"/>
      <c r="BA50" s="69"/>
      <c r="BB50" s="69"/>
      <c r="BC50" s="69"/>
      <c r="BD50" s="69"/>
      <c r="BE50" s="69"/>
      <c r="BF50" s="69"/>
      <c r="BG50" s="69"/>
      <c r="BH50" s="69"/>
      <c r="BI50" s="69"/>
      <c r="BJ50" s="69"/>
      <c r="BK50" s="69"/>
      <c r="BL50" s="69"/>
      <c r="BM50" s="69"/>
      <c r="BN50" s="69"/>
      <c r="BO50" s="69"/>
      <c r="BP50" s="69"/>
      <c r="BQ50" s="69"/>
      <c r="BR50" s="69"/>
      <c r="BS50" s="69"/>
      <c r="BT50" s="69"/>
      <c r="BU50" s="69"/>
      <c r="BV50" s="69"/>
      <c r="BW50" s="69"/>
      <c r="BX50" s="69"/>
      <c r="BY50" s="69"/>
      <c r="BZ50" s="69"/>
      <c r="CA50" s="69"/>
      <c r="CB50" s="69"/>
    </row>
    <row r="51" spans="1:80" ht="15" customHeight="1" x14ac:dyDescent="0.25">
      <c r="A51" s="69"/>
      <c r="B51" s="397"/>
      <c r="C51" s="397"/>
      <c r="D51" s="398"/>
      <c r="E51" s="496"/>
      <c r="F51" s="495"/>
      <c r="G51" s="495"/>
      <c r="H51" s="495"/>
      <c r="I51" s="511"/>
      <c r="J51" s="62" t="str">
        <f>IF(AND('Mapa final'!$AD$42="Muy Baja",'Mapa final'!$AF$42="Leve"),CONCATENATE("R6C",'Mapa final'!$T$42),"")</f>
        <v/>
      </c>
      <c r="K51" s="63" t="str">
        <f>IF(AND('Mapa final'!$AD$43="Muy Baja",'Mapa final'!$AF$43="Leve"),CONCATENATE("R6C",'Mapa final'!$T$43),"")</f>
        <v/>
      </c>
      <c r="L51" s="63" t="str">
        <f>IF(AND('Mapa final'!$AD$44="Muy Baja",'Mapa final'!$AF$44="Leve"),CONCATENATE("R6C",'Mapa final'!$T$44),"")</f>
        <v/>
      </c>
      <c r="M51" s="63" t="str">
        <f>IF(AND('Mapa final'!$AD$45="Muy Baja",'Mapa final'!$AF$45="Leve"),CONCATENATE("R6C",'Mapa final'!$T$45),"")</f>
        <v/>
      </c>
      <c r="N51" s="63" t="str">
        <f>IF(AND('Mapa final'!$AD$46="Muy Baja",'Mapa final'!$AF$46="Leve"),CONCATENATE("R6C",'Mapa final'!$T$46),"")</f>
        <v/>
      </c>
      <c r="O51" s="64" t="str">
        <f>IF(AND('Mapa final'!$AD$47="Muy Baja",'Mapa final'!$AF$47="Leve"),CONCATENATE("R6C",'Mapa final'!$T$47),"")</f>
        <v/>
      </c>
      <c r="P51" s="62" t="str">
        <f>IF(AND('Mapa final'!$AD$42="Muy Baja",'Mapa final'!$AF$42="Menor"),CONCATENATE("R6C",'Mapa final'!$T$42),"")</f>
        <v/>
      </c>
      <c r="Q51" s="63" t="str">
        <f>IF(AND('Mapa final'!$AD$43="Muy Baja",'Mapa final'!$AF$43="Menor"),CONCATENATE("R6C",'Mapa final'!$T$43),"")</f>
        <v/>
      </c>
      <c r="R51" s="63" t="str">
        <f>IF(AND('Mapa final'!$AD$44="Muy Baja",'Mapa final'!$AF$44="Menor"),CONCATENATE("R6C",'Mapa final'!$T$44),"")</f>
        <v/>
      </c>
      <c r="S51" s="63" t="str">
        <f>IF(AND('Mapa final'!$AD$45="Muy Baja",'Mapa final'!$AF$45="Menor"),CONCATENATE("R6C",'Mapa final'!$T$45),"")</f>
        <v/>
      </c>
      <c r="T51" s="63" t="str">
        <f>IF(AND('Mapa final'!$AD$46="Muy Baja",'Mapa final'!$AF$46="Menor"),CONCATENATE("R6C",'Mapa final'!$T$46),"")</f>
        <v/>
      </c>
      <c r="U51" s="64" t="str">
        <f>IF(AND('Mapa final'!$AD$47="Muy Baja",'Mapa final'!$AF$47="Menor"),CONCATENATE("R6C",'Mapa final'!$T$47),"")</f>
        <v/>
      </c>
      <c r="V51" s="53" t="str">
        <f>IF(AND('Mapa final'!$AD$42="Muy Baja",'Mapa final'!$AF$42="Moderado"),CONCATENATE("R6C",'Mapa final'!$T$42),"")</f>
        <v/>
      </c>
      <c r="W51" s="54" t="str">
        <f>IF(AND('Mapa final'!$AD$43="Muy Baja",'Mapa final'!$AF$43="Moderado"),CONCATENATE("R6C",'Mapa final'!$T$43),"")</f>
        <v/>
      </c>
      <c r="X51" s="54" t="str">
        <f>IF(AND('Mapa final'!$AD$44="Muy Baja",'Mapa final'!$AF$44="Moderado"),CONCATENATE("R6C",'Mapa final'!$T$44),"")</f>
        <v>R6C3</v>
      </c>
      <c r="Y51" s="54" t="str">
        <f>IF(AND('Mapa final'!$AD$45="Muy Baja",'Mapa final'!$AF$45="Moderado"),CONCATENATE("R6C",'Mapa final'!$T$45),"")</f>
        <v>R6C4</v>
      </c>
      <c r="Z51" s="54" t="str">
        <f>IF(AND('Mapa final'!$AD$46="Muy Baja",'Mapa final'!$AF$46="Moderado"),CONCATENATE("R6C",'Mapa final'!$T$46),"")</f>
        <v>R6C5</v>
      </c>
      <c r="AA51" s="55" t="str">
        <f>IF(AND('Mapa final'!$AD$47="Muy Baja",'Mapa final'!$AF$47="Moderado"),CONCATENATE("R6C",'Mapa final'!$T$47),"")</f>
        <v/>
      </c>
      <c r="AB51" s="38" t="str">
        <f>IF(AND('Mapa final'!$AD$42="Muy Baja",'Mapa final'!$AF$42="Mayor"),CONCATENATE("R6C",'Mapa final'!$T$42),"")</f>
        <v/>
      </c>
      <c r="AC51" s="39" t="str">
        <f>IF(AND('Mapa final'!$AD$43="Muy Baja",'Mapa final'!$AF$43="Mayor"),CONCATENATE("R6C",'Mapa final'!$T$43),"")</f>
        <v/>
      </c>
      <c r="AD51" s="39" t="str">
        <f>IF(AND('Mapa final'!$AD$44="Muy Baja",'Mapa final'!$AF$44="Mayor"),CONCATENATE("R6C",'Mapa final'!$T$44),"")</f>
        <v/>
      </c>
      <c r="AE51" s="39" t="str">
        <f>IF(AND('Mapa final'!$AD$45="Muy Baja",'Mapa final'!$AF$45="Mayor"),CONCATENATE("R6C",'Mapa final'!$T$45),"")</f>
        <v/>
      </c>
      <c r="AF51" s="39" t="str">
        <f>IF(AND('Mapa final'!$AD$46="Muy Baja",'Mapa final'!$AF$46="Mayor"),CONCATENATE("R6C",'Mapa final'!$T$46),"")</f>
        <v/>
      </c>
      <c r="AG51" s="40" t="str">
        <f>IF(AND('Mapa final'!$AD$47="Muy Baja",'Mapa final'!$AF$47="Mayor"),CONCATENATE("R6C",'Mapa final'!$T$47),"")</f>
        <v/>
      </c>
      <c r="AH51" s="41" t="str">
        <f>IF(AND('Mapa final'!$AD$42="Muy Baja",'Mapa final'!$AF$42="Catastrófico"),CONCATENATE("R6C",'Mapa final'!$T$42),"")</f>
        <v/>
      </c>
      <c r="AI51" s="42" t="str">
        <f>IF(AND('Mapa final'!$AD$43="Muy Baja",'Mapa final'!$AF$43="Catastrófico"),CONCATENATE("R6C",'Mapa final'!$T$43),"")</f>
        <v/>
      </c>
      <c r="AJ51" s="42" t="str">
        <f>IF(AND('Mapa final'!$AD$44="Muy Baja",'Mapa final'!$AF$44="Catastrófico"),CONCATENATE("R6C",'Mapa final'!$T$44),"")</f>
        <v/>
      </c>
      <c r="AK51" s="42" t="str">
        <f>IF(AND('Mapa final'!$AD$45="Muy Baja",'Mapa final'!$AF$45="Catastrófico"),CONCATENATE("R6C",'Mapa final'!$T$45),"")</f>
        <v/>
      </c>
      <c r="AL51" s="42" t="str">
        <f>IF(AND('Mapa final'!$AD$46="Muy Baja",'Mapa final'!$AF$46="Catastrófico"),CONCATENATE("R6C",'Mapa final'!$T$46),"")</f>
        <v/>
      </c>
      <c r="AM51" s="43" t="str">
        <f>IF(AND('Mapa final'!$AD$47="Muy Baja",'Mapa final'!$AF$47="Catastrófico"),CONCATENATE("R6C",'Mapa final'!$T$47),"")</f>
        <v/>
      </c>
      <c r="AN51" s="69"/>
      <c r="AO51" s="69"/>
      <c r="AP51" s="69"/>
      <c r="AQ51" s="69"/>
      <c r="AR51" s="69"/>
      <c r="AS51" s="69"/>
      <c r="AT51" s="69"/>
      <c r="AU51" s="69"/>
      <c r="AV51" s="69"/>
      <c r="AW51" s="69"/>
      <c r="AX51" s="69"/>
      <c r="AY51" s="69"/>
      <c r="AZ51" s="69"/>
      <c r="BA51" s="69"/>
      <c r="BB51" s="69"/>
      <c r="BC51" s="69"/>
      <c r="BD51" s="69"/>
      <c r="BE51" s="69"/>
      <c r="BF51" s="69"/>
      <c r="BG51" s="69"/>
      <c r="BH51" s="69"/>
      <c r="BI51" s="69"/>
      <c r="BJ51" s="69"/>
      <c r="BK51" s="69"/>
      <c r="BL51" s="69"/>
      <c r="BM51" s="69"/>
      <c r="BN51" s="69"/>
      <c r="BO51" s="69"/>
      <c r="BP51" s="69"/>
      <c r="BQ51" s="69"/>
      <c r="BR51" s="69"/>
      <c r="BS51" s="69"/>
      <c r="BT51" s="69"/>
      <c r="BU51" s="69"/>
      <c r="BV51" s="69"/>
      <c r="BW51" s="69"/>
      <c r="BX51" s="69"/>
      <c r="BY51" s="69"/>
      <c r="BZ51" s="69"/>
      <c r="CA51" s="69"/>
      <c r="CB51" s="69"/>
    </row>
    <row r="52" spans="1:80" ht="15" customHeight="1" x14ac:dyDescent="0.25">
      <c r="A52" s="69"/>
      <c r="B52" s="397"/>
      <c r="C52" s="397"/>
      <c r="D52" s="398"/>
      <c r="E52" s="496"/>
      <c r="F52" s="495"/>
      <c r="G52" s="495"/>
      <c r="H52" s="495"/>
      <c r="I52" s="511"/>
      <c r="J52" s="62" t="str">
        <f>IF(AND('Mapa final'!$AD$48="Muy Baja",'Mapa final'!$AF$48="Leve"),CONCATENATE("R7C",'Mapa final'!$T$48),"")</f>
        <v/>
      </c>
      <c r="K52" s="63" t="str">
        <f>IF(AND('Mapa final'!$AD$49="Muy Baja",'Mapa final'!$AF$49="Leve"),CONCATENATE("R7C",'Mapa final'!$T$49),"")</f>
        <v/>
      </c>
      <c r="L52" s="63" t="str">
        <f>IF(AND('Mapa final'!$AD$50="Muy Baja",'Mapa final'!$AF$50="Leve"),CONCATENATE("R7C",'Mapa final'!$T$50),"")</f>
        <v/>
      </c>
      <c r="M52" s="63" t="str">
        <f>IF(AND('Mapa final'!$AD$51="Muy Baja",'Mapa final'!$AF$51="Leve"),CONCATENATE("R7C",'Mapa final'!$T$51),"")</f>
        <v/>
      </c>
      <c r="N52" s="63" t="str">
        <f>IF(AND('Mapa final'!$AD$52="Muy Baja",'Mapa final'!$AF$52="Leve"),CONCATENATE("R7C",'Mapa final'!$T$52),"")</f>
        <v/>
      </c>
      <c r="O52" s="64" t="str">
        <f>IF(AND('Mapa final'!$AD$53="Muy Baja",'Mapa final'!$AF$53="Leve"),CONCATENATE("R7C",'Mapa final'!$T$53),"")</f>
        <v/>
      </c>
      <c r="P52" s="62" t="str">
        <f>IF(AND('Mapa final'!$AD$48="Muy Baja",'Mapa final'!$AF$48="Menor"),CONCATENATE("R7C",'Mapa final'!$T$48),"")</f>
        <v/>
      </c>
      <c r="Q52" s="63" t="str">
        <f>IF(AND('Mapa final'!$AD$49="Muy Baja",'Mapa final'!$AF$49="Menor"),CONCATENATE("R7C",'Mapa final'!$T$49),"")</f>
        <v/>
      </c>
      <c r="R52" s="63" t="str">
        <f>IF(AND('Mapa final'!$AD$50="Muy Baja",'Mapa final'!$AF$50="Menor"),CONCATENATE("R7C",'Mapa final'!$T$50),"")</f>
        <v/>
      </c>
      <c r="S52" s="63" t="str">
        <f>IF(AND('Mapa final'!$AD$51="Muy Baja",'Mapa final'!$AF$51="Menor"),CONCATENATE("R7C",'Mapa final'!$T$51),"")</f>
        <v/>
      </c>
      <c r="T52" s="63" t="str">
        <f>IF(AND('Mapa final'!$AD$52="Muy Baja",'Mapa final'!$AF$52="Menor"),CONCATENATE("R7C",'Mapa final'!$T$52),"")</f>
        <v/>
      </c>
      <c r="U52" s="64" t="str">
        <f>IF(AND('Mapa final'!$AD$53="Muy Baja",'Mapa final'!$AF$53="Menor"),CONCATENATE("R7C",'Mapa final'!$T$53),"")</f>
        <v/>
      </c>
      <c r="V52" s="53" t="str">
        <f>IF(AND('Mapa final'!$AD$48="Muy Baja",'Mapa final'!$AF$48="Moderado"),CONCATENATE("R7C",'Mapa final'!$T$48),"")</f>
        <v/>
      </c>
      <c r="W52" s="54" t="str">
        <f>IF(AND('Mapa final'!$AD$49="Muy Baja",'Mapa final'!$AF$49="Moderado"),CONCATENATE("R7C",'Mapa final'!$T$49),"")</f>
        <v/>
      </c>
      <c r="X52" s="54" t="str">
        <f>IF(AND('Mapa final'!$AD$50="Muy Baja",'Mapa final'!$AF$50="Moderado"),CONCATENATE("R7C",'Mapa final'!$T$50),"")</f>
        <v/>
      </c>
      <c r="Y52" s="54" t="str">
        <f>IF(AND('Mapa final'!$AD$51="Muy Baja",'Mapa final'!$AF$51="Moderado"),CONCATENATE("R7C",'Mapa final'!$T$51),"")</f>
        <v/>
      </c>
      <c r="Z52" s="54" t="str">
        <f>IF(AND('Mapa final'!$AD$52="Muy Baja",'Mapa final'!$AF$52="Moderado"),CONCATENATE("R7C",'Mapa final'!$T$52),"")</f>
        <v/>
      </c>
      <c r="AA52" s="55" t="str">
        <f>IF(AND('Mapa final'!$AD$53="Muy Baja",'Mapa final'!$AF$53="Moderado"),CONCATENATE("R7C",'Mapa final'!$T$53),"")</f>
        <v/>
      </c>
      <c r="AB52" s="38" t="str">
        <f>IF(AND('Mapa final'!$AD$48="Muy Baja",'Mapa final'!$AF$48="Mayor"),CONCATENATE("R7C",'Mapa final'!$T$48),"")</f>
        <v/>
      </c>
      <c r="AC52" s="39" t="str">
        <f>IF(AND('Mapa final'!$AD$49="Muy Baja",'Mapa final'!$AF$49="Mayor"),CONCATENATE("R7C",'Mapa final'!$T$49),"")</f>
        <v/>
      </c>
      <c r="AD52" s="39" t="str">
        <f>IF(AND('Mapa final'!$AD$50="Muy Baja",'Mapa final'!$AF$50="Mayor"),CONCATENATE("R7C",'Mapa final'!$T$50),"")</f>
        <v/>
      </c>
      <c r="AE52" s="39" t="str">
        <f>IF(AND('Mapa final'!$AD$51="Muy Baja",'Mapa final'!$AF$51="Mayor"),CONCATENATE("R7C",'Mapa final'!$T$51),"")</f>
        <v/>
      </c>
      <c r="AF52" s="39" t="str">
        <f>IF(AND('Mapa final'!$AD$52="Muy Baja",'Mapa final'!$AF$52="Mayor"),CONCATENATE("R7C",'Mapa final'!$T$52),"")</f>
        <v/>
      </c>
      <c r="AG52" s="40" t="str">
        <f>IF(AND('Mapa final'!$AD$53="Muy Baja",'Mapa final'!$AF$53="Mayor"),CONCATENATE("R7C",'Mapa final'!$T$53),"")</f>
        <v/>
      </c>
      <c r="AH52" s="41" t="str">
        <f>IF(AND('Mapa final'!$AD$48="Muy Baja",'Mapa final'!$AF$48="Catastrófico"),CONCATENATE("R7C",'Mapa final'!$T$48),"")</f>
        <v/>
      </c>
      <c r="AI52" s="42" t="str">
        <f>IF(AND('Mapa final'!$AD$49="Muy Baja",'Mapa final'!$AF$49="Catastrófico"),CONCATENATE("R7C",'Mapa final'!$T$49),"")</f>
        <v/>
      </c>
      <c r="AJ52" s="42" t="str">
        <f>IF(AND('Mapa final'!$AD$50="Muy Baja",'Mapa final'!$AF$50="Catastrófico"),CONCATENATE("R7C",'Mapa final'!$T$50),"")</f>
        <v/>
      </c>
      <c r="AK52" s="42" t="str">
        <f>IF(AND('Mapa final'!$AD$51="Muy Baja",'Mapa final'!$AF$51="Catastrófico"),CONCATENATE("R7C",'Mapa final'!$T$51),"")</f>
        <v/>
      </c>
      <c r="AL52" s="42" t="str">
        <f>IF(AND('Mapa final'!$AD$52="Muy Baja",'Mapa final'!$AF$52="Catastrófico"),CONCATENATE("R7C",'Mapa final'!$T$52),"")</f>
        <v/>
      </c>
      <c r="AM52" s="43" t="str">
        <f>IF(AND('Mapa final'!$AD$53="Muy Baja",'Mapa final'!$AF$53="Catastrófico"),CONCATENATE("R7C",'Mapa final'!$T$53),"")</f>
        <v/>
      </c>
      <c r="AN52" s="69"/>
      <c r="AO52" s="69"/>
      <c r="AP52" s="69"/>
      <c r="AQ52" s="69"/>
      <c r="AR52" s="69"/>
      <c r="AS52" s="69"/>
      <c r="AT52" s="69"/>
      <c r="AU52" s="69"/>
      <c r="AV52" s="69"/>
      <c r="AW52" s="69"/>
      <c r="AX52" s="69"/>
      <c r="AY52" s="69"/>
      <c r="AZ52" s="69"/>
      <c r="BA52" s="69"/>
      <c r="BB52" s="69"/>
      <c r="BC52" s="69"/>
      <c r="BD52" s="69"/>
      <c r="BE52" s="69"/>
      <c r="BF52" s="69"/>
      <c r="BG52" s="69"/>
      <c r="BH52" s="69"/>
      <c r="BI52" s="69"/>
      <c r="BJ52" s="69"/>
      <c r="BK52" s="69"/>
      <c r="BL52" s="69"/>
      <c r="BM52" s="69"/>
      <c r="BN52" s="69"/>
      <c r="BO52" s="69"/>
      <c r="BP52" s="69"/>
      <c r="BQ52" s="69"/>
      <c r="BR52" s="69"/>
      <c r="BS52" s="69"/>
      <c r="BT52" s="69"/>
      <c r="BU52" s="69"/>
      <c r="BV52" s="69"/>
      <c r="BW52" s="69"/>
      <c r="BX52" s="69"/>
      <c r="BY52" s="69"/>
      <c r="BZ52" s="69"/>
      <c r="CA52" s="69"/>
      <c r="CB52" s="69"/>
    </row>
    <row r="53" spans="1:80" ht="15" customHeight="1" x14ac:dyDescent="0.25">
      <c r="A53" s="69"/>
      <c r="B53" s="397"/>
      <c r="C53" s="397"/>
      <c r="D53" s="398"/>
      <c r="E53" s="496"/>
      <c r="F53" s="495"/>
      <c r="G53" s="495"/>
      <c r="H53" s="495"/>
      <c r="I53" s="511"/>
      <c r="J53" s="62" t="str">
        <f>IF(AND('Mapa final'!$AD$54="Muy Baja",'Mapa final'!$AF$54="Leve"),CONCATENATE("R8C",'Mapa final'!$T$54),"")</f>
        <v/>
      </c>
      <c r="K53" s="63" t="str">
        <f>IF(AND('Mapa final'!$AD$55="Muy Baja",'Mapa final'!$AF$55="Leve"),CONCATENATE("R8C",'Mapa final'!$T$55),"")</f>
        <v/>
      </c>
      <c r="L53" s="63" t="str">
        <f>IF(AND('Mapa final'!$AD$56="Muy Baja",'Mapa final'!$AF$56="Leve"),CONCATENATE("R8C",'Mapa final'!$T$56),"")</f>
        <v/>
      </c>
      <c r="M53" s="63" t="str">
        <f>IF(AND('Mapa final'!$AD$57="Muy Baja",'Mapa final'!$AF$57="Leve"),CONCATENATE("R8C",'Mapa final'!$T$57),"")</f>
        <v/>
      </c>
      <c r="N53" s="63" t="str">
        <f>IF(AND('Mapa final'!$AD$58="Muy Baja",'Mapa final'!$AF$58="Leve"),CONCATENATE("R8C",'Mapa final'!$T$58),"")</f>
        <v/>
      </c>
      <c r="O53" s="64" t="str">
        <f>IF(AND('Mapa final'!$AD$59="Muy Baja",'Mapa final'!$AF$59="Leve"),CONCATENATE("R8C",'Mapa final'!$T$59),"")</f>
        <v/>
      </c>
      <c r="P53" s="62" t="str">
        <f>IF(AND('Mapa final'!$AD$54="Muy Baja",'Mapa final'!$AF$54="Menor"),CONCATENATE("R8C",'Mapa final'!$T$54),"")</f>
        <v/>
      </c>
      <c r="Q53" s="63" t="str">
        <f>IF(AND('Mapa final'!$AD$55="Muy Baja",'Mapa final'!$AF$55="Menor"),CONCATENATE("R8C",'Mapa final'!$T$55),"")</f>
        <v/>
      </c>
      <c r="R53" s="63" t="str">
        <f>IF(AND('Mapa final'!$AD$56="Muy Baja",'Mapa final'!$AF$56="Menor"),CONCATENATE("R8C",'Mapa final'!$T$56),"")</f>
        <v/>
      </c>
      <c r="S53" s="63" t="str">
        <f>IF(AND('Mapa final'!$AD$57="Muy Baja",'Mapa final'!$AF$57="Menor"),CONCATENATE("R8C",'Mapa final'!$T$57),"")</f>
        <v/>
      </c>
      <c r="T53" s="63" t="str">
        <f>IF(AND('Mapa final'!$AD$58="Muy Baja",'Mapa final'!$AF$58="Menor"),CONCATENATE("R8C",'Mapa final'!$T$58),"")</f>
        <v/>
      </c>
      <c r="U53" s="64" t="str">
        <f>IF(AND('Mapa final'!$AD$59="Muy Baja",'Mapa final'!$AF$59="Menor"),CONCATENATE("R8C",'Mapa final'!$T$59),"")</f>
        <v/>
      </c>
      <c r="V53" s="53" t="str">
        <f>IF(AND('Mapa final'!$AD$54="Muy Baja",'Mapa final'!$AF$54="Moderado"),CONCATENATE("R8C",'Mapa final'!$T$54),"")</f>
        <v/>
      </c>
      <c r="W53" s="54" t="str">
        <f>IF(AND('Mapa final'!$AD$55="Muy Baja",'Mapa final'!$AF$55="Moderado"),CONCATENATE("R8C",'Mapa final'!$T$55),"")</f>
        <v/>
      </c>
      <c r="X53" s="54" t="str">
        <f>IF(AND('Mapa final'!$AD$56="Muy Baja",'Mapa final'!$AF$56="Moderado"),CONCATENATE("R8C",'Mapa final'!$T$56),"")</f>
        <v/>
      </c>
      <c r="Y53" s="54" t="str">
        <f>IF(AND('Mapa final'!$AD$57="Muy Baja",'Mapa final'!$AF$57="Moderado"),CONCATENATE("R8C",'Mapa final'!$T$57),"")</f>
        <v/>
      </c>
      <c r="Z53" s="54" t="str">
        <f>IF(AND('Mapa final'!$AD$58="Muy Baja",'Mapa final'!$AF$58="Moderado"),CONCATENATE("R8C",'Mapa final'!$T$58),"")</f>
        <v/>
      </c>
      <c r="AA53" s="55" t="str">
        <f>IF(AND('Mapa final'!$AD$59="Muy Baja",'Mapa final'!$AF$59="Moderado"),CONCATENATE("R8C",'Mapa final'!$T$59),"")</f>
        <v/>
      </c>
      <c r="AB53" s="38" t="str">
        <f>IF(AND('Mapa final'!$AD$54="Muy Baja",'Mapa final'!$AF$54="Mayor"),CONCATENATE("R8C",'Mapa final'!$T$54),"")</f>
        <v/>
      </c>
      <c r="AC53" s="39" t="str">
        <f>IF(AND('Mapa final'!$AD$55="Muy Baja",'Mapa final'!$AF$55="Mayor"),CONCATENATE("R8C",'Mapa final'!$T$55),"")</f>
        <v/>
      </c>
      <c r="AD53" s="39" t="str">
        <f>IF(AND('Mapa final'!$AD$56="Muy Baja",'Mapa final'!$AF$56="Mayor"),CONCATENATE("R8C",'Mapa final'!$T$56),"")</f>
        <v/>
      </c>
      <c r="AE53" s="39" t="str">
        <f>IF(AND('Mapa final'!$AD$57="Muy Baja",'Mapa final'!$AF$57="Mayor"),CONCATENATE("R8C",'Mapa final'!$T$57),"")</f>
        <v/>
      </c>
      <c r="AF53" s="39" t="str">
        <f>IF(AND('Mapa final'!$AD$58="Muy Baja",'Mapa final'!$AF$58="Mayor"),CONCATENATE("R8C",'Mapa final'!$T$58),"")</f>
        <v/>
      </c>
      <c r="AG53" s="40" t="str">
        <f>IF(AND('Mapa final'!$AD$59="Muy Baja",'Mapa final'!$AF$59="Mayor"),CONCATENATE("R8C",'Mapa final'!$T$59),"")</f>
        <v/>
      </c>
      <c r="AH53" s="41" t="str">
        <f>IF(AND('Mapa final'!$AD$54="Muy Baja",'Mapa final'!$AF$54="Catastrófico"),CONCATENATE("R8C",'Mapa final'!$T$54),"")</f>
        <v/>
      </c>
      <c r="AI53" s="42" t="str">
        <f>IF(AND('Mapa final'!$AD$55="Muy Baja",'Mapa final'!$AF$55="Catastrófico"),CONCATENATE("R8C",'Mapa final'!$T$55),"")</f>
        <v/>
      </c>
      <c r="AJ53" s="42" t="str">
        <f>IF(AND('Mapa final'!$AD$56="Muy Baja",'Mapa final'!$AF$56="Catastrófico"),CONCATENATE("R8C",'Mapa final'!$T$56),"")</f>
        <v/>
      </c>
      <c r="AK53" s="42" t="str">
        <f>IF(AND('Mapa final'!$AD$57="Muy Baja",'Mapa final'!$AF$57="Catastrófico"),CONCATENATE("R8C",'Mapa final'!$T$57),"")</f>
        <v/>
      </c>
      <c r="AL53" s="42" t="str">
        <f>IF(AND('Mapa final'!$AD$58="Muy Baja",'Mapa final'!$AF$58="Catastrófico"),CONCATENATE("R8C",'Mapa final'!$T$58),"")</f>
        <v/>
      </c>
      <c r="AM53" s="43" t="str">
        <f>IF(AND('Mapa final'!$AD$59="Muy Baja",'Mapa final'!$AF$59="Catastrófico"),CONCATENATE("R8C",'Mapa final'!$T$59),"")</f>
        <v/>
      </c>
      <c r="AN53" s="69"/>
      <c r="AO53" s="69"/>
      <c r="AP53" s="69"/>
      <c r="AQ53" s="69"/>
      <c r="AR53" s="69"/>
      <c r="AS53" s="69"/>
      <c r="AT53" s="69"/>
      <c r="AU53" s="69"/>
      <c r="AV53" s="69"/>
      <c r="AW53" s="69"/>
      <c r="AX53" s="69"/>
      <c r="AY53" s="69"/>
      <c r="AZ53" s="69"/>
      <c r="BA53" s="69"/>
      <c r="BB53" s="69"/>
      <c r="BC53" s="69"/>
      <c r="BD53" s="69"/>
      <c r="BE53" s="69"/>
      <c r="BF53" s="69"/>
      <c r="BG53" s="69"/>
      <c r="BH53" s="69"/>
      <c r="BI53" s="69"/>
      <c r="BJ53" s="69"/>
      <c r="BK53" s="69"/>
      <c r="BL53" s="69"/>
      <c r="BM53" s="69"/>
      <c r="BN53" s="69"/>
      <c r="BO53" s="69"/>
      <c r="BP53" s="69"/>
      <c r="BQ53" s="69"/>
      <c r="BR53" s="69"/>
      <c r="BS53" s="69"/>
      <c r="BT53" s="69"/>
      <c r="BU53" s="69"/>
      <c r="BV53" s="69"/>
      <c r="BW53" s="69"/>
      <c r="BX53" s="69"/>
      <c r="BY53" s="69"/>
      <c r="BZ53" s="69"/>
      <c r="CA53" s="69"/>
      <c r="CB53" s="69"/>
    </row>
    <row r="54" spans="1:80" ht="15" customHeight="1" x14ac:dyDescent="0.25">
      <c r="A54" s="69"/>
      <c r="B54" s="397"/>
      <c r="C54" s="397"/>
      <c r="D54" s="398"/>
      <c r="E54" s="496"/>
      <c r="F54" s="495"/>
      <c r="G54" s="495"/>
      <c r="H54" s="495"/>
      <c r="I54" s="511"/>
      <c r="J54" s="62" t="str">
        <f>IF(AND('Mapa final'!$AD$60="Muy Baja",'Mapa final'!$AF$60="Leve"),CONCATENATE("R9C",'Mapa final'!$T$60),"")</f>
        <v/>
      </c>
      <c r="K54" s="63" t="str">
        <f>IF(AND('Mapa final'!$AD$61="Muy Baja",'Mapa final'!$AF$61="Leve"),CONCATENATE("R9C",'Mapa final'!$T$61),"")</f>
        <v/>
      </c>
      <c r="L54" s="63" t="str">
        <f>IF(AND('Mapa final'!$AD$62="Muy Baja",'Mapa final'!$AF$62="Leve"),CONCATENATE("R9C",'Mapa final'!$T$62),"")</f>
        <v/>
      </c>
      <c r="M54" s="63" t="str">
        <f>IF(AND('Mapa final'!$AD$63="Muy Baja",'Mapa final'!$AF$63="Leve"),CONCATENATE("R9C",'Mapa final'!$T$63),"")</f>
        <v/>
      </c>
      <c r="N54" s="63" t="str">
        <f>IF(AND('Mapa final'!$AD$64="Muy Baja",'Mapa final'!$AF$64="Leve"),CONCATENATE("R9C",'Mapa final'!$T$64),"")</f>
        <v/>
      </c>
      <c r="O54" s="64" t="str">
        <f>IF(AND('Mapa final'!$AD$65="Muy Baja",'Mapa final'!$AF$65="Leve"),CONCATENATE("R9C",'Mapa final'!$T$65),"")</f>
        <v/>
      </c>
      <c r="P54" s="62" t="str">
        <f>IF(AND('Mapa final'!$AD$60="Muy Baja",'Mapa final'!$AF$60="Menor"),CONCATENATE("R9C",'Mapa final'!$T$60),"")</f>
        <v/>
      </c>
      <c r="Q54" s="63" t="str">
        <f>IF(AND('Mapa final'!$AD$61="Muy Baja",'Mapa final'!$AF$61="Menor"),CONCATENATE("R9C",'Mapa final'!$T$61),"")</f>
        <v/>
      </c>
      <c r="R54" s="63" t="str">
        <f>IF(AND('Mapa final'!$AD$62="Muy Baja",'Mapa final'!$AF$62="Menor"),CONCATENATE("R9C",'Mapa final'!$T$62),"")</f>
        <v/>
      </c>
      <c r="S54" s="63" t="str">
        <f>IF(AND('Mapa final'!$AD$63="Muy Baja",'Mapa final'!$AF$63="Menor"),CONCATENATE("R9C",'Mapa final'!$T$63),"")</f>
        <v/>
      </c>
      <c r="T54" s="63" t="str">
        <f>IF(AND('Mapa final'!$AD$64="Muy Baja",'Mapa final'!$AF$64="Menor"),CONCATENATE("R9C",'Mapa final'!$T$64),"")</f>
        <v/>
      </c>
      <c r="U54" s="64" t="str">
        <f>IF(AND('Mapa final'!$AD$65="Muy Baja",'Mapa final'!$AF$65="Menor"),CONCATENATE("R9C",'Mapa final'!$T$65),"")</f>
        <v/>
      </c>
      <c r="V54" s="53" t="str">
        <f>IF(AND('Mapa final'!$AD$60="Muy Baja",'Mapa final'!$AF$60="Moderado"),CONCATENATE("R9C",'Mapa final'!$T$60),"")</f>
        <v/>
      </c>
      <c r="W54" s="54" t="str">
        <f>IF(AND('Mapa final'!$AD$61="Muy Baja",'Mapa final'!$AF$61="Moderado"),CONCATENATE("R9C",'Mapa final'!$T$61),"")</f>
        <v/>
      </c>
      <c r="X54" s="54" t="str">
        <f>IF(AND('Mapa final'!$AD$62="Muy Baja",'Mapa final'!$AF$62="Moderado"),CONCATENATE("R9C",'Mapa final'!$T$62),"")</f>
        <v/>
      </c>
      <c r="Y54" s="54" t="str">
        <f>IF(AND('Mapa final'!$AD$63="Muy Baja",'Mapa final'!$AF$63="Moderado"),CONCATENATE("R9C",'Mapa final'!$T$63),"")</f>
        <v/>
      </c>
      <c r="Z54" s="54" t="str">
        <f>IF(AND('Mapa final'!$AD$64="Muy Baja",'Mapa final'!$AF$64="Moderado"),CONCATENATE("R9C",'Mapa final'!$T$64),"")</f>
        <v/>
      </c>
      <c r="AA54" s="55" t="str">
        <f>IF(AND('Mapa final'!$AD$65="Muy Baja",'Mapa final'!$AF$65="Moderado"),CONCATENATE("R9C",'Mapa final'!$T$65),"")</f>
        <v/>
      </c>
      <c r="AB54" s="38" t="str">
        <f>IF(AND('Mapa final'!$AD$60="Muy Baja",'Mapa final'!$AF$60="Mayor"),CONCATENATE("R9C",'Mapa final'!$T$60),"")</f>
        <v/>
      </c>
      <c r="AC54" s="39" t="str">
        <f>IF(AND('Mapa final'!$AD$61="Muy Baja",'Mapa final'!$AF$61="Mayor"),CONCATENATE("R9C",'Mapa final'!$T$61),"")</f>
        <v/>
      </c>
      <c r="AD54" s="39" t="str">
        <f>IF(AND('Mapa final'!$AD$62="Muy Baja",'Mapa final'!$AF$62="Mayor"),CONCATENATE("R9C",'Mapa final'!$T$62),"")</f>
        <v/>
      </c>
      <c r="AE54" s="39" t="str">
        <f>IF(AND('Mapa final'!$AD$63="Muy Baja",'Mapa final'!$AF$63="Mayor"),CONCATENATE("R9C",'Mapa final'!$T$63),"")</f>
        <v/>
      </c>
      <c r="AF54" s="39" t="str">
        <f>IF(AND('Mapa final'!$AD$64="Muy Baja",'Mapa final'!$AF$64="Mayor"),CONCATENATE("R9C",'Mapa final'!$T$64),"")</f>
        <v/>
      </c>
      <c r="AG54" s="40" t="str">
        <f>IF(AND('Mapa final'!$AD$65="Muy Baja",'Mapa final'!$AF$65="Mayor"),CONCATENATE("R9C",'Mapa final'!$T$65),"")</f>
        <v/>
      </c>
      <c r="AH54" s="41" t="str">
        <f>IF(AND('Mapa final'!$AD$60="Muy Baja",'Mapa final'!$AF$60="Catastrófico"),CONCATENATE("R9C",'Mapa final'!$T$60),"")</f>
        <v/>
      </c>
      <c r="AI54" s="42" t="str">
        <f>IF(AND('Mapa final'!$AD$61="Muy Baja",'Mapa final'!$AF$61="Catastrófico"),CONCATENATE("R9C",'Mapa final'!$T$61),"")</f>
        <v/>
      </c>
      <c r="AJ54" s="42" t="str">
        <f>IF(AND('Mapa final'!$AD$62="Muy Baja",'Mapa final'!$AF$62="Catastrófico"),CONCATENATE("R9C",'Mapa final'!$T$62),"")</f>
        <v/>
      </c>
      <c r="AK54" s="42" t="str">
        <f>IF(AND('Mapa final'!$AD$63="Muy Baja",'Mapa final'!$AF$63="Catastrófico"),CONCATENATE("R9C",'Mapa final'!$T$63),"")</f>
        <v/>
      </c>
      <c r="AL54" s="42" t="str">
        <f>IF(AND('Mapa final'!$AD$64="Muy Baja",'Mapa final'!$AF$64="Catastrófico"),CONCATENATE("R9C",'Mapa final'!$T$64),"")</f>
        <v/>
      </c>
      <c r="AM54" s="43" t="str">
        <f>IF(AND('Mapa final'!$AD$65="Muy Baja",'Mapa final'!$AF$65="Catastrófico"),CONCATENATE("R9C",'Mapa final'!$T$65),"")</f>
        <v/>
      </c>
      <c r="AN54" s="69"/>
      <c r="AO54" s="69"/>
      <c r="AP54" s="69"/>
      <c r="AQ54" s="69"/>
      <c r="AR54" s="69"/>
      <c r="AS54" s="69"/>
      <c r="AT54" s="69"/>
      <c r="AU54" s="69"/>
      <c r="AV54" s="69"/>
      <c r="AW54" s="69"/>
      <c r="AX54" s="69"/>
      <c r="AY54" s="69"/>
      <c r="AZ54" s="69"/>
      <c r="BA54" s="69"/>
      <c r="BB54" s="69"/>
      <c r="BC54" s="69"/>
      <c r="BD54" s="69"/>
      <c r="BE54" s="69"/>
      <c r="BF54" s="69"/>
      <c r="BG54" s="69"/>
      <c r="BH54" s="69"/>
      <c r="BI54" s="69"/>
      <c r="BJ54" s="69"/>
      <c r="BK54" s="69"/>
      <c r="BL54" s="69"/>
      <c r="BM54" s="69"/>
      <c r="BN54" s="69"/>
      <c r="BO54" s="69"/>
      <c r="BP54" s="69"/>
      <c r="BQ54" s="69"/>
      <c r="BR54" s="69"/>
      <c r="BS54" s="69"/>
      <c r="BT54" s="69"/>
      <c r="BU54" s="69"/>
      <c r="BV54" s="69"/>
      <c r="BW54" s="69"/>
      <c r="BX54" s="69"/>
      <c r="BY54" s="69"/>
      <c r="BZ54" s="69"/>
      <c r="CA54" s="69"/>
      <c r="CB54" s="69"/>
    </row>
    <row r="55" spans="1:80" ht="15.75" customHeight="1" thickBot="1" x14ac:dyDescent="0.3">
      <c r="A55" s="69"/>
      <c r="B55" s="397"/>
      <c r="C55" s="397"/>
      <c r="D55" s="398"/>
      <c r="E55" s="497"/>
      <c r="F55" s="498"/>
      <c r="G55" s="498"/>
      <c r="H55" s="498"/>
      <c r="I55" s="512"/>
      <c r="J55" s="65" t="str">
        <f>IF(AND('Mapa final'!$AD$66="Muy Baja",'Mapa final'!$AF$66="Leve"),CONCATENATE("R10C",'Mapa final'!$T$66),"")</f>
        <v/>
      </c>
      <c r="K55" s="66" t="str">
        <f>IF(AND('Mapa final'!$AD$67="Muy Baja",'Mapa final'!$AF$67="Leve"),CONCATENATE("R10C",'Mapa final'!$T$67),"")</f>
        <v/>
      </c>
      <c r="L55" s="66" t="str">
        <f>IF(AND('Mapa final'!$AD$68="Muy Baja",'Mapa final'!$AF$68="Leve"),CONCATENATE("R10C",'Mapa final'!$T$68),"")</f>
        <v/>
      </c>
      <c r="M55" s="66" t="str">
        <f>IF(AND('Mapa final'!$AD$69="Muy Baja",'Mapa final'!$AF$69="Leve"),CONCATENATE("R10C",'Mapa final'!$T$69),"")</f>
        <v/>
      </c>
      <c r="N55" s="66" t="str">
        <f>IF(AND('Mapa final'!$AD$70="Muy Baja",'Mapa final'!$AF$70="Leve"),CONCATENATE("R10C",'Mapa final'!$T$70),"")</f>
        <v/>
      </c>
      <c r="O55" s="67" t="str">
        <f>IF(AND('Mapa final'!$AD$71="Muy Baja",'Mapa final'!$AF$71="Leve"),CONCATENATE("R10C",'Mapa final'!$T$71),"")</f>
        <v/>
      </c>
      <c r="P55" s="65" t="str">
        <f>IF(AND('Mapa final'!$AD$66="Muy Baja",'Mapa final'!$AF$66="Menor"),CONCATENATE("R10C",'Mapa final'!$T$66),"")</f>
        <v/>
      </c>
      <c r="Q55" s="66" t="str">
        <f>IF(AND('Mapa final'!$AD$67="Muy Baja",'Mapa final'!$AF$67="Menor"),CONCATENATE("R10C",'Mapa final'!$T$67),"")</f>
        <v/>
      </c>
      <c r="R55" s="66" t="str">
        <f>IF(AND('Mapa final'!$AD$68="Muy Baja",'Mapa final'!$AF$68="Menor"),CONCATENATE("R10C",'Mapa final'!$T$68),"")</f>
        <v/>
      </c>
      <c r="S55" s="66" t="str">
        <f>IF(AND('Mapa final'!$AD$69="Muy Baja",'Mapa final'!$AF$69="Menor"),CONCATENATE("R10C",'Mapa final'!$T$69),"")</f>
        <v/>
      </c>
      <c r="T55" s="66" t="str">
        <f>IF(AND('Mapa final'!$AD$70="Muy Baja",'Mapa final'!$AF$70="Menor"),CONCATENATE("R10C",'Mapa final'!$T$70),"")</f>
        <v/>
      </c>
      <c r="U55" s="67" t="str">
        <f>IF(AND('Mapa final'!$AD$71="Muy Baja",'Mapa final'!$AF$71="Menor"),CONCATENATE("R10C",'Mapa final'!$T$71),"")</f>
        <v/>
      </c>
      <c r="V55" s="56" t="str">
        <f>IF(AND('Mapa final'!$AD$66="Muy Baja",'Mapa final'!$AF$66="Moderado"),CONCATENATE("R10C",'Mapa final'!$T$66),"")</f>
        <v/>
      </c>
      <c r="W55" s="57" t="str">
        <f>IF(AND('Mapa final'!$AD$67="Muy Baja",'Mapa final'!$AF$67="Moderado"),CONCATENATE("R10C",'Mapa final'!$T$67),"")</f>
        <v/>
      </c>
      <c r="X55" s="57" t="str">
        <f>IF(AND('Mapa final'!$AD$68="Muy Baja",'Mapa final'!$AF$68="Moderado"),CONCATENATE("R10C",'Mapa final'!$T$68),"")</f>
        <v/>
      </c>
      <c r="Y55" s="57" t="str">
        <f>IF(AND('Mapa final'!$AD$69="Muy Baja",'Mapa final'!$AF$69="Moderado"),CONCATENATE("R10C",'Mapa final'!$T$69),"")</f>
        <v/>
      </c>
      <c r="Z55" s="57" t="str">
        <f>IF(AND('Mapa final'!$AD$70="Muy Baja",'Mapa final'!$AF$70="Moderado"),CONCATENATE("R10C",'Mapa final'!$T$70),"")</f>
        <v/>
      </c>
      <c r="AA55" s="58" t="str">
        <f>IF(AND('Mapa final'!$AD$71="Muy Baja",'Mapa final'!$AF$71="Moderado"),CONCATENATE("R10C",'Mapa final'!$T$71),"")</f>
        <v/>
      </c>
      <c r="AB55" s="44" t="str">
        <f>IF(AND('Mapa final'!$AD$66="Muy Baja",'Mapa final'!$AF$66="Mayor"),CONCATENATE("R10C",'Mapa final'!$T$66),"")</f>
        <v/>
      </c>
      <c r="AC55" s="45" t="str">
        <f>IF(AND('Mapa final'!$AD$67="Muy Baja",'Mapa final'!$AF$67="Mayor"),CONCATENATE("R10C",'Mapa final'!$T$67),"")</f>
        <v/>
      </c>
      <c r="AD55" s="45" t="str">
        <f>IF(AND('Mapa final'!$AD$68="Muy Baja",'Mapa final'!$AF$68="Mayor"),CONCATENATE("R10C",'Mapa final'!$T$68),"")</f>
        <v/>
      </c>
      <c r="AE55" s="45" t="str">
        <f>IF(AND('Mapa final'!$AD$69="Muy Baja",'Mapa final'!$AF$69="Mayor"),CONCATENATE("R10C",'Mapa final'!$T$69),"")</f>
        <v/>
      </c>
      <c r="AF55" s="45" t="str">
        <f>IF(AND('Mapa final'!$AD$70="Muy Baja",'Mapa final'!$AF$70="Mayor"),CONCATENATE("R10C",'Mapa final'!$T$70),"")</f>
        <v/>
      </c>
      <c r="AG55" s="46" t="str">
        <f>IF(AND('Mapa final'!$AD$71="Muy Baja",'Mapa final'!$AF$71="Mayor"),CONCATENATE("R10C",'Mapa final'!$T$71),"")</f>
        <v/>
      </c>
      <c r="AH55" s="47" t="str">
        <f>IF(AND('Mapa final'!$AD$66="Muy Baja",'Mapa final'!$AF$66="Catastrófico"),CONCATENATE("R10C",'Mapa final'!$T$66),"")</f>
        <v/>
      </c>
      <c r="AI55" s="48" t="str">
        <f>IF(AND('Mapa final'!$AD$67="Muy Baja",'Mapa final'!$AF$67="Catastrófico"),CONCATENATE("R10C",'Mapa final'!$T$67),"")</f>
        <v/>
      </c>
      <c r="AJ55" s="48" t="str">
        <f>IF(AND('Mapa final'!$AD$68="Muy Baja",'Mapa final'!$AF$68="Catastrófico"),CONCATENATE("R10C",'Mapa final'!$T$68),"")</f>
        <v/>
      </c>
      <c r="AK55" s="48" t="str">
        <f>IF(AND('Mapa final'!$AD$69="Muy Baja",'Mapa final'!$AF$69="Catastrófico"),CONCATENATE("R10C",'Mapa final'!$T$69),"")</f>
        <v/>
      </c>
      <c r="AL55" s="48" t="str">
        <f>IF(AND('Mapa final'!$AD$70="Muy Baja",'Mapa final'!$AF$70="Catastrófico"),CONCATENATE("R10C",'Mapa final'!$T$70),"")</f>
        <v/>
      </c>
      <c r="AM55" s="49" t="str">
        <f>IF(AND('Mapa final'!$AD$71="Muy Baja",'Mapa final'!$AF$71="Catastrófico"),CONCATENATE("R10C",'Mapa final'!$T$71),"")</f>
        <v/>
      </c>
      <c r="AN55" s="69"/>
      <c r="AO55" s="69"/>
      <c r="AP55" s="69"/>
      <c r="AQ55" s="69"/>
      <c r="AR55" s="69"/>
      <c r="AS55" s="69"/>
      <c r="AT55" s="69"/>
      <c r="AU55" s="69"/>
      <c r="AV55" s="69"/>
      <c r="AW55" s="69"/>
      <c r="AX55" s="69"/>
      <c r="AY55" s="69"/>
      <c r="AZ55" s="69"/>
      <c r="BA55" s="69"/>
      <c r="BB55" s="69"/>
      <c r="BC55" s="69"/>
      <c r="BD55" s="69"/>
      <c r="BE55" s="69"/>
      <c r="BF55" s="69"/>
      <c r="BG55" s="69"/>
      <c r="BH55" s="69"/>
      <c r="BI55" s="69"/>
      <c r="BJ55" s="69"/>
      <c r="BK55" s="69"/>
      <c r="BL55" s="69"/>
      <c r="BM55" s="69"/>
      <c r="BN55" s="69"/>
      <c r="BO55" s="69"/>
      <c r="BP55" s="69"/>
      <c r="BQ55" s="69"/>
      <c r="BR55" s="69"/>
      <c r="BS55" s="69"/>
      <c r="BT55" s="69"/>
      <c r="BU55" s="69"/>
      <c r="BV55" s="69"/>
      <c r="BW55" s="69"/>
      <c r="BX55" s="69"/>
      <c r="BY55" s="69"/>
      <c r="BZ55" s="69"/>
      <c r="CA55" s="69"/>
      <c r="CB55" s="69"/>
    </row>
    <row r="56" spans="1:80" x14ac:dyDescent="0.25">
      <c r="A56" s="69"/>
      <c r="B56" s="69"/>
      <c r="C56" s="69"/>
      <c r="D56" s="69"/>
      <c r="E56" s="69"/>
      <c r="F56" s="69"/>
      <c r="G56" s="69"/>
      <c r="H56" s="69"/>
      <c r="I56" s="69"/>
      <c r="J56" s="492" t="s">
        <v>112</v>
      </c>
      <c r="K56" s="493"/>
      <c r="L56" s="493"/>
      <c r="M56" s="493"/>
      <c r="N56" s="493"/>
      <c r="O56" s="510"/>
      <c r="P56" s="492" t="s">
        <v>111</v>
      </c>
      <c r="Q56" s="493"/>
      <c r="R56" s="493"/>
      <c r="S56" s="493"/>
      <c r="T56" s="493"/>
      <c r="U56" s="510"/>
      <c r="V56" s="492" t="s">
        <v>110</v>
      </c>
      <c r="W56" s="493"/>
      <c r="X56" s="493"/>
      <c r="Y56" s="493"/>
      <c r="Z56" s="493"/>
      <c r="AA56" s="510"/>
      <c r="AB56" s="492" t="s">
        <v>109</v>
      </c>
      <c r="AC56" s="531"/>
      <c r="AD56" s="493"/>
      <c r="AE56" s="493"/>
      <c r="AF56" s="493"/>
      <c r="AG56" s="510"/>
      <c r="AH56" s="492" t="s">
        <v>108</v>
      </c>
      <c r="AI56" s="493"/>
      <c r="AJ56" s="493"/>
      <c r="AK56" s="493"/>
      <c r="AL56" s="493"/>
      <c r="AM56" s="510"/>
      <c r="AN56" s="69"/>
      <c r="AO56" s="69"/>
      <c r="AP56" s="69"/>
      <c r="AQ56" s="69"/>
      <c r="AR56" s="69"/>
      <c r="AS56" s="69"/>
      <c r="AT56" s="69"/>
      <c r="AU56" s="69"/>
      <c r="AV56" s="69"/>
      <c r="AW56" s="69"/>
      <c r="AX56" s="69"/>
      <c r="AY56" s="69"/>
      <c r="AZ56" s="69"/>
      <c r="BA56" s="69"/>
      <c r="BB56" s="69"/>
      <c r="BC56" s="69"/>
      <c r="BD56" s="69"/>
      <c r="BE56" s="69"/>
      <c r="BF56" s="69"/>
      <c r="BG56" s="69"/>
      <c r="BH56" s="69"/>
      <c r="BI56" s="69"/>
      <c r="BJ56" s="69"/>
      <c r="BK56" s="69"/>
      <c r="BL56" s="69"/>
      <c r="BM56" s="69"/>
      <c r="BN56" s="69"/>
      <c r="BO56" s="69"/>
      <c r="BP56" s="69"/>
      <c r="BQ56" s="69"/>
      <c r="BR56" s="69"/>
      <c r="BS56" s="69"/>
      <c r="BT56" s="69"/>
      <c r="BU56" s="69"/>
      <c r="BV56" s="69"/>
      <c r="BW56" s="69"/>
      <c r="BX56" s="69"/>
      <c r="BY56" s="69"/>
      <c r="BZ56" s="69"/>
      <c r="CA56" s="69"/>
      <c r="CB56" s="69"/>
    </row>
    <row r="57" spans="1:80" x14ac:dyDescent="0.25">
      <c r="A57" s="69"/>
      <c r="B57" s="69"/>
      <c r="C57" s="69"/>
      <c r="D57" s="69"/>
      <c r="E57" s="69"/>
      <c r="F57" s="69"/>
      <c r="G57" s="69"/>
      <c r="H57" s="69"/>
      <c r="I57" s="69"/>
      <c r="J57" s="496"/>
      <c r="K57" s="495"/>
      <c r="L57" s="495"/>
      <c r="M57" s="495"/>
      <c r="N57" s="495"/>
      <c r="O57" s="511"/>
      <c r="P57" s="496"/>
      <c r="Q57" s="495"/>
      <c r="R57" s="495"/>
      <c r="S57" s="495"/>
      <c r="T57" s="495"/>
      <c r="U57" s="511"/>
      <c r="V57" s="496"/>
      <c r="W57" s="495"/>
      <c r="X57" s="495"/>
      <c r="Y57" s="495"/>
      <c r="Z57" s="495"/>
      <c r="AA57" s="511"/>
      <c r="AB57" s="496"/>
      <c r="AC57" s="495"/>
      <c r="AD57" s="495"/>
      <c r="AE57" s="495"/>
      <c r="AF57" s="495"/>
      <c r="AG57" s="511"/>
      <c r="AH57" s="496"/>
      <c r="AI57" s="495"/>
      <c r="AJ57" s="495"/>
      <c r="AK57" s="495"/>
      <c r="AL57" s="495"/>
      <c r="AM57" s="511"/>
      <c r="AN57" s="69"/>
      <c r="AO57" s="69"/>
      <c r="AP57" s="69"/>
      <c r="AQ57" s="69"/>
      <c r="AR57" s="69"/>
      <c r="AS57" s="69"/>
      <c r="AT57" s="69"/>
      <c r="AU57" s="69"/>
      <c r="AV57" s="69"/>
      <c r="AW57" s="69"/>
      <c r="AX57" s="69"/>
      <c r="AY57" s="69"/>
      <c r="AZ57" s="69"/>
      <c r="BA57" s="69"/>
      <c r="BB57" s="69"/>
      <c r="BC57" s="69"/>
      <c r="BD57" s="69"/>
      <c r="BE57" s="69"/>
      <c r="BF57" s="69"/>
      <c r="BG57" s="69"/>
      <c r="BH57" s="69"/>
      <c r="BI57" s="69"/>
      <c r="BJ57" s="69"/>
      <c r="BK57" s="69"/>
      <c r="BL57" s="69"/>
      <c r="BM57" s="69"/>
      <c r="BN57" s="69"/>
      <c r="BO57" s="69"/>
      <c r="BP57" s="69"/>
      <c r="BQ57" s="69"/>
      <c r="BR57" s="69"/>
      <c r="BS57" s="69"/>
      <c r="BT57" s="69"/>
      <c r="BU57" s="69"/>
      <c r="BV57" s="69"/>
      <c r="BW57" s="69"/>
      <c r="BX57" s="69"/>
      <c r="BY57" s="69"/>
      <c r="BZ57" s="69"/>
      <c r="CA57" s="69"/>
      <c r="CB57" s="69"/>
    </row>
    <row r="58" spans="1:80" x14ac:dyDescent="0.25">
      <c r="A58" s="69"/>
      <c r="B58" s="69"/>
      <c r="C58" s="69"/>
      <c r="D58" s="69"/>
      <c r="E58" s="69"/>
      <c r="F58" s="69"/>
      <c r="G58" s="69"/>
      <c r="H58" s="69"/>
      <c r="I58" s="69"/>
      <c r="J58" s="496"/>
      <c r="K58" s="495"/>
      <c r="L58" s="495"/>
      <c r="M58" s="495"/>
      <c r="N58" s="495"/>
      <c r="O58" s="511"/>
      <c r="P58" s="496"/>
      <c r="Q58" s="495"/>
      <c r="R58" s="495"/>
      <c r="S58" s="495"/>
      <c r="T58" s="495"/>
      <c r="U58" s="511"/>
      <c r="V58" s="496"/>
      <c r="W58" s="495"/>
      <c r="X58" s="495"/>
      <c r="Y58" s="495"/>
      <c r="Z58" s="495"/>
      <c r="AA58" s="511"/>
      <c r="AB58" s="496"/>
      <c r="AC58" s="495"/>
      <c r="AD58" s="495"/>
      <c r="AE58" s="495"/>
      <c r="AF58" s="495"/>
      <c r="AG58" s="511"/>
      <c r="AH58" s="496"/>
      <c r="AI58" s="495"/>
      <c r="AJ58" s="495"/>
      <c r="AK58" s="495"/>
      <c r="AL58" s="495"/>
      <c r="AM58" s="511"/>
      <c r="AN58" s="69"/>
      <c r="AO58" s="69"/>
      <c r="AP58" s="69"/>
      <c r="AQ58" s="69"/>
      <c r="AR58" s="69"/>
      <c r="AS58" s="69"/>
      <c r="AT58" s="69"/>
      <c r="AU58" s="69"/>
      <c r="AV58" s="69"/>
      <c r="AW58" s="69"/>
      <c r="AX58" s="69"/>
      <c r="AY58" s="69"/>
      <c r="AZ58" s="69"/>
      <c r="BA58" s="69"/>
      <c r="BB58" s="69"/>
      <c r="BC58" s="69"/>
      <c r="BD58" s="69"/>
      <c r="BE58" s="69"/>
      <c r="BF58" s="69"/>
      <c r="BG58" s="69"/>
      <c r="BH58" s="69"/>
      <c r="BI58" s="69"/>
      <c r="BJ58" s="69"/>
      <c r="BK58" s="69"/>
      <c r="BL58" s="69"/>
      <c r="BM58" s="69"/>
      <c r="BN58" s="69"/>
      <c r="BO58" s="69"/>
      <c r="BP58" s="69"/>
      <c r="BQ58" s="69"/>
      <c r="BR58" s="69"/>
      <c r="BS58" s="69"/>
      <c r="BT58" s="69"/>
      <c r="BU58" s="69"/>
      <c r="BV58" s="69"/>
      <c r="BW58" s="69"/>
      <c r="BX58" s="69"/>
      <c r="BY58" s="69"/>
      <c r="BZ58" s="69"/>
      <c r="CA58" s="69"/>
      <c r="CB58" s="69"/>
    </row>
    <row r="59" spans="1:80" x14ac:dyDescent="0.25">
      <c r="A59" s="69"/>
      <c r="B59" s="69"/>
      <c r="C59" s="69"/>
      <c r="D59" s="69"/>
      <c r="E59" s="69"/>
      <c r="F59" s="69"/>
      <c r="G59" s="69"/>
      <c r="H59" s="69"/>
      <c r="I59" s="69"/>
      <c r="J59" s="496"/>
      <c r="K59" s="495"/>
      <c r="L59" s="495"/>
      <c r="M59" s="495"/>
      <c r="N59" s="495"/>
      <c r="O59" s="511"/>
      <c r="P59" s="496"/>
      <c r="Q59" s="495"/>
      <c r="R59" s="495"/>
      <c r="S59" s="495"/>
      <c r="T59" s="495"/>
      <c r="U59" s="511"/>
      <c r="V59" s="496"/>
      <c r="W59" s="495"/>
      <c r="X59" s="495"/>
      <c r="Y59" s="495"/>
      <c r="Z59" s="495"/>
      <c r="AA59" s="511"/>
      <c r="AB59" s="496"/>
      <c r="AC59" s="495"/>
      <c r="AD59" s="495"/>
      <c r="AE59" s="495"/>
      <c r="AF59" s="495"/>
      <c r="AG59" s="511"/>
      <c r="AH59" s="496"/>
      <c r="AI59" s="495"/>
      <c r="AJ59" s="495"/>
      <c r="AK59" s="495"/>
      <c r="AL59" s="495"/>
      <c r="AM59" s="511"/>
      <c r="AN59" s="69"/>
      <c r="AO59" s="69"/>
      <c r="AP59" s="69"/>
      <c r="AQ59" s="69"/>
      <c r="AR59" s="69"/>
      <c r="AS59" s="69"/>
      <c r="AT59" s="69"/>
      <c r="AU59" s="69"/>
      <c r="AV59" s="69"/>
      <c r="AW59" s="69"/>
      <c r="AX59" s="69"/>
      <c r="AY59" s="69"/>
      <c r="AZ59" s="69"/>
      <c r="BA59" s="69"/>
      <c r="BB59" s="69"/>
      <c r="BC59" s="69"/>
      <c r="BD59" s="69"/>
      <c r="BE59" s="69"/>
      <c r="BF59" s="69"/>
      <c r="BG59" s="69"/>
      <c r="BH59" s="69"/>
      <c r="BI59" s="69"/>
      <c r="BJ59" s="69"/>
      <c r="BK59" s="69"/>
      <c r="BL59" s="69"/>
      <c r="BM59" s="69"/>
      <c r="BN59" s="69"/>
      <c r="BO59" s="69"/>
      <c r="BP59" s="69"/>
      <c r="BQ59" s="69"/>
      <c r="BR59" s="69"/>
      <c r="BS59" s="69"/>
      <c r="BT59" s="69"/>
      <c r="BU59" s="69"/>
      <c r="BV59" s="69"/>
      <c r="BW59" s="69"/>
      <c r="BX59" s="69"/>
      <c r="BY59" s="69"/>
      <c r="BZ59" s="69"/>
      <c r="CA59" s="69"/>
      <c r="CB59" s="69"/>
    </row>
    <row r="60" spans="1:80" x14ac:dyDescent="0.25">
      <c r="A60" s="69"/>
      <c r="B60" s="69"/>
      <c r="C60" s="69"/>
      <c r="D60" s="69"/>
      <c r="E60" s="69"/>
      <c r="F60" s="69"/>
      <c r="G60" s="69"/>
      <c r="H60" s="69"/>
      <c r="I60" s="69"/>
      <c r="J60" s="496"/>
      <c r="K60" s="495"/>
      <c r="L60" s="495"/>
      <c r="M60" s="495"/>
      <c r="N60" s="495"/>
      <c r="O60" s="511"/>
      <c r="P60" s="496"/>
      <c r="Q60" s="495"/>
      <c r="R60" s="495"/>
      <c r="S60" s="495"/>
      <c r="T60" s="495"/>
      <c r="U60" s="511"/>
      <c r="V60" s="496"/>
      <c r="W60" s="495"/>
      <c r="X60" s="495"/>
      <c r="Y60" s="495"/>
      <c r="Z60" s="495"/>
      <c r="AA60" s="511"/>
      <c r="AB60" s="496"/>
      <c r="AC60" s="495"/>
      <c r="AD60" s="495"/>
      <c r="AE60" s="495"/>
      <c r="AF60" s="495"/>
      <c r="AG60" s="511"/>
      <c r="AH60" s="496"/>
      <c r="AI60" s="495"/>
      <c r="AJ60" s="495"/>
      <c r="AK60" s="495"/>
      <c r="AL60" s="495"/>
      <c r="AM60" s="511"/>
      <c r="AN60" s="69"/>
      <c r="AO60" s="69"/>
      <c r="AP60" s="69"/>
      <c r="AQ60" s="69"/>
      <c r="AR60" s="69"/>
      <c r="AS60" s="69"/>
      <c r="AT60" s="69"/>
      <c r="AU60" s="69"/>
      <c r="AV60" s="69"/>
      <c r="AW60" s="69"/>
      <c r="AX60" s="69"/>
      <c r="AY60" s="69"/>
      <c r="AZ60" s="69"/>
      <c r="BA60" s="69"/>
      <c r="BB60" s="69"/>
      <c r="BC60" s="69"/>
      <c r="BD60" s="69"/>
      <c r="BE60" s="69"/>
      <c r="BF60" s="69"/>
      <c r="BG60" s="69"/>
      <c r="BH60" s="69"/>
      <c r="BI60" s="69"/>
      <c r="BJ60" s="69"/>
      <c r="BK60" s="69"/>
      <c r="BL60" s="69"/>
      <c r="BM60" s="69"/>
      <c r="BN60" s="69"/>
      <c r="BO60" s="69"/>
      <c r="BP60" s="69"/>
      <c r="BQ60" s="69"/>
      <c r="BR60" s="69"/>
      <c r="BS60" s="69"/>
      <c r="BT60" s="69"/>
      <c r="BU60" s="69"/>
      <c r="BV60" s="69"/>
      <c r="BW60" s="69"/>
      <c r="BX60" s="69"/>
      <c r="BY60" s="69"/>
      <c r="BZ60" s="69"/>
      <c r="CA60" s="69"/>
      <c r="CB60" s="69"/>
    </row>
    <row r="61" spans="1:80" ht="15.75" thickBot="1" x14ac:dyDescent="0.3">
      <c r="A61" s="69"/>
      <c r="B61" s="69"/>
      <c r="C61" s="69"/>
      <c r="D61" s="69"/>
      <c r="E61" s="69"/>
      <c r="F61" s="69"/>
      <c r="G61" s="69"/>
      <c r="H61" s="69"/>
      <c r="I61" s="69"/>
      <c r="J61" s="497"/>
      <c r="K61" s="498"/>
      <c r="L61" s="498"/>
      <c r="M61" s="498"/>
      <c r="N61" s="498"/>
      <c r="O61" s="512"/>
      <c r="P61" s="497"/>
      <c r="Q61" s="498"/>
      <c r="R61" s="498"/>
      <c r="S61" s="498"/>
      <c r="T61" s="498"/>
      <c r="U61" s="512"/>
      <c r="V61" s="497"/>
      <c r="W61" s="498"/>
      <c r="X61" s="498"/>
      <c r="Y61" s="498"/>
      <c r="Z61" s="498"/>
      <c r="AA61" s="512"/>
      <c r="AB61" s="497"/>
      <c r="AC61" s="498"/>
      <c r="AD61" s="498"/>
      <c r="AE61" s="498"/>
      <c r="AF61" s="498"/>
      <c r="AG61" s="512"/>
      <c r="AH61" s="497"/>
      <c r="AI61" s="498"/>
      <c r="AJ61" s="498"/>
      <c r="AK61" s="498"/>
      <c r="AL61" s="498"/>
      <c r="AM61" s="512"/>
      <c r="AN61" s="69"/>
      <c r="AO61" s="69"/>
      <c r="AP61" s="69"/>
      <c r="AQ61" s="69"/>
      <c r="AR61" s="69"/>
      <c r="AS61" s="69"/>
      <c r="AT61" s="69"/>
      <c r="AU61" s="69"/>
      <c r="AV61" s="69"/>
      <c r="AW61" s="69"/>
      <c r="AX61" s="69"/>
      <c r="AY61" s="69"/>
      <c r="AZ61" s="69"/>
      <c r="BA61" s="69"/>
      <c r="BB61" s="69"/>
      <c r="BC61" s="69"/>
      <c r="BD61" s="69"/>
      <c r="BE61" s="69"/>
      <c r="BF61" s="69"/>
      <c r="BG61" s="69"/>
      <c r="BH61" s="69"/>
      <c r="BI61" s="69"/>
      <c r="BJ61" s="69"/>
      <c r="BK61" s="69"/>
      <c r="BL61" s="69"/>
      <c r="BM61" s="69"/>
      <c r="BN61" s="69"/>
      <c r="BO61" s="69"/>
      <c r="BP61" s="69"/>
      <c r="BQ61" s="69"/>
      <c r="BR61" s="69"/>
      <c r="BS61" s="69"/>
      <c r="BT61" s="69"/>
      <c r="BU61" s="69"/>
      <c r="BV61" s="69"/>
      <c r="BW61" s="69"/>
      <c r="BX61" s="69"/>
      <c r="BY61" s="69"/>
      <c r="BZ61" s="69"/>
      <c r="CA61" s="69"/>
      <c r="CB61" s="69"/>
    </row>
    <row r="62" spans="1:80" x14ac:dyDescent="0.25">
      <c r="A62" s="69"/>
      <c r="B62" s="69"/>
      <c r="C62" s="69"/>
      <c r="D62" s="69"/>
      <c r="E62" s="69"/>
      <c r="F62" s="69"/>
      <c r="G62" s="69"/>
      <c r="H62" s="69"/>
      <c r="I62" s="69"/>
      <c r="J62" s="69"/>
      <c r="K62" s="69"/>
      <c r="L62" s="69"/>
      <c r="M62" s="69"/>
      <c r="N62" s="69"/>
      <c r="O62" s="69"/>
      <c r="P62" s="69"/>
      <c r="Q62" s="69"/>
      <c r="R62" s="69"/>
      <c r="S62" s="69"/>
      <c r="T62" s="69"/>
      <c r="U62" s="69"/>
      <c r="V62" s="69"/>
      <c r="W62" s="69"/>
      <c r="X62" s="69"/>
      <c r="Y62" s="69"/>
      <c r="Z62" s="69"/>
      <c r="AA62" s="69"/>
      <c r="AB62" s="69"/>
      <c r="AC62" s="69"/>
      <c r="AD62" s="69"/>
      <c r="AE62" s="69"/>
      <c r="AF62" s="69"/>
      <c r="AG62" s="69"/>
      <c r="AH62" s="69"/>
      <c r="AI62" s="69"/>
      <c r="AJ62" s="69"/>
      <c r="AK62" s="69"/>
      <c r="AL62" s="69"/>
      <c r="AM62" s="69"/>
      <c r="AN62" s="69"/>
      <c r="AO62" s="69"/>
      <c r="AP62" s="69"/>
      <c r="AQ62" s="69"/>
      <c r="AR62" s="69"/>
      <c r="AS62" s="69"/>
      <c r="AT62" s="69"/>
      <c r="AU62" s="69"/>
      <c r="AV62" s="69"/>
      <c r="AW62" s="69"/>
      <c r="AX62" s="69"/>
      <c r="AY62" s="69"/>
      <c r="AZ62" s="69"/>
      <c r="BA62" s="69"/>
      <c r="BB62" s="69"/>
      <c r="BC62" s="69"/>
      <c r="BD62" s="69"/>
      <c r="BE62" s="69"/>
      <c r="BF62" s="69"/>
      <c r="BG62" s="69"/>
      <c r="BH62" s="69"/>
    </row>
    <row r="63" spans="1:80" ht="15" customHeight="1" x14ac:dyDescent="0.25">
      <c r="A63" s="69"/>
      <c r="B63" s="73"/>
      <c r="C63" s="73"/>
      <c r="D63" s="73"/>
      <c r="E63" s="73"/>
      <c r="F63" s="73"/>
      <c r="G63" s="73"/>
      <c r="H63" s="73"/>
      <c r="I63" s="73"/>
      <c r="J63" s="73"/>
      <c r="K63" s="73"/>
      <c r="L63" s="73"/>
      <c r="M63" s="73"/>
      <c r="N63" s="73"/>
      <c r="O63" s="73"/>
      <c r="P63" s="73"/>
      <c r="Q63" s="73"/>
      <c r="R63" s="73"/>
      <c r="S63" s="73"/>
      <c r="T63" s="73"/>
      <c r="U63" s="73"/>
      <c r="V63" s="73"/>
      <c r="W63" s="73"/>
      <c r="X63" s="73"/>
      <c r="Y63" s="73"/>
      <c r="Z63" s="73"/>
      <c r="AA63" s="73"/>
      <c r="AB63" s="73"/>
      <c r="AC63" s="73"/>
      <c r="AD63" s="73"/>
      <c r="AE63" s="73"/>
      <c r="AF63" s="73"/>
      <c r="AG63" s="73"/>
      <c r="AH63" s="73"/>
      <c r="AI63" s="73"/>
      <c r="AJ63" s="73"/>
      <c r="AK63" s="73"/>
      <c r="AL63" s="73"/>
      <c r="AM63" s="73"/>
      <c r="AN63" s="73"/>
      <c r="AO63" s="73"/>
      <c r="AP63" s="73"/>
      <c r="AQ63" s="73"/>
      <c r="AR63" s="73"/>
      <c r="AS63" s="73"/>
      <c r="AT63" s="73"/>
      <c r="AU63" s="69"/>
      <c r="AV63" s="69"/>
      <c r="AW63" s="69"/>
      <c r="AX63" s="69"/>
      <c r="AY63" s="69"/>
      <c r="AZ63" s="69"/>
      <c r="BA63" s="69"/>
      <c r="BB63" s="69"/>
      <c r="BC63" s="69"/>
      <c r="BD63" s="69"/>
      <c r="BE63" s="69"/>
      <c r="BF63" s="69"/>
      <c r="BG63" s="69"/>
      <c r="BH63" s="69"/>
    </row>
    <row r="64" spans="1:80" ht="15" customHeight="1" x14ac:dyDescent="0.25">
      <c r="A64" s="69"/>
      <c r="B64" s="73"/>
      <c r="C64" s="73"/>
      <c r="D64" s="73"/>
      <c r="E64" s="73"/>
      <c r="F64" s="73"/>
      <c r="G64" s="73"/>
      <c r="H64" s="73"/>
      <c r="I64" s="73"/>
      <c r="J64" s="73"/>
      <c r="K64" s="73"/>
      <c r="L64" s="73"/>
      <c r="M64" s="73"/>
      <c r="N64" s="73"/>
      <c r="O64" s="73"/>
      <c r="P64" s="73"/>
      <c r="Q64" s="73"/>
      <c r="R64" s="73"/>
      <c r="S64" s="73"/>
      <c r="T64" s="73"/>
      <c r="U64" s="73"/>
      <c r="V64" s="73"/>
      <c r="W64" s="73"/>
      <c r="X64" s="73"/>
      <c r="Y64" s="73"/>
      <c r="Z64" s="73"/>
      <c r="AA64" s="73"/>
      <c r="AB64" s="73"/>
      <c r="AC64" s="73"/>
      <c r="AD64" s="73"/>
      <c r="AE64" s="73"/>
      <c r="AF64" s="73"/>
      <c r="AG64" s="73"/>
      <c r="AH64" s="73"/>
      <c r="AI64" s="73"/>
      <c r="AJ64" s="73"/>
      <c r="AK64" s="73"/>
      <c r="AL64" s="73"/>
      <c r="AM64" s="73"/>
      <c r="AN64" s="73"/>
      <c r="AO64" s="73"/>
      <c r="AP64" s="73"/>
      <c r="AQ64" s="73"/>
      <c r="AR64" s="73"/>
      <c r="AS64" s="73"/>
      <c r="AT64" s="73"/>
      <c r="AU64" s="69"/>
      <c r="AV64" s="69"/>
      <c r="AW64" s="69"/>
      <c r="AX64" s="69"/>
      <c r="AY64" s="69"/>
      <c r="AZ64" s="69"/>
      <c r="BA64" s="69"/>
      <c r="BB64" s="69"/>
      <c r="BC64" s="69"/>
      <c r="BD64" s="69"/>
      <c r="BE64" s="69"/>
      <c r="BF64" s="69"/>
      <c r="BG64" s="69"/>
      <c r="BH64" s="69"/>
    </row>
    <row r="65" spans="1:60" x14ac:dyDescent="0.25">
      <c r="A65" s="69"/>
      <c r="B65" s="69"/>
      <c r="C65" s="69"/>
      <c r="D65" s="69"/>
      <c r="E65" s="69"/>
      <c r="F65" s="69"/>
      <c r="G65" s="69"/>
      <c r="H65" s="69"/>
      <c r="I65" s="69"/>
      <c r="J65" s="69"/>
      <c r="K65" s="69"/>
      <c r="L65" s="69"/>
      <c r="M65" s="69"/>
      <c r="N65" s="69"/>
      <c r="O65" s="69"/>
      <c r="P65" s="69"/>
      <c r="Q65" s="69"/>
      <c r="R65" s="69"/>
      <c r="S65" s="69"/>
      <c r="T65" s="69"/>
      <c r="U65" s="69"/>
      <c r="V65" s="69"/>
      <c r="W65" s="69"/>
      <c r="X65" s="69"/>
      <c r="Y65" s="69"/>
      <c r="Z65" s="69"/>
      <c r="AA65" s="69"/>
      <c r="AB65" s="69"/>
      <c r="AC65" s="69"/>
      <c r="AD65" s="69"/>
      <c r="AE65" s="69"/>
      <c r="AF65" s="69"/>
      <c r="AG65" s="69"/>
      <c r="AH65" s="69"/>
      <c r="AI65" s="69"/>
      <c r="AJ65" s="69"/>
      <c r="AK65" s="69"/>
      <c r="AL65" s="69"/>
      <c r="AM65" s="69"/>
      <c r="AN65" s="69"/>
      <c r="AO65" s="69"/>
      <c r="AP65" s="69"/>
      <c r="AQ65" s="69"/>
      <c r="AR65" s="69"/>
      <c r="AS65" s="69"/>
      <c r="AT65" s="69"/>
      <c r="AU65" s="69"/>
      <c r="AV65" s="69"/>
      <c r="AW65" s="69"/>
      <c r="AX65" s="69"/>
      <c r="AY65" s="69"/>
      <c r="AZ65" s="69"/>
      <c r="BA65" s="69"/>
      <c r="BB65" s="69"/>
      <c r="BC65" s="69"/>
      <c r="BD65" s="69"/>
      <c r="BE65" s="69"/>
      <c r="BF65" s="69"/>
      <c r="BG65" s="69"/>
      <c r="BH65" s="69"/>
    </row>
    <row r="66" spans="1:60" x14ac:dyDescent="0.25">
      <c r="A66" s="69"/>
      <c r="B66" s="69"/>
      <c r="C66" s="69"/>
      <c r="D66" s="69"/>
      <c r="E66" s="69"/>
      <c r="F66" s="69"/>
      <c r="G66" s="69"/>
      <c r="H66" s="69"/>
      <c r="I66" s="69"/>
      <c r="J66" s="69"/>
      <c r="K66" s="69"/>
      <c r="L66" s="69"/>
      <c r="M66" s="69"/>
      <c r="N66" s="69"/>
      <c r="O66" s="69"/>
      <c r="P66" s="69"/>
      <c r="Q66" s="69"/>
      <c r="R66" s="69"/>
      <c r="S66" s="69"/>
      <c r="T66" s="69"/>
      <c r="U66" s="69"/>
      <c r="V66" s="69"/>
      <c r="W66" s="69"/>
      <c r="X66" s="69"/>
      <c r="Y66" s="69"/>
      <c r="Z66" s="69"/>
      <c r="AA66" s="69"/>
      <c r="AB66" s="69"/>
      <c r="AC66" s="69"/>
      <c r="AD66" s="69"/>
      <c r="AE66" s="69"/>
      <c r="AF66" s="69"/>
      <c r="AG66" s="69"/>
      <c r="AH66" s="69"/>
      <c r="AI66" s="69"/>
      <c r="AJ66" s="69"/>
      <c r="AK66" s="69"/>
      <c r="AL66" s="69"/>
      <c r="AM66" s="69"/>
      <c r="AN66" s="69"/>
      <c r="AO66" s="69"/>
      <c r="AP66" s="69"/>
      <c r="AQ66" s="69"/>
      <c r="AR66" s="69"/>
      <c r="AS66" s="69"/>
      <c r="AT66" s="69"/>
      <c r="AU66" s="69"/>
      <c r="AV66" s="69"/>
      <c r="AW66" s="69"/>
      <c r="AX66" s="69"/>
      <c r="AY66" s="69"/>
      <c r="AZ66" s="69"/>
      <c r="BA66" s="69"/>
      <c r="BB66" s="69"/>
      <c r="BC66" s="69"/>
      <c r="BD66" s="69"/>
      <c r="BE66" s="69"/>
      <c r="BF66" s="69"/>
      <c r="BG66" s="69"/>
      <c r="BH66" s="69"/>
    </row>
    <row r="67" spans="1:60" x14ac:dyDescent="0.25">
      <c r="A67" s="69"/>
      <c r="B67" s="69"/>
      <c r="C67" s="69"/>
      <c r="D67" s="69"/>
      <c r="E67" s="69"/>
      <c r="F67" s="69"/>
      <c r="G67" s="69"/>
      <c r="H67" s="69"/>
      <c r="I67" s="69"/>
      <c r="J67" s="69"/>
      <c r="K67" s="69"/>
      <c r="L67" s="69"/>
      <c r="M67" s="69"/>
      <c r="N67" s="69"/>
      <c r="O67" s="69"/>
      <c r="P67" s="69"/>
      <c r="Q67" s="69"/>
      <c r="R67" s="69"/>
      <c r="S67" s="69"/>
      <c r="T67" s="69"/>
      <c r="U67" s="69"/>
      <c r="V67" s="69"/>
      <c r="W67" s="69"/>
      <c r="X67" s="69"/>
      <c r="Y67" s="69"/>
      <c r="Z67" s="69"/>
      <c r="AA67" s="69"/>
      <c r="AB67" s="69"/>
      <c r="AC67" s="69"/>
      <c r="AD67" s="69"/>
      <c r="AE67" s="69"/>
      <c r="AF67" s="69"/>
      <c r="AG67" s="69"/>
      <c r="AH67" s="69"/>
      <c r="AI67" s="69"/>
      <c r="AJ67" s="69"/>
      <c r="AK67" s="69"/>
      <c r="AL67" s="69"/>
      <c r="AM67" s="69"/>
      <c r="AN67" s="69"/>
      <c r="AO67" s="69"/>
      <c r="AP67" s="69"/>
      <c r="AQ67" s="69"/>
      <c r="AR67" s="69"/>
      <c r="AS67" s="69"/>
      <c r="AT67" s="69"/>
      <c r="AU67" s="69"/>
      <c r="AV67" s="69"/>
      <c r="AW67" s="69"/>
      <c r="AX67" s="69"/>
      <c r="AY67" s="69"/>
      <c r="AZ67" s="69"/>
      <c r="BA67" s="69"/>
      <c r="BB67" s="69"/>
      <c r="BC67" s="69"/>
      <c r="BD67" s="69"/>
      <c r="BE67" s="69"/>
      <c r="BF67" s="69"/>
      <c r="BG67" s="69"/>
      <c r="BH67" s="69"/>
    </row>
    <row r="68" spans="1:60" x14ac:dyDescent="0.25">
      <c r="A68" s="69"/>
      <c r="B68" s="69"/>
      <c r="C68" s="69"/>
      <c r="D68" s="69"/>
      <c r="E68" s="69"/>
      <c r="F68" s="69"/>
      <c r="G68" s="69"/>
      <c r="H68" s="69"/>
      <c r="I68" s="69"/>
      <c r="J68" s="69"/>
      <c r="K68" s="69"/>
      <c r="L68" s="69"/>
      <c r="M68" s="69"/>
      <c r="N68" s="69"/>
      <c r="O68" s="69"/>
      <c r="P68" s="69"/>
      <c r="Q68" s="69"/>
      <c r="R68" s="69"/>
      <c r="S68" s="69"/>
      <c r="T68" s="69"/>
      <c r="U68" s="69"/>
      <c r="V68" s="69"/>
      <c r="W68" s="69"/>
      <c r="X68" s="69"/>
      <c r="Y68" s="69"/>
      <c r="Z68" s="69"/>
      <c r="AA68" s="69"/>
      <c r="AB68" s="69"/>
      <c r="AC68" s="69"/>
      <c r="AD68" s="69"/>
      <c r="AE68" s="69"/>
      <c r="AF68" s="69"/>
      <c r="AG68" s="69"/>
      <c r="AH68" s="69"/>
      <c r="AI68" s="69"/>
      <c r="AJ68" s="69"/>
      <c r="AK68" s="69"/>
      <c r="AL68" s="69"/>
      <c r="AM68" s="69"/>
      <c r="AN68" s="69"/>
      <c r="AO68" s="69"/>
      <c r="AP68" s="69"/>
      <c r="AQ68" s="69"/>
      <c r="AR68" s="69"/>
      <c r="AS68" s="69"/>
      <c r="AT68" s="69"/>
      <c r="AU68" s="69"/>
      <c r="AV68" s="69"/>
      <c r="AW68" s="69"/>
      <c r="AX68" s="69"/>
      <c r="AY68" s="69"/>
      <c r="AZ68" s="69"/>
      <c r="BA68" s="69"/>
      <c r="BB68" s="69"/>
      <c r="BC68" s="69"/>
      <c r="BD68" s="69"/>
      <c r="BE68" s="69"/>
      <c r="BF68" s="69"/>
      <c r="BG68" s="69"/>
      <c r="BH68" s="69"/>
    </row>
    <row r="69" spans="1:60" x14ac:dyDescent="0.25">
      <c r="A69" s="69"/>
      <c r="B69" s="69"/>
      <c r="C69" s="69"/>
      <c r="D69" s="69"/>
      <c r="E69" s="69"/>
      <c r="F69" s="69"/>
      <c r="G69" s="69"/>
      <c r="H69" s="69"/>
      <c r="I69" s="69"/>
      <c r="J69" s="69"/>
      <c r="K69" s="69"/>
      <c r="L69" s="69"/>
      <c r="M69" s="69"/>
      <c r="N69" s="69"/>
      <c r="O69" s="69"/>
      <c r="P69" s="69"/>
      <c r="Q69" s="69"/>
      <c r="R69" s="69"/>
      <c r="S69" s="69"/>
      <c r="T69" s="69"/>
      <c r="U69" s="69"/>
      <c r="V69" s="69"/>
      <c r="W69" s="69"/>
      <c r="X69" s="69"/>
      <c r="Y69" s="69"/>
      <c r="Z69" s="69"/>
      <c r="AA69" s="69"/>
      <c r="AB69" s="69"/>
      <c r="AC69" s="69"/>
      <c r="AD69" s="69"/>
      <c r="AE69" s="69"/>
      <c r="AF69" s="69"/>
      <c r="AG69" s="69"/>
      <c r="AH69" s="69"/>
      <c r="AI69" s="69"/>
      <c r="AJ69" s="69"/>
      <c r="AK69" s="69"/>
      <c r="AL69" s="69"/>
      <c r="AM69" s="69"/>
      <c r="AN69" s="69"/>
      <c r="AO69" s="69"/>
      <c r="AP69" s="69"/>
      <c r="AQ69" s="69"/>
      <c r="AR69" s="69"/>
      <c r="AS69" s="69"/>
      <c r="AT69" s="69"/>
      <c r="AU69" s="69"/>
      <c r="AV69" s="69"/>
      <c r="AW69" s="69"/>
      <c r="AX69" s="69"/>
      <c r="AY69" s="69"/>
      <c r="AZ69" s="69"/>
      <c r="BA69" s="69"/>
      <c r="BB69" s="69"/>
      <c r="BC69" s="69"/>
      <c r="BD69" s="69"/>
      <c r="BE69" s="69"/>
      <c r="BF69" s="69"/>
      <c r="BG69" s="69"/>
      <c r="BH69" s="69"/>
    </row>
    <row r="70" spans="1:60" x14ac:dyDescent="0.25">
      <c r="A70" s="69"/>
      <c r="B70" s="69"/>
      <c r="C70" s="69"/>
      <c r="D70" s="69"/>
      <c r="E70" s="69"/>
      <c r="F70" s="69"/>
      <c r="G70" s="69"/>
      <c r="H70" s="69"/>
      <c r="I70" s="69"/>
      <c r="J70" s="69"/>
      <c r="K70" s="69"/>
      <c r="L70" s="69"/>
      <c r="M70" s="69"/>
      <c r="N70" s="69"/>
      <c r="O70" s="69"/>
      <c r="P70" s="69"/>
      <c r="Q70" s="69"/>
      <c r="R70" s="69"/>
      <c r="S70" s="69"/>
      <c r="T70" s="69"/>
      <c r="U70" s="69"/>
      <c r="V70" s="69"/>
      <c r="W70" s="69"/>
      <c r="X70" s="69"/>
      <c r="Y70" s="69"/>
      <c r="Z70" s="69"/>
      <c r="AA70" s="69"/>
      <c r="AB70" s="69"/>
      <c r="AC70" s="69"/>
      <c r="AD70" s="69"/>
      <c r="AE70" s="69"/>
      <c r="AF70" s="69"/>
      <c r="AG70" s="69"/>
      <c r="AH70" s="69"/>
      <c r="AI70" s="69"/>
      <c r="AJ70" s="69"/>
      <c r="AK70" s="69"/>
      <c r="AL70" s="69"/>
      <c r="AM70" s="69"/>
      <c r="AN70" s="69"/>
      <c r="AO70" s="69"/>
      <c r="AP70" s="69"/>
      <c r="AQ70" s="69"/>
      <c r="AR70" s="69"/>
      <c r="AS70" s="69"/>
      <c r="AT70" s="69"/>
      <c r="AU70" s="69"/>
      <c r="AV70" s="69"/>
      <c r="AW70" s="69"/>
      <c r="AX70" s="69"/>
      <c r="AY70" s="69"/>
      <c r="AZ70" s="69"/>
      <c r="BA70" s="69"/>
      <c r="BB70" s="69"/>
      <c r="BC70" s="69"/>
      <c r="BD70" s="69"/>
      <c r="BE70" s="69"/>
      <c r="BF70" s="69"/>
      <c r="BG70" s="69"/>
      <c r="BH70" s="69"/>
    </row>
    <row r="71" spans="1:60" x14ac:dyDescent="0.25">
      <c r="A71" s="69"/>
      <c r="B71" s="69"/>
      <c r="C71" s="69"/>
      <c r="D71" s="69"/>
      <c r="E71" s="69"/>
      <c r="F71" s="69"/>
      <c r="G71" s="69"/>
      <c r="H71" s="69"/>
      <c r="I71" s="69"/>
      <c r="J71" s="69"/>
      <c r="K71" s="69"/>
      <c r="L71" s="69"/>
      <c r="M71" s="69"/>
      <c r="N71" s="69"/>
      <c r="O71" s="69"/>
      <c r="P71" s="69"/>
      <c r="Q71" s="69"/>
      <c r="R71" s="69"/>
      <c r="S71" s="69"/>
      <c r="T71" s="69"/>
      <c r="U71" s="69"/>
      <c r="V71" s="69"/>
      <c r="W71" s="69"/>
      <c r="X71" s="69"/>
      <c r="Y71" s="69"/>
      <c r="Z71" s="69"/>
      <c r="AA71" s="69"/>
      <c r="AB71" s="69"/>
      <c r="AC71" s="69"/>
      <c r="AD71" s="69"/>
      <c r="AE71" s="69"/>
      <c r="AF71" s="69"/>
      <c r="AG71" s="69"/>
      <c r="AH71" s="69"/>
      <c r="AI71" s="69"/>
      <c r="AJ71" s="69"/>
      <c r="AK71" s="69"/>
      <c r="AL71" s="69"/>
      <c r="AM71" s="69"/>
      <c r="AN71" s="69"/>
      <c r="AO71" s="69"/>
      <c r="AP71" s="69"/>
      <c r="AQ71" s="69"/>
      <c r="AR71" s="69"/>
      <c r="AS71" s="69"/>
      <c r="AT71" s="69"/>
      <c r="AU71" s="69"/>
      <c r="AV71" s="69"/>
      <c r="AW71" s="69"/>
      <c r="AX71" s="69"/>
      <c r="AY71" s="69"/>
      <c r="AZ71" s="69"/>
      <c r="BA71" s="69"/>
      <c r="BB71" s="69"/>
      <c r="BC71" s="69"/>
      <c r="BD71" s="69"/>
      <c r="BE71" s="69"/>
      <c r="BF71" s="69"/>
      <c r="BG71" s="69"/>
      <c r="BH71" s="69"/>
    </row>
    <row r="72" spans="1:60" x14ac:dyDescent="0.25">
      <c r="A72" s="69"/>
      <c r="B72" s="69"/>
      <c r="C72" s="69"/>
      <c r="D72" s="69"/>
      <c r="E72" s="69"/>
      <c r="F72" s="69"/>
      <c r="G72" s="69"/>
      <c r="H72" s="69"/>
      <c r="I72" s="69"/>
      <c r="J72" s="69"/>
      <c r="K72" s="69"/>
      <c r="L72" s="69"/>
      <c r="M72" s="69"/>
      <c r="N72" s="69"/>
      <c r="O72" s="69"/>
      <c r="P72" s="69"/>
      <c r="Q72" s="69"/>
      <c r="R72" s="69"/>
      <c r="S72" s="69"/>
      <c r="T72" s="69"/>
      <c r="U72" s="69"/>
      <c r="V72" s="69"/>
      <c r="W72" s="69"/>
      <c r="X72" s="69"/>
      <c r="Y72" s="69"/>
      <c r="Z72" s="69"/>
      <c r="AA72" s="69"/>
      <c r="AB72" s="69"/>
      <c r="AC72" s="69"/>
      <c r="AD72" s="69"/>
      <c r="AE72" s="69"/>
      <c r="AF72" s="69"/>
      <c r="AG72" s="69"/>
      <c r="AH72" s="69"/>
      <c r="AI72" s="69"/>
      <c r="AJ72" s="69"/>
      <c r="AK72" s="69"/>
      <c r="AL72" s="69"/>
      <c r="AM72" s="69"/>
      <c r="AN72" s="69"/>
      <c r="AO72" s="69"/>
      <c r="AP72" s="69"/>
      <c r="AQ72" s="69"/>
      <c r="AR72" s="69"/>
      <c r="AS72" s="69"/>
      <c r="AT72" s="69"/>
      <c r="AU72" s="69"/>
      <c r="AV72" s="69"/>
      <c r="AW72" s="69"/>
      <c r="AX72" s="69"/>
      <c r="AY72" s="69"/>
      <c r="AZ72" s="69"/>
      <c r="BA72" s="69"/>
      <c r="BB72" s="69"/>
      <c r="BC72" s="69"/>
      <c r="BD72" s="69"/>
      <c r="BE72" s="69"/>
      <c r="BF72" s="69"/>
      <c r="BG72" s="69"/>
      <c r="BH72" s="69"/>
    </row>
    <row r="73" spans="1:60" x14ac:dyDescent="0.25">
      <c r="A73" s="69"/>
      <c r="B73" s="69"/>
      <c r="C73" s="69"/>
      <c r="D73" s="69"/>
      <c r="E73" s="69"/>
      <c r="F73" s="69"/>
      <c r="G73" s="69"/>
      <c r="H73" s="69"/>
      <c r="I73" s="69"/>
      <c r="J73" s="69"/>
      <c r="K73" s="69"/>
      <c r="L73" s="69"/>
      <c r="M73" s="69"/>
      <c r="N73" s="69"/>
      <c r="O73" s="69"/>
      <c r="P73" s="69"/>
      <c r="Q73" s="69"/>
      <c r="R73" s="69"/>
      <c r="S73" s="69"/>
      <c r="T73" s="69"/>
      <c r="U73" s="69"/>
      <c r="V73" s="69"/>
      <c r="W73" s="69"/>
      <c r="X73" s="69"/>
      <c r="Y73" s="69"/>
      <c r="Z73" s="69"/>
      <c r="AA73" s="69"/>
      <c r="AB73" s="69"/>
      <c r="AC73" s="69"/>
      <c r="AD73" s="69"/>
      <c r="AE73" s="69"/>
      <c r="AF73" s="69"/>
      <c r="AG73" s="69"/>
      <c r="AH73" s="69"/>
      <c r="AI73" s="69"/>
      <c r="AJ73" s="69"/>
      <c r="AK73" s="69"/>
      <c r="AL73" s="69"/>
      <c r="AM73" s="69"/>
      <c r="AN73" s="69"/>
      <c r="AO73" s="69"/>
      <c r="AP73" s="69"/>
      <c r="AQ73" s="69"/>
      <c r="AR73" s="69"/>
      <c r="AS73" s="69"/>
      <c r="AT73" s="69"/>
      <c r="AU73" s="69"/>
      <c r="AV73" s="69"/>
      <c r="AW73" s="69"/>
      <c r="AX73" s="69"/>
      <c r="AY73" s="69"/>
      <c r="AZ73" s="69"/>
      <c r="BA73" s="69"/>
      <c r="BB73" s="69"/>
      <c r="BC73" s="69"/>
      <c r="BD73" s="69"/>
      <c r="BE73" s="69"/>
      <c r="BF73" s="69"/>
      <c r="BG73" s="69"/>
      <c r="BH73" s="69"/>
    </row>
    <row r="74" spans="1:60" x14ac:dyDescent="0.25">
      <c r="A74" s="69"/>
      <c r="B74" s="69"/>
      <c r="C74" s="69"/>
      <c r="D74" s="69"/>
      <c r="E74" s="69"/>
      <c r="F74" s="69"/>
      <c r="G74" s="69"/>
      <c r="H74" s="69"/>
      <c r="I74" s="69"/>
      <c r="J74" s="69"/>
      <c r="K74" s="69"/>
      <c r="L74" s="69"/>
      <c r="M74" s="69"/>
      <c r="N74" s="69"/>
      <c r="O74" s="69"/>
      <c r="P74" s="69"/>
      <c r="Q74" s="69"/>
      <c r="R74" s="69"/>
      <c r="S74" s="69"/>
      <c r="T74" s="69"/>
      <c r="U74" s="69"/>
      <c r="V74" s="69"/>
      <c r="W74" s="69"/>
      <c r="X74" s="69"/>
      <c r="Y74" s="69"/>
      <c r="Z74" s="69"/>
      <c r="AA74" s="69"/>
      <c r="AB74" s="69"/>
      <c r="AC74" s="69"/>
      <c r="AD74" s="69"/>
      <c r="AE74" s="69"/>
      <c r="AF74" s="69"/>
      <c r="AG74" s="69"/>
      <c r="AH74" s="69"/>
      <c r="AI74" s="69"/>
      <c r="AJ74" s="69"/>
      <c r="AK74" s="69"/>
      <c r="AL74" s="69"/>
      <c r="AM74" s="69"/>
      <c r="AN74" s="69"/>
      <c r="AO74" s="69"/>
      <c r="AP74" s="69"/>
      <c r="AQ74" s="69"/>
      <c r="AR74" s="69"/>
      <c r="AS74" s="69"/>
      <c r="AT74" s="69"/>
      <c r="AU74" s="69"/>
      <c r="AV74" s="69"/>
      <c r="AW74" s="69"/>
      <c r="AX74" s="69"/>
      <c r="AY74" s="69"/>
      <c r="AZ74" s="69"/>
      <c r="BA74" s="69"/>
      <c r="BB74" s="69"/>
      <c r="BC74" s="69"/>
      <c r="BD74" s="69"/>
      <c r="BE74" s="69"/>
      <c r="BF74" s="69"/>
      <c r="BG74" s="69"/>
      <c r="BH74" s="69"/>
    </row>
    <row r="75" spans="1:60" x14ac:dyDescent="0.25">
      <c r="A75" s="69"/>
      <c r="B75" s="69"/>
      <c r="C75" s="69"/>
      <c r="D75" s="69"/>
      <c r="E75" s="69"/>
      <c r="F75" s="69"/>
      <c r="G75" s="69"/>
      <c r="H75" s="69"/>
      <c r="I75" s="69"/>
      <c r="J75" s="69"/>
      <c r="K75" s="69"/>
      <c r="L75" s="69"/>
      <c r="M75" s="69"/>
      <c r="N75" s="69"/>
      <c r="O75" s="69"/>
      <c r="P75" s="69"/>
      <c r="Q75" s="69"/>
      <c r="R75" s="69"/>
      <c r="S75" s="69"/>
      <c r="T75" s="69"/>
      <c r="U75" s="69"/>
      <c r="V75" s="69"/>
      <c r="W75" s="69"/>
      <c r="X75" s="69"/>
      <c r="Y75" s="69"/>
      <c r="Z75" s="69"/>
      <c r="AA75" s="69"/>
      <c r="AB75" s="69"/>
      <c r="AC75" s="69"/>
      <c r="AD75" s="69"/>
      <c r="AE75" s="69"/>
      <c r="AF75" s="69"/>
      <c r="AG75" s="69"/>
      <c r="AH75" s="69"/>
      <c r="AI75" s="69"/>
      <c r="AJ75" s="69"/>
      <c r="AK75" s="69"/>
      <c r="AL75" s="69"/>
      <c r="AM75" s="69"/>
      <c r="AN75" s="69"/>
      <c r="AO75" s="69"/>
      <c r="AP75" s="69"/>
      <c r="AQ75" s="69"/>
      <c r="AR75" s="69"/>
      <c r="AS75" s="69"/>
      <c r="AT75" s="69"/>
      <c r="AU75" s="69"/>
      <c r="AV75" s="69"/>
      <c r="AW75" s="69"/>
      <c r="AX75" s="69"/>
      <c r="AY75" s="69"/>
      <c r="AZ75" s="69"/>
      <c r="BA75" s="69"/>
      <c r="BB75" s="69"/>
      <c r="BC75" s="69"/>
      <c r="BD75" s="69"/>
      <c r="BE75" s="69"/>
      <c r="BF75" s="69"/>
      <c r="BG75" s="69"/>
      <c r="BH75" s="69"/>
    </row>
    <row r="76" spans="1:60" x14ac:dyDescent="0.25">
      <c r="A76" s="69"/>
      <c r="B76" s="69"/>
      <c r="C76" s="69"/>
      <c r="D76" s="69"/>
      <c r="E76" s="69"/>
      <c r="F76" s="69"/>
      <c r="G76" s="69"/>
      <c r="H76" s="69"/>
      <c r="I76" s="69"/>
      <c r="J76" s="69"/>
      <c r="K76" s="69"/>
      <c r="L76" s="69"/>
      <c r="M76" s="69"/>
      <c r="N76" s="69"/>
      <c r="O76" s="69"/>
      <c r="P76" s="69"/>
      <c r="Q76" s="69"/>
      <c r="R76" s="69"/>
      <c r="S76" s="69"/>
      <c r="T76" s="69"/>
      <c r="U76" s="69"/>
      <c r="V76" s="69"/>
      <c r="W76" s="69"/>
      <c r="X76" s="69"/>
      <c r="Y76" s="69"/>
      <c r="Z76" s="69"/>
      <c r="AA76" s="69"/>
      <c r="AB76" s="69"/>
      <c r="AC76" s="69"/>
      <c r="AD76" s="69"/>
      <c r="AE76" s="69"/>
      <c r="AF76" s="69"/>
      <c r="AG76" s="69"/>
      <c r="AH76" s="69"/>
      <c r="AI76" s="69"/>
      <c r="AJ76" s="69"/>
      <c r="AK76" s="69"/>
      <c r="AL76" s="69"/>
      <c r="AM76" s="69"/>
      <c r="AN76" s="69"/>
      <c r="AO76" s="69"/>
      <c r="AP76" s="69"/>
      <c r="AQ76" s="69"/>
      <c r="AR76" s="69"/>
      <c r="AS76" s="69"/>
      <c r="AT76" s="69"/>
      <c r="AU76" s="69"/>
      <c r="AV76" s="69"/>
      <c r="AW76" s="69"/>
      <c r="AX76" s="69"/>
      <c r="AY76" s="69"/>
      <c r="AZ76" s="69"/>
      <c r="BA76" s="69"/>
      <c r="BB76" s="69"/>
      <c r="BC76" s="69"/>
      <c r="BD76" s="69"/>
      <c r="BE76" s="69"/>
      <c r="BF76" s="69"/>
      <c r="BG76" s="69"/>
      <c r="BH76" s="69"/>
    </row>
    <row r="77" spans="1:60" x14ac:dyDescent="0.25">
      <c r="A77" s="69"/>
      <c r="B77" s="69"/>
      <c r="C77" s="69"/>
      <c r="D77" s="69"/>
      <c r="E77" s="69"/>
      <c r="F77" s="69"/>
      <c r="G77" s="69"/>
      <c r="H77" s="69"/>
      <c r="I77" s="69"/>
      <c r="J77" s="69"/>
      <c r="K77" s="69"/>
      <c r="L77" s="69"/>
      <c r="M77" s="69"/>
      <c r="N77" s="69"/>
      <c r="O77" s="69"/>
      <c r="P77" s="69"/>
      <c r="Q77" s="69"/>
      <c r="R77" s="69"/>
      <c r="S77" s="69"/>
      <c r="T77" s="69"/>
      <c r="U77" s="69"/>
      <c r="V77" s="69"/>
      <c r="W77" s="69"/>
      <c r="X77" s="69"/>
      <c r="Y77" s="69"/>
      <c r="Z77" s="69"/>
      <c r="AA77" s="69"/>
      <c r="AB77" s="69"/>
      <c r="AC77" s="69"/>
      <c r="AD77" s="69"/>
      <c r="AE77" s="69"/>
      <c r="AF77" s="69"/>
      <c r="AG77" s="69"/>
      <c r="AH77" s="69"/>
      <c r="AI77" s="69"/>
      <c r="AJ77" s="69"/>
      <c r="AK77" s="69"/>
      <c r="AL77" s="69"/>
      <c r="AM77" s="69"/>
      <c r="AN77" s="69"/>
      <c r="AO77" s="69"/>
      <c r="AP77" s="69"/>
      <c r="AQ77" s="69"/>
      <c r="AR77" s="69"/>
      <c r="AS77" s="69"/>
      <c r="AT77" s="69"/>
      <c r="AU77" s="69"/>
      <c r="AV77" s="69"/>
      <c r="AW77" s="69"/>
      <c r="AX77" s="69"/>
      <c r="AY77" s="69"/>
      <c r="AZ77" s="69"/>
      <c r="BA77" s="69"/>
      <c r="BB77" s="69"/>
      <c r="BC77" s="69"/>
      <c r="BD77" s="69"/>
      <c r="BE77" s="69"/>
      <c r="BF77" s="69"/>
      <c r="BG77" s="69"/>
      <c r="BH77" s="69"/>
    </row>
    <row r="78" spans="1:60" x14ac:dyDescent="0.25">
      <c r="A78" s="69"/>
      <c r="B78" s="69"/>
      <c r="C78" s="69"/>
      <c r="D78" s="69"/>
      <c r="E78" s="69"/>
      <c r="F78" s="69"/>
      <c r="G78" s="69"/>
      <c r="H78" s="69"/>
      <c r="I78" s="69"/>
      <c r="J78" s="69"/>
      <c r="K78" s="69"/>
      <c r="L78" s="69"/>
      <c r="M78" s="69"/>
      <c r="N78" s="69"/>
      <c r="O78" s="69"/>
      <c r="P78" s="69"/>
      <c r="Q78" s="69"/>
      <c r="R78" s="69"/>
      <c r="S78" s="69"/>
      <c r="T78" s="69"/>
      <c r="U78" s="69"/>
      <c r="V78" s="69"/>
      <c r="W78" s="69"/>
      <c r="X78" s="69"/>
      <c r="Y78" s="69"/>
      <c r="Z78" s="69"/>
      <c r="AA78" s="69"/>
      <c r="AB78" s="69"/>
      <c r="AC78" s="69"/>
      <c r="AD78" s="69"/>
      <c r="AE78" s="69"/>
      <c r="AF78" s="69"/>
      <c r="AG78" s="69"/>
      <c r="AH78" s="69"/>
      <c r="AI78" s="69"/>
      <c r="AJ78" s="69"/>
      <c r="AK78" s="69"/>
      <c r="AL78" s="69"/>
      <c r="AM78" s="69"/>
      <c r="AN78" s="69"/>
      <c r="AO78" s="69"/>
      <c r="AP78" s="69"/>
      <c r="AQ78" s="69"/>
      <c r="AR78" s="69"/>
      <c r="AS78" s="69"/>
      <c r="AT78" s="69"/>
      <c r="AU78" s="69"/>
      <c r="AV78" s="69"/>
      <c r="AW78" s="69"/>
      <c r="AX78" s="69"/>
      <c r="AY78" s="69"/>
      <c r="AZ78" s="69"/>
      <c r="BA78" s="69"/>
      <c r="BB78" s="69"/>
      <c r="BC78" s="69"/>
      <c r="BD78" s="69"/>
      <c r="BE78" s="69"/>
      <c r="BF78" s="69"/>
      <c r="BG78" s="69"/>
      <c r="BH78" s="69"/>
    </row>
    <row r="79" spans="1:60" x14ac:dyDescent="0.25">
      <c r="A79" s="69"/>
      <c r="B79" s="69"/>
      <c r="C79" s="69"/>
      <c r="D79" s="69"/>
      <c r="E79" s="69"/>
      <c r="F79" s="69"/>
      <c r="G79" s="69"/>
      <c r="H79" s="69"/>
      <c r="I79" s="69"/>
      <c r="J79" s="69"/>
      <c r="K79" s="69"/>
      <c r="L79" s="69"/>
      <c r="M79" s="69"/>
      <c r="N79" s="69"/>
      <c r="O79" s="69"/>
      <c r="P79" s="69"/>
      <c r="Q79" s="69"/>
      <c r="R79" s="69"/>
      <c r="S79" s="69"/>
      <c r="T79" s="69"/>
      <c r="U79" s="69"/>
      <c r="V79" s="69"/>
      <c r="W79" s="69"/>
      <c r="X79" s="69"/>
      <c r="Y79" s="69"/>
      <c r="Z79" s="69"/>
      <c r="AA79" s="69"/>
      <c r="AB79" s="69"/>
      <c r="AC79" s="69"/>
      <c r="AD79" s="69"/>
      <c r="AE79" s="69"/>
      <c r="AF79" s="69"/>
      <c r="AG79" s="69"/>
      <c r="AH79" s="69"/>
      <c r="AI79" s="69"/>
      <c r="AJ79" s="69"/>
      <c r="AK79" s="69"/>
      <c r="AL79" s="69"/>
      <c r="AM79" s="69"/>
      <c r="AN79" s="69"/>
      <c r="AO79" s="69"/>
      <c r="AP79" s="69"/>
      <c r="AQ79" s="69"/>
      <c r="AR79" s="69"/>
      <c r="AS79" s="69"/>
      <c r="AT79" s="69"/>
      <c r="AU79" s="69"/>
      <c r="AV79" s="69"/>
      <c r="AW79" s="69"/>
      <c r="AX79" s="69"/>
      <c r="AY79" s="69"/>
      <c r="AZ79" s="69"/>
      <c r="BA79" s="69"/>
      <c r="BB79" s="69"/>
      <c r="BC79" s="69"/>
      <c r="BD79" s="69"/>
      <c r="BE79" s="69"/>
      <c r="BF79" s="69"/>
      <c r="BG79" s="69"/>
      <c r="BH79" s="69"/>
    </row>
    <row r="80" spans="1:60" x14ac:dyDescent="0.25">
      <c r="A80" s="69"/>
      <c r="B80" s="69"/>
      <c r="C80" s="69"/>
      <c r="D80" s="69"/>
      <c r="E80" s="69"/>
      <c r="F80" s="69"/>
      <c r="G80" s="69"/>
      <c r="H80" s="69"/>
      <c r="I80" s="69"/>
      <c r="J80" s="69"/>
      <c r="K80" s="69"/>
      <c r="L80" s="69"/>
      <c r="M80" s="69"/>
      <c r="N80" s="69"/>
      <c r="O80" s="69"/>
      <c r="P80" s="69"/>
      <c r="Q80" s="69"/>
      <c r="R80" s="69"/>
      <c r="S80" s="69"/>
      <c r="T80" s="69"/>
      <c r="U80" s="69"/>
      <c r="V80" s="69"/>
      <c r="W80" s="69"/>
      <c r="X80" s="69"/>
      <c r="Y80" s="69"/>
      <c r="Z80" s="69"/>
      <c r="AA80" s="69"/>
      <c r="AB80" s="69"/>
      <c r="AC80" s="69"/>
      <c r="AD80" s="69"/>
      <c r="AE80" s="69"/>
      <c r="AF80" s="69"/>
      <c r="AG80" s="69"/>
      <c r="AH80" s="69"/>
      <c r="AI80" s="69"/>
      <c r="AJ80" s="69"/>
      <c r="AK80" s="69"/>
      <c r="AL80" s="69"/>
      <c r="AM80" s="69"/>
      <c r="AN80" s="69"/>
      <c r="AO80" s="69"/>
      <c r="AP80" s="69"/>
      <c r="AQ80" s="69"/>
      <c r="AR80" s="69"/>
      <c r="AS80" s="69"/>
      <c r="AT80" s="69"/>
      <c r="AU80" s="69"/>
      <c r="AV80" s="69"/>
      <c r="AW80" s="69"/>
      <c r="AX80" s="69"/>
      <c r="AY80" s="69"/>
      <c r="AZ80" s="69"/>
      <c r="BA80" s="69"/>
      <c r="BB80" s="69"/>
      <c r="BC80" s="69"/>
      <c r="BD80" s="69"/>
      <c r="BE80" s="69"/>
      <c r="BF80" s="69"/>
      <c r="BG80" s="69"/>
      <c r="BH80" s="69"/>
    </row>
    <row r="81" spans="1:60" x14ac:dyDescent="0.25">
      <c r="A81" s="69"/>
      <c r="B81" s="69"/>
      <c r="C81" s="69"/>
      <c r="D81" s="69"/>
      <c r="E81" s="69"/>
      <c r="F81" s="69"/>
      <c r="G81" s="69"/>
      <c r="H81" s="69"/>
      <c r="I81" s="69"/>
      <c r="J81" s="69"/>
      <c r="K81" s="69"/>
      <c r="L81" s="69"/>
      <c r="M81" s="69"/>
      <c r="N81" s="69"/>
      <c r="O81" s="69"/>
      <c r="P81" s="69"/>
      <c r="Q81" s="69"/>
      <c r="R81" s="69"/>
      <c r="S81" s="69"/>
      <c r="T81" s="69"/>
      <c r="U81" s="69"/>
      <c r="V81" s="69"/>
      <c r="W81" s="69"/>
      <c r="X81" s="69"/>
      <c r="Y81" s="69"/>
      <c r="Z81" s="69"/>
      <c r="AA81" s="69"/>
      <c r="AB81" s="69"/>
      <c r="AC81" s="69"/>
      <c r="AD81" s="69"/>
      <c r="AE81" s="69"/>
      <c r="AF81" s="69"/>
      <c r="AG81" s="69"/>
      <c r="AH81" s="69"/>
      <c r="AI81" s="69"/>
      <c r="AJ81" s="69"/>
      <c r="AK81" s="69"/>
      <c r="AL81" s="69"/>
      <c r="AM81" s="69"/>
      <c r="AN81" s="69"/>
      <c r="AO81" s="69"/>
      <c r="AP81" s="69"/>
      <c r="AQ81" s="69"/>
      <c r="AR81" s="69"/>
      <c r="AS81" s="69"/>
      <c r="AT81" s="69"/>
      <c r="AU81" s="69"/>
      <c r="AV81" s="69"/>
      <c r="AW81" s="69"/>
      <c r="AX81" s="69"/>
      <c r="AY81" s="69"/>
      <c r="AZ81" s="69"/>
      <c r="BA81" s="69"/>
      <c r="BB81" s="69"/>
      <c r="BC81" s="69"/>
      <c r="BD81" s="69"/>
      <c r="BE81" s="69"/>
      <c r="BF81" s="69"/>
      <c r="BG81" s="69"/>
      <c r="BH81" s="69"/>
    </row>
    <row r="82" spans="1:60" x14ac:dyDescent="0.25">
      <c r="A82" s="69"/>
      <c r="B82" s="69"/>
      <c r="C82" s="69"/>
      <c r="D82" s="69"/>
      <c r="E82" s="69"/>
      <c r="F82" s="69"/>
      <c r="G82" s="69"/>
      <c r="H82" s="69"/>
      <c r="I82" s="69"/>
      <c r="J82" s="69"/>
      <c r="K82" s="69"/>
      <c r="L82" s="69"/>
      <c r="M82" s="69"/>
      <c r="N82" s="69"/>
      <c r="O82" s="69"/>
      <c r="P82" s="69"/>
      <c r="Q82" s="69"/>
      <c r="R82" s="69"/>
      <c r="S82" s="69"/>
      <c r="T82" s="69"/>
      <c r="U82" s="69"/>
      <c r="V82" s="69"/>
      <c r="W82" s="69"/>
      <c r="X82" s="69"/>
      <c r="Y82" s="69"/>
      <c r="Z82" s="69"/>
      <c r="AA82" s="69"/>
      <c r="AB82" s="69"/>
      <c r="AC82" s="69"/>
      <c r="AD82" s="69"/>
      <c r="AE82" s="69"/>
      <c r="AF82" s="69"/>
      <c r="AG82" s="69"/>
      <c r="AH82" s="69"/>
      <c r="AI82" s="69"/>
      <c r="AJ82" s="69"/>
      <c r="AK82" s="69"/>
      <c r="AL82" s="69"/>
      <c r="AM82" s="69"/>
      <c r="AN82" s="69"/>
      <c r="AO82" s="69"/>
      <c r="AP82" s="69"/>
      <c r="AQ82" s="69"/>
      <c r="AR82" s="69"/>
      <c r="AS82" s="69"/>
      <c r="AT82" s="69"/>
      <c r="AU82" s="69"/>
      <c r="AV82" s="69"/>
      <c r="AW82" s="69"/>
      <c r="AX82" s="69"/>
      <c r="AY82" s="69"/>
      <c r="AZ82" s="69"/>
      <c r="BA82" s="69"/>
      <c r="BB82" s="69"/>
      <c r="BC82" s="69"/>
      <c r="BD82" s="69"/>
      <c r="BE82" s="69"/>
      <c r="BF82" s="69"/>
      <c r="BG82" s="69"/>
      <c r="BH82" s="69"/>
    </row>
    <row r="83" spans="1:60" x14ac:dyDescent="0.25">
      <c r="A83" s="69"/>
      <c r="B83" s="69"/>
      <c r="C83" s="69"/>
      <c r="D83" s="69"/>
      <c r="E83" s="69"/>
      <c r="F83" s="69"/>
      <c r="G83" s="69"/>
      <c r="H83" s="69"/>
      <c r="I83" s="69"/>
      <c r="J83" s="69"/>
      <c r="K83" s="69"/>
      <c r="L83" s="69"/>
      <c r="M83" s="69"/>
      <c r="N83" s="69"/>
      <c r="O83" s="69"/>
      <c r="P83" s="69"/>
      <c r="Q83" s="69"/>
      <c r="R83" s="69"/>
      <c r="S83" s="69"/>
      <c r="T83" s="69"/>
      <c r="U83" s="69"/>
      <c r="V83" s="69"/>
      <c r="W83" s="69"/>
      <c r="X83" s="69"/>
      <c r="Y83" s="69"/>
      <c r="Z83" s="69"/>
      <c r="AA83" s="69"/>
      <c r="AB83" s="69"/>
      <c r="AC83" s="69"/>
      <c r="AD83" s="69"/>
      <c r="AE83" s="69"/>
      <c r="AF83" s="69"/>
      <c r="AG83" s="69"/>
      <c r="AH83" s="69"/>
      <c r="AI83" s="69"/>
      <c r="AJ83" s="69"/>
      <c r="AK83" s="69"/>
      <c r="AL83" s="69"/>
      <c r="AM83" s="69"/>
      <c r="AN83" s="69"/>
      <c r="AO83" s="69"/>
      <c r="AP83" s="69"/>
      <c r="AQ83" s="69"/>
      <c r="AR83" s="69"/>
      <c r="AS83" s="69"/>
      <c r="AT83" s="69"/>
      <c r="AU83" s="69"/>
      <c r="AV83" s="69"/>
      <c r="AW83" s="69"/>
      <c r="AX83" s="69"/>
      <c r="AY83" s="69"/>
      <c r="AZ83" s="69"/>
      <c r="BA83" s="69"/>
      <c r="BB83" s="69"/>
      <c r="BC83" s="69"/>
      <c r="BD83" s="69"/>
      <c r="BE83" s="69"/>
      <c r="BF83" s="69"/>
      <c r="BG83" s="69"/>
      <c r="BH83" s="69"/>
    </row>
    <row r="84" spans="1:60" x14ac:dyDescent="0.25">
      <c r="A84" s="69"/>
      <c r="B84" s="69"/>
      <c r="C84" s="69"/>
      <c r="D84" s="69"/>
      <c r="E84" s="69"/>
      <c r="F84" s="69"/>
      <c r="G84" s="69"/>
      <c r="H84" s="69"/>
      <c r="I84" s="69"/>
      <c r="J84" s="69"/>
      <c r="K84" s="69"/>
      <c r="L84" s="69"/>
      <c r="M84" s="69"/>
      <c r="N84" s="69"/>
      <c r="O84" s="69"/>
      <c r="P84" s="69"/>
      <c r="Q84" s="69"/>
      <c r="R84" s="69"/>
      <c r="S84" s="69"/>
      <c r="T84" s="69"/>
      <c r="U84" s="69"/>
      <c r="V84" s="69"/>
      <c r="W84" s="69"/>
      <c r="X84" s="69"/>
      <c r="Y84" s="69"/>
      <c r="Z84" s="69"/>
      <c r="AA84" s="69"/>
      <c r="AB84" s="69"/>
      <c r="AC84" s="69"/>
      <c r="AD84" s="69"/>
      <c r="AE84" s="69"/>
      <c r="AF84" s="69"/>
      <c r="AG84" s="69"/>
      <c r="AH84" s="69"/>
      <c r="AI84" s="69"/>
      <c r="AJ84" s="69"/>
      <c r="AK84" s="69"/>
      <c r="AL84" s="69"/>
      <c r="AM84" s="69"/>
      <c r="AN84" s="69"/>
      <c r="AO84" s="69"/>
      <c r="AP84" s="69"/>
      <c r="AQ84" s="69"/>
      <c r="AR84" s="69"/>
      <c r="AS84" s="69"/>
      <c r="AT84" s="69"/>
      <c r="AU84" s="69"/>
      <c r="AV84" s="69"/>
      <c r="AW84" s="69"/>
      <c r="AX84" s="69"/>
      <c r="AY84" s="69"/>
      <c r="AZ84" s="69"/>
      <c r="BA84" s="69"/>
      <c r="BB84" s="69"/>
      <c r="BC84" s="69"/>
      <c r="BD84" s="69"/>
      <c r="BE84" s="69"/>
      <c r="BF84" s="69"/>
      <c r="BG84" s="69"/>
      <c r="BH84" s="69"/>
    </row>
    <row r="85" spans="1:60" x14ac:dyDescent="0.25">
      <c r="A85" s="69"/>
      <c r="B85" s="69"/>
      <c r="C85" s="69"/>
      <c r="D85" s="69"/>
      <c r="E85" s="69"/>
      <c r="F85" s="69"/>
      <c r="G85" s="69"/>
      <c r="H85" s="69"/>
      <c r="I85" s="69"/>
      <c r="J85" s="69"/>
      <c r="K85" s="69"/>
      <c r="L85" s="69"/>
      <c r="M85" s="69"/>
      <c r="N85" s="69"/>
      <c r="O85" s="69"/>
      <c r="P85" s="69"/>
      <c r="Q85" s="69"/>
      <c r="R85" s="69"/>
      <c r="S85" s="69"/>
      <c r="T85" s="69"/>
      <c r="U85" s="69"/>
      <c r="V85" s="69"/>
      <c r="W85" s="69"/>
      <c r="X85" s="69"/>
      <c r="Y85" s="69"/>
      <c r="Z85" s="69"/>
      <c r="AA85" s="69"/>
      <c r="AB85" s="69"/>
      <c r="AC85" s="69"/>
      <c r="AD85" s="69"/>
      <c r="AE85" s="69"/>
      <c r="AF85" s="69"/>
      <c r="AG85" s="69"/>
      <c r="AH85" s="69"/>
      <c r="AI85" s="69"/>
      <c r="AJ85" s="69"/>
      <c r="AK85" s="69"/>
      <c r="AL85" s="69"/>
      <c r="AM85" s="69"/>
      <c r="AN85" s="69"/>
      <c r="AO85" s="69"/>
      <c r="AP85" s="69"/>
      <c r="AQ85" s="69"/>
      <c r="AR85" s="69"/>
      <c r="AS85" s="69"/>
      <c r="AT85" s="69"/>
      <c r="AU85" s="69"/>
      <c r="AV85" s="69"/>
      <c r="AW85" s="69"/>
      <c r="AX85" s="69"/>
      <c r="AY85" s="69"/>
      <c r="AZ85" s="69"/>
      <c r="BA85" s="69"/>
      <c r="BB85" s="69"/>
      <c r="BC85" s="69"/>
      <c r="BD85" s="69"/>
      <c r="BE85" s="69"/>
      <c r="BF85" s="69"/>
      <c r="BG85" s="69"/>
      <c r="BH85" s="69"/>
    </row>
    <row r="86" spans="1:60" x14ac:dyDescent="0.25">
      <c r="A86" s="69"/>
      <c r="B86" s="69"/>
      <c r="C86" s="69"/>
      <c r="D86" s="69"/>
      <c r="E86" s="69"/>
      <c r="F86" s="69"/>
      <c r="G86" s="69"/>
      <c r="H86" s="69"/>
      <c r="I86" s="69"/>
      <c r="J86" s="69"/>
      <c r="K86" s="69"/>
      <c r="L86" s="69"/>
      <c r="M86" s="69"/>
      <c r="N86" s="69"/>
      <c r="O86" s="69"/>
      <c r="P86" s="69"/>
      <c r="Q86" s="69"/>
      <c r="R86" s="69"/>
      <c r="S86" s="69"/>
      <c r="T86" s="69"/>
      <c r="U86" s="69"/>
      <c r="V86" s="69"/>
      <c r="W86" s="69"/>
      <c r="X86" s="69"/>
      <c r="Y86" s="69"/>
      <c r="Z86" s="69"/>
      <c r="AA86" s="69"/>
      <c r="AB86" s="69"/>
      <c r="AC86" s="69"/>
      <c r="AD86" s="69"/>
      <c r="AE86" s="69"/>
      <c r="AF86" s="69"/>
      <c r="AG86" s="69"/>
      <c r="AH86" s="69"/>
      <c r="AI86" s="69"/>
      <c r="AJ86" s="69"/>
      <c r="AK86" s="69"/>
      <c r="AL86" s="69"/>
      <c r="AM86" s="69"/>
      <c r="AN86" s="69"/>
      <c r="AO86" s="69"/>
      <c r="AP86" s="69"/>
      <c r="AQ86" s="69"/>
      <c r="AR86" s="69"/>
      <c r="AS86" s="69"/>
      <c r="AT86" s="69"/>
      <c r="AU86" s="69"/>
      <c r="AV86" s="69"/>
      <c r="AW86" s="69"/>
      <c r="AX86" s="69"/>
      <c r="AY86" s="69"/>
      <c r="AZ86" s="69"/>
      <c r="BA86" s="69"/>
      <c r="BB86" s="69"/>
      <c r="BC86" s="69"/>
      <c r="BD86" s="69"/>
      <c r="BE86" s="69"/>
      <c r="BF86" s="69"/>
      <c r="BG86" s="69"/>
      <c r="BH86" s="69"/>
    </row>
    <row r="87" spans="1:60" x14ac:dyDescent="0.25">
      <c r="A87" s="69"/>
      <c r="B87" s="69"/>
      <c r="C87" s="69"/>
      <c r="D87" s="69"/>
      <c r="E87" s="69"/>
      <c r="F87" s="69"/>
      <c r="G87" s="69"/>
      <c r="H87" s="69"/>
      <c r="I87" s="69"/>
      <c r="J87" s="69"/>
      <c r="K87" s="69"/>
      <c r="L87" s="69"/>
      <c r="M87" s="69"/>
      <c r="N87" s="69"/>
      <c r="O87" s="69"/>
      <c r="P87" s="69"/>
      <c r="Q87" s="69"/>
      <c r="R87" s="69"/>
      <c r="S87" s="69"/>
      <c r="T87" s="69"/>
      <c r="U87" s="69"/>
      <c r="V87" s="69"/>
      <c r="W87" s="69"/>
      <c r="X87" s="69"/>
      <c r="Y87" s="69"/>
      <c r="Z87" s="69"/>
      <c r="AA87" s="69"/>
      <c r="AB87" s="69"/>
      <c r="AC87" s="69"/>
      <c r="AD87" s="69"/>
      <c r="AE87" s="69"/>
      <c r="AF87" s="69"/>
      <c r="AG87" s="69"/>
      <c r="AH87" s="69"/>
      <c r="AI87" s="69"/>
      <c r="AJ87" s="69"/>
      <c r="AK87" s="69"/>
      <c r="AL87" s="69"/>
      <c r="AM87" s="69"/>
      <c r="AN87" s="69"/>
      <c r="AO87" s="69"/>
      <c r="AP87" s="69"/>
      <c r="AQ87" s="69"/>
      <c r="AR87" s="69"/>
      <c r="AS87" s="69"/>
      <c r="AT87" s="69"/>
      <c r="AU87" s="69"/>
      <c r="AV87" s="69"/>
      <c r="AW87" s="69"/>
      <c r="AX87" s="69"/>
      <c r="AY87" s="69"/>
      <c r="AZ87" s="69"/>
      <c r="BA87" s="69"/>
      <c r="BB87" s="69"/>
      <c r="BC87" s="69"/>
      <c r="BD87" s="69"/>
      <c r="BE87" s="69"/>
      <c r="BF87" s="69"/>
      <c r="BG87" s="69"/>
      <c r="BH87" s="69"/>
    </row>
    <row r="88" spans="1:60" x14ac:dyDescent="0.25">
      <c r="A88" s="69"/>
      <c r="B88" s="69"/>
      <c r="C88" s="69"/>
      <c r="D88" s="69"/>
      <c r="E88" s="69"/>
      <c r="F88" s="69"/>
      <c r="G88" s="69"/>
      <c r="H88" s="69"/>
      <c r="I88" s="69"/>
      <c r="J88" s="69"/>
      <c r="K88" s="69"/>
      <c r="L88" s="69"/>
      <c r="M88" s="69"/>
      <c r="N88" s="69"/>
      <c r="O88" s="69"/>
      <c r="P88" s="69"/>
      <c r="Q88" s="69"/>
      <c r="R88" s="69"/>
      <c r="S88" s="69"/>
      <c r="T88" s="69"/>
      <c r="U88" s="69"/>
      <c r="V88" s="69"/>
      <c r="W88" s="69"/>
      <c r="X88" s="69"/>
      <c r="Y88" s="69"/>
      <c r="Z88" s="69"/>
      <c r="AA88" s="69"/>
      <c r="AB88" s="69"/>
      <c r="AC88" s="69"/>
      <c r="AD88" s="69"/>
      <c r="AE88" s="69"/>
      <c r="AF88" s="69"/>
      <c r="AG88" s="69"/>
      <c r="AH88" s="69"/>
      <c r="AI88" s="69"/>
      <c r="AJ88" s="69"/>
      <c r="AK88" s="69"/>
      <c r="AL88" s="69"/>
      <c r="AM88" s="69"/>
      <c r="AN88" s="69"/>
      <c r="AO88" s="69"/>
      <c r="AP88" s="69"/>
      <c r="AQ88" s="69"/>
      <c r="AR88" s="69"/>
      <c r="AS88" s="69"/>
      <c r="AT88" s="69"/>
      <c r="AU88" s="69"/>
      <c r="AV88" s="69"/>
      <c r="AW88" s="69"/>
      <c r="AX88" s="69"/>
      <c r="AY88" s="69"/>
      <c r="AZ88" s="69"/>
      <c r="BA88" s="69"/>
      <c r="BB88" s="69"/>
      <c r="BC88" s="69"/>
      <c r="BD88" s="69"/>
      <c r="BE88" s="69"/>
      <c r="BF88" s="69"/>
      <c r="BG88" s="69"/>
      <c r="BH88" s="69"/>
    </row>
    <row r="89" spans="1:60" x14ac:dyDescent="0.25">
      <c r="A89" s="69"/>
      <c r="B89" s="69"/>
      <c r="C89" s="69"/>
      <c r="D89" s="69"/>
      <c r="E89" s="69"/>
      <c r="F89" s="69"/>
      <c r="G89" s="69"/>
      <c r="H89" s="69"/>
      <c r="I89" s="69"/>
      <c r="J89" s="69"/>
      <c r="K89" s="69"/>
      <c r="L89" s="69"/>
      <c r="M89" s="69"/>
      <c r="N89" s="69"/>
      <c r="O89" s="69"/>
      <c r="P89" s="69"/>
      <c r="Q89" s="69"/>
      <c r="R89" s="69"/>
      <c r="S89" s="69"/>
      <c r="T89" s="69"/>
      <c r="U89" s="69"/>
      <c r="V89" s="69"/>
      <c r="W89" s="69"/>
      <c r="X89" s="69"/>
      <c r="Y89" s="69"/>
      <c r="Z89" s="69"/>
      <c r="AA89" s="69"/>
      <c r="AB89" s="69"/>
      <c r="AC89" s="69"/>
      <c r="AD89" s="69"/>
      <c r="AE89" s="69"/>
      <c r="AF89" s="69"/>
      <c r="AG89" s="69"/>
      <c r="AH89" s="69"/>
      <c r="AI89" s="69"/>
      <c r="AJ89" s="69"/>
      <c r="AK89" s="69"/>
      <c r="AL89" s="69"/>
      <c r="AM89" s="69"/>
      <c r="AN89" s="69"/>
      <c r="AO89" s="69"/>
      <c r="AP89" s="69"/>
      <c r="AQ89" s="69"/>
      <c r="AR89" s="69"/>
      <c r="AS89" s="69"/>
      <c r="AT89" s="69"/>
      <c r="AU89" s="69"/>
      <c r="AV89" s="69"/>
      <c r="AW89" s="69"/>
      <c r="AX89" s="69"/>
      <c r="AY89" s="69"/>
      <c r="AZ89" s="69"/>
      <c r="BA89" s="69"/>
      <c r="BB89" s="69"/>
      <c r="BC89" s="69"/>
      <c r="BD89" s="69"/>
      <c r="BE89" s="69"/>
      <c r="BF89" s="69"/>
      <c r="BG89" s="69"/>
      <c r="BH89" s="69"/>
    </row>
    <row r="90" spans="1:60" x14ac:dyDescent="0.25">
      <c r="A90" s="69"/>
      <c r="B90" s="69"/>
      <c r="C90" s="69"/>
      <c r="D90" s="69"/>
      <c r="E90" s="69"/>
      <c r="F90" s="69"/>
      <c r="G90" s="69"/>
      <c r="H90" s="69"/>
      <c r="I90" s="69"/>
      <c r="J90" s="69"/>
      <c r="K90" s="69"/>
      <c r="L90" s="69"/>
      <c r="M90" s="69"/>
      <c r="N90" s="69"/>
      <c r="O90" s="69"/>
      <c r="P90" s="69"/>
      <c r="Q90" s="69"/>
      <c r="R90" s="69"/>
      <c r="S90" s="69"/>
      <c r="T90" s="69"/>
      <c r="U90" s="69"/>
      <c r="V90" s="69"/>
      <c r="W90" s="69"/>
      <c r="X90" s="69"/>
      <c r="Y90" s="69"/>
      <c r="Z90" s="69"/>
      <c r="AA90" s="69"/>
      <c r="AB90" s="69"/>
      <c r="AC90" s="69"/>
      <c r="AD90" s="69"/>
      <c r="AE90" s="69"/>
      <c r="AF90" s="69"/>
      <c r="AG90" s="69"/>
      <c r="AH90" s="69"/>
      <c r="AI90" s="69"/>
      <c r="AJ90" s="69"/>
      <c r="AK90" s="69"/>
      <c r="AL90" s="69"/>
      <c r="AM90" s="69"/>
      <c r="AN90" s="69"/>
      <c r="AO90" s="69"/>
      <c r="AP90" s="69"/>
      <c r="AQ90" s="69"/>
      <c r="AR90" s="69"/>
      <c r="AS90" s="69"/>
      <c r="AT90" s="69"/>
      <c r="AU90" s="69"/>
      <c r="AV90" s="69"/>
      <c r="AW90" s="69"/>
      <c r="AX90" s="69"/>
      <c r="AY90" s="69"/>
      <c r="AZ90" s="69"/>
      <c r="BA90" s="69"/>
      <c r="BB90" s="69"/>
      <c r="BC90" s="69"/>
      <c r="BD90" s="69"/>
      <c r="BE90" s="69"/>
      <c r="BF90" s="69"/>
      <c r="BG90" s="69"/>
      <c r="BH90" s="69"/>
    </row>
    <row r="91" spans="1:60" x14ac:dyDescent="0.25">
      <c r="A91" s="69"/>
      <c r="B91" s="69"/>
      <c r="C91" s="69"/>
      <c r="D91" s="69"/>
      <c r="E91" s="69"/>
      <c r="F91" s="69"/>
      <c r="G91" s="69"/>
      <c r="H91" s="69"/>
      <c r="I91" s="69"/>
      <c r="J91" s="69"/>
      <c r="K91" s="69"/>
      <c r="L91" s="69"/>
      <c r="M91" s="69"/>
      <c r="N91" s="69"/>
      <c r="O91" s="69"/>
      <c r="P91" s="69"/>
      <c r="Q91" s="69"/>
      <c r="R91" s="69"/>
      <c r="S91" s="69"/>
      <c r="T91" s="69"/>
      <c r="U91" s="69"/>
      <c r="V91" s="69"/>
      <c r="W91" s="69"/>
      <c r="X91" s="69"/>
      <c r="Y91" s="69"/>
      <c r="Z91" s="69"/>
      <c r="AA91" s="69"/>
      <c r="AB91" s="69"/>
      <c r="AC91" s="69"/>
      <c r="AD91" s="69"/>
      <c r="AE91" s="69"/>
      <c r="AF91" s="69"/>
      <c r="AG91" s="69"/>
      <c r="AH91" s="69"/>
      <c r="AI91" s="69"/>
      <c r="AJ91" s="69"/>
      <c r="AK91" s="69"/>
      <c r="AL91" s="69"/>
      <c r="AM91" s="69"/>
      <c r="AN91" s="69"/>
      <c r="AO91" s="69"/>
      <c r="AP91" s="69"/>
      <c r="AQ91" s="69"/>
      <c r="AR91" s="69"/>
      <c r="AS91" s="69"/>
      <c r="AT91" s="69"/>
      <c r="AU91" s="69"/>
      <c r="AV91" s="69"/>
      <c r="AW91" s="69"/>
      <c r="AX91" s="69"/>
      <c r="AY91" s="69"/>
      <c r="AZ91" s="69"/>
      <c r="BA91" s="69"/>
      <c r="BB91" s="69"/>
      <c r="BC91" s="69"/>
      <c r="BD91" s="69"/>
      <c r="BE91" s="69"/>
      <c r="BF91" s="69"/>
      <c r="BG91" s="69"/>
      <c r="BH91" s="69"/>
    </row>
    <row r="92" spans="1:60" x14ac:dyDescent="0.25">
      <c r="A92" s="69"/>
      <c r="B92" s="69"/>
      <c r="C92" s="69"/>
      <c r="D92" s="69"/>
      <c r="E92" s="69"/>
      <c r="F92" s="69"/>
      <c r="G92" s="69"/>
      <c r="H92" s="69"/>
      <c r="I92" s="69"/>
      <c r="J92" s="69"/>
      <c r="K92" s="69"/>
      <c r="L92" s="69"/>
      <c r="M92" s="69"/>
      <c r="N92" s="69"/>
      <c r="O92" s="69"/>
      <c r="P92" s="69"/>
      <c r="Q92" s="69"/>
      <c r="R92" s="69"/>
      <c r="S92" s="69"/>
      <c r="T92" s="69"/>
      <c r="U92" s="69"/>
      <c r="V92" s="69"/>
      <c r="W92" s="69"/>
      <c r="X92" s="69"/>
      <c r="Y92" s="69"/>
      <c r="Z92" s="69"/>
      <c r="AA92" s="69"/>
      <c r="AB92" s="69"/>
      <c r="AC92" s="69"/>
      <c r="AD92" s="69"/>
      <c r="AE92" s="69"/>
      <c r="AF92" s="69"/>
      <c r="AG92" s="69"/>
      <c r="AH92" s="69"/>
      <c r="AI92" s="69"/>
      <c r="AJ92" s="69"/>
      <c r="AK92" s="69"/>
      <c r="AL92" s="69"/>
      <c r="AM92" s="69"/>
      <c r="AN92" s="69"/>
      <c r="AO92" s="69"/>
      <c r="AP92" s="69"/>
      <c r="AQ92" s="69"/>
      <c r="AR92" s="69"/>
      <c r="AS92" s="69"/>
      <c r="AT92" s="69"/>
      <c r="AU92" s="69"/>
      <c r="AV92" s="69"/>
      <c r="AW92" s="69"/>
      <c r="AX92" s="69"/>
      <c r="AY92" s="69"/>
      <c r="AZ92" s="69"/>
      <c r="BA92" s="69"/>
      <c r="BB92" s="69"/>
      <c r="BC92" s="69"/>
      <c r="BD92" s="69"/>
      <c r="BE92" s="69"/>
      <c r="BF92" s="69"/>
      <c r="BG92" s="69"/>
      <c r="BH92" s="69"/>
    </row>
    <row r="93" spans="1:60" x14ac:dyDescent="0.25">
      <c r="A93" s="69"/>
      <c r="B93" s="69"/>
      <c r="C93" s="69"/>
      <c r="D93" s="69"/>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c r="BE93" s="69"/>
      <c r="BF93" s="69"/>
      <c r="BG93" s="69"/>
      <c r="BH93" s="69"/>
    </row>
    <row r="94" spans="1:60" x14ac:dyDescent="0.25">
      <c r="A94" s="69"/>
      <c r="B94" s="69"/>
      <c r="C94" s="69"/>
      <c r="D94" s="69"/>
      <c r="E94" s="69"/>
      <c r="F94" s="69"/>
      <c r="G94" s="69"/>
      <c r="H94" s="69"/>
      <c r="I94" s="69"/>
      <c r="J94" s="69"/>
      <c r="K94" s="69"/>
      <c r="L94" s="69"/>
      <c r="M94" s="69"/>
      <c r="N94" s="69"/>
      <c r="O94" s="69"/>
      <c r="P94" s="69"/>
      <c r="Q94" s="69"/>
      <c r="R94" s="69"/>
      <c r="S94" s="69"/>
      <c r="T94" s="69"/>
      <c r="U94" s="69"/>
      <c r="V94" s="69"/>
      <c r="W94" s="69"/>
      <c r="X94" s="69"/>
      <c r="Y94" s="69"/>
      <c r="Z94" s="69"/>
      <c r="AA94" s="69"/>
      <c r="AB94" s="69"/>
      <c r="AC94" s="69"/>
      <c r="AD94" s="69"/>
      <c r="AE94" s="69"/>
      <c r="AF94" s="69"/>
      <c r="AG94" s="69"/>
      <c r="AH94" s="69"/>
      <c r="AI94" s="69"/>
      <c r="AJ94" s="69"/>
      <c r="AK94" s="69"/>
      <c r="AL94" s="69"/>
      <c r="AM94" s="69"/>
      <c r="AN94" s="69"/>
      <c r="AO94" s="69"/>
      <c r="AP94" s="69"/>
      <c r="AQ94" s="69"/>
      <c r="AR94" s="69"/>
      <c r="AS94" s="69"/>
      <c r="AT94" s="69"/>
      <c r="AU94" s="69"/>
      <c r="AV94" s="69"/>
      <c r="AW94" s="69"/>
      <c r="AX94" s="69"/>
      <c r="AY94" s="69"/>
      <c r="AZ94" s="69"/>
      <c r="BA94" s="69"/>
      <c r="BB94" s="69"/>
      <c r="BC94" s="69"/>
      <c r="BD94" s="69"/>
      <c r="BE94" s="69"/>
      <c r="BF94" s="69"/>
      <c r="BG94" s="69"/>
      <c r="BH94" s="69"/>
    </row>
    <row r="95" spans="1:60" x14ac:dyDescent="0.25">
      <c r="A95" s="69"/>
      <c r="B95" s="69"/>
      <c r="C95" s="69"/>
      <c r="D95" s="69"/>
      <c r="E95" s="69"/>
      <c r="F95" s="69"/>
      <c r="G95" s="69"/>
      <c r="H95" s="69"/>
      <c r="I95" s="69"/>
      <c r="J95" s="69"/>
      <c r="K95" s="69"/>
      <c r="L95" s="69"/>
      <c r="M95" s="69"/>
      <c r="N95" s="69"/>
      <c r="O95" s="69"/>
      <c r="P95" s="69"/>
      <c r="Q95" s="69"/>
      <c r="R95" s="69"/>
      <c r="S95" s="69"/>
      <c r="T95" s="69"/>
      <c r="U95" s="69"/>
      <c r="V95" s="69"/>
      <c r="W95" s="69"/>
      <c r="X95" s="69"/>
      <c r="Y95" s="69"/>
      <c r="Z95" s="69"/>
      <c r="AA95" s="69"/>
      <c r="AB95" s="69"/>
      <c r="AC95" s="69"/>
      <c r="AD95" s="69"/>
      <c r="AE95" s="69"/>
      <c r="AF95" s="69"/>
      <c r="AG95" s="69"/>
      <c r="AH95" s="69"/>
      <c r="AI95" s="69"/>
      <c r="AJ95" s="69"/>
      <c r="AK95" s="69"/>
      <c r="AL95" s="69"/>
      <c r="AM95" s="69"/>
      <c r="AN95" s="69"/>
      <c r="AO95" s="69"/>
      <c r="AP95" s="69"/>
      <c r="AQ95" s="69"/>
      <c r="AR95" s="69"/>
      <c r="AS95" s="69"/>
      <c r="AT95" s="69"/>
      <c r="AU95" s="69"/>
      <c r="AV95" s="69"/>
      <c r="AW95" s="69"/>
      <c r="AX95" s="69"/>
      <c r="AY95" s="69"/>
      <c r="AZ95" s="69"/>
      <c r="BA95" s="69"/>
      <c r="BB95" s="69"/>
      <c r="BC95" s="69"/>
      <c r="BD95" s="69"/>
      <c r="BE95" s="69"/>
      <c r="BF95" s="69"/>
      <c r="BG95" s="69"/>
      <c r="BH95" s="69"/>
    </row>
    <row r="96" spans="1:60" x14ac:dyDescent="0.25">
      <c r="A96" s="69"/>
      <c r="B96" s="69"/>
      <c r="C96" s="69"/>
      <c r="D96" s="69"/>
      <c r="E96" s="69"/>
      <c r="F96" s="69"/>
      <c r="G96" s="69"/>
      <c r="H96" s="69"/>
      <c r="I96" s="69"/>
      <c r="J96" s="69"/>
      <c r="K96" s="69"/>
      <c r="L96" s="69"/>
      <c r="M96" s="69"/>
      <c r="N96" s="69"/>
      <c r="O96" s="69"/>
      <c r="P96" s="69"/>
      <c r="Q96" s="69"/>
      <c r="R96" s="69"/>
      <c r="S96" s="69"/>
      <c r="T96" s="69"/>
      <c r="U96" s="69"/>
      <c r="V96" s="69"/>
      <c r="W96" s="69"/>
      <c r="X96" s="69"/>
      <c r="Y96" s="69"/>
      <c r="Z96" s="69"/>
      <c r="AA96" s="69"/>
      <c r="AB96" s="69"/>
      <c r="AC96" s="69"/>
      <c r="AD96" s="69"/>
      <c r="AE96" s="69"/>
      <c r="AF96" s="69"/>
      <c r="AG96" s="69"/>
      <c r="AH96" s="69"/>
      <c r="AI96" s="69"/>
      <c r="AJ96" s="69"/>
      <c r="AK96" s="69"/>
      <c r="AL96" s="69"/>
      <c r="AM96" s="69"/>
      <c r="AN96" s="69"/>
      <c r="AO96" s="69"/>
      <c r="AP96" s="69"/>
      <c r="AQ96" s="69"/>
      <c r="AR96" s="69"/>
      <c r="AS96" s="69"/>
      <c r="AT96" s="69"/>
      <c r="AU96" s="69"/>
      <c r="AV96" s="69"/>
      <c r="AW96" s="69"/>
      <c r="AX96" s="69"/>
      <c r="AY96" s="69"/>
      <c r="AZ96" s="69"/>
      <c r="BA96" s="69"/>
      <c r="BB96" s="69"/>
      <c r="BC96" s="69"/>
      <c r="BD96" s="69"/>
      <c r="BE96" s="69"/>
      <c r="BF96" s="69"/>
      <c r="BG96" s="69"/>
      <c r="BH96" s="69"/>
    </row>
    <row r="97" spans="1:60" x14ac:dyDescent="0.25">
      <c r="A97" s="69"/>
      <c r="B97" s="69"/>
      <c r="C97" s="69"/>
      <c r="D97" s="69"/>
      <c r="E97" s="69"/>
      <c r="F97" s="69"/>
      <c r="G97" s="69"/>
      <c r="H97" s="69"/>
      <c r="I97" s="69"/>
      <c r="J97" s="69"/>
      <c r="K97" s="69"/>
      <c r="L97" s="69"/>
      <c r="M97" s="69"/>
      <c r="N97" s="69"/>
      <c r="O97" s="69"/>
      <c r="P97" s="69"/>
      <c r="Q97" s="69"/>
      <c r="R97" s="69"/>
      <c r="S97" s="69"/>
      <c r="T97" s="69"/>
      <c r="U97" s="69"/>
      <c r="V97" s="69"/>
      <c r="W97" s="69"/>
      <c r="X97" s="69"/>
      <c r="Y97" s="69"/>
      <c r="Z97" s="69"/>
      <c r="AA97" s="69"/>
      <c r="AB97" s="69"/>
      <c r="AC97" s="69"/>
      <c r="AD97" s="69"/>
      <c r="AE97" s="69"/>
      <c r="AF97" s="69"/>
      <c r="AG97" s="69"/>
      <c r="AH97" s="69"/>
      <c r="AI97" s="69"/>
      <c r="AJ97" s="69"/>
      <c r="AK97" s="69"/>
      <c r="AL97" s="69"/>
      <c r="AM97" s="69"/>
      <c r="AN97" s="69"/>
      <c r="AO97" s="69"/>
      <c r="AP97" s="69"/>
      <c r="AQ97" s="69"/>
      <c r="AR97" s="69"/>
      <c r="AS97" s="69"/>
      <c r="AT97" s="69"/>
      <c r="AU97" s="69"/>
      <c r="AV97" s="69"/>
      <c r="AW97" s="69"/>
      <c r="AX97" s="69"/>
      <c r="AY97" s="69"/>
      <c r="AZ97" s="69"/>
      <c r="BA97" s="69"/>
      <c r="BB97" s="69"/>
      <c r="BC97" s="69"/>
      <c r="BD97" s="69"/>
      <c r="BE97" s="69"/>
      <c r="BF97" s="69"/>
      <c r="BG97" s="69"/>
      <c r="BH97" s="69"/>
    </row>
    <row r="98" spans="1:60" x14ac:dyDescent="0.25">
      <c r="A98" s="69"/>
      <c r="B98" s="69"/>
      <c r="C98" s="69"/>
      <c r="D98" s="69"/>
      <c r="E98" s="69"/>
      <c r="F98" s="69"/>
      <c r="G98" s="69"/>
      <c r="H98" s="69"/>
      <c r="I98" s="69"/>
      <c r="J98" s="69"/>
      <c r="K98" s="69"/>
      <c r="L98" s="69"/>
      <c r="M98" s="69"/>
      <c r="N98" s="69"/>
      <c r="O98" s="69"/>
      <c r="P98" s="69"/>
      <c r="Q98" s="69"/>
      <c r="R98" s="69"/>
      <c r="S98" s="69"/>
      <c r="T98" s="69"/>
      <c r="U98" s="69"/>
      <c r="V98" s="69"/>
      <c r="W98" s="69"/>
      <c r="X98" s="69"/>
      <c r="Y98" s="69"/>
      <c r="Z98" s="69"/>
      <c r="AA98" s="69"/>
      <c r="AB98" s="69"/>
      <c r="AC98" s="69"/>
      <c r="AD98" s="69"/>
      <c r="AE98" s="69"/>
      <c r="AF98" s="69"/>
      <c r="AG98" s="69"/>
      <c r="AH98" s="69"/>
      <c r="AI98" s="69"/>
      <c r="AJ98" s="69"/>
      <c r="AK98" s="69"/>
      <c r="AL98" s="69"/>
      <c r="AM98" s="69"/>
      <c r="AN98" s="69"/>
      <c r="AO98" s="69"/>
      <c r="AP98" s="69"/>
      <c r="AQ98" s="69"/>
      <c r="AR98" s="69"/>
      <c r="AS98" s="69"/>
      <c r="AT98" s="69"/>
      <c r="AU98" s="69"/>
      <c r="AV98" s="69"/>
      <c r="AW98" s="69"/>
      <c r="AX98" s="69"/>
      <c r="AY98" s="69"/>
      <c r="AZ98" s="69"/>
      <c r="BA98" s="69"/>
      <c r="BB98" s="69"/>
      <c r="BC98" s="69"/>
      <c r="BD98" s="69"/>
      <c r="BE98" s="69"/>
      <c r="BF98" s="69"/>
      <c r="BG98" s="69"/>
      <c r="BH98" s="69"/>
    </row>
    <row r="99" spans="1:60" x14ac:dyDescent="0.25">
      <c r="A99" s="69"/>
      <c r="B99" s="69"/>
      <c r="C99" s="69"/>
      <c r="D99" s="69"/>
      <c r="E99" s="69"/>
      <c r="F99" s="69"/>
      <c r="G99" s="69"/>
      <c r="H99" s="69"/>
      <c r="I99" s="69"/>
      <c r="J99" s="69"/>
      <c r="K99" s="69"/>
      <c r="L99" s="69"/>
      <c r="M99" s="69"/>
      <c r="N99" s="69"/>
      <c r="O99" s="69"/>
      <c r="P99" s="69"/>
      <c r="Q99" s="69"/>
      <c r="R99" s="69"/>
      <c r="S99" s="69"/>
      <c r="T99" s="69"/>
      <c r="U99" s="69"/>
      <c r="V99" s="69"/>
      <c r="W99" s="69"/>
      <c r="X99" s="69"/>
      <c r="Y99" s="69"/>
      <c r="Z99" s="69"/>
      <c r="AA99" s="69"/>
      <c r="AB99" s="69"/>
      <c r="AC99" s="69"/>
      <c r="AD99" s="69"/>
      <c r="AE99" s="69"/>
      <c r="AF99" s="69"/>
      <c r="AG99" s="69"/>
      <c r="AH99" s="69"/>
      <c r="AI99" s="69"/>
      <c r="AJ99" s="69"/>
      <c r="AK99" s="69"/>
      <c r="AL99" s="69"/>
      <c r="AM99" s="69"/>
      <c r="AN99" s="69"/>
      <c r="AO99" s="69"/>
      <c r="AP99" s="69"/>
      <c r="AQ99" s="69"/>
      <c r="AR99" s="69"/>
      <c r="AS99" s="69"/>
      <c r="AT99" s="69"/>
      <c r="AU99" s="69"/>
      <c r="AV99" s="69"/>
      <c r="AW99" s="69"/>
      <c r="AX99" s="69"/>
      <c r="AY99" s="69"/>
      <c r="AZ99" s="69"/>
      <c r="BA99" s="69"/>
      <c r="BB99" s="69"/>
      <c r="BC99" s="69"/>
      <c r="BD99" s="69"/>
      <c r="BE99" s="69"/>
      <c r="BF99" s="69"/>
      <c r="BG99" s="69"/>
      <c r="BH99" s="69"/>
    </row>
    <row r="100" spans="1:60" x14ac:dyDescent="0.25">
      <c r="A100" s="69"/>
      <c r="B100" s="69"/>
      <c r="C100" s="69"/>
      <c r="D100" s="69"/>
      <c r="E100" s="69"/>
      <c r="F100" s="69"/>
      <c r="G100" s="69"/>
      <c r="H100" s="69"/>
      <c r="I100" s="69"/>
      <c r="J100" s="69"/>
      <c r="K100" s="69"/>
      <c r="L100" s="69"/>
      <c r="M100" s="69"/>
      <c r="N100" s="69"/>
      <c r="O100" s="69"/>
      <c r="P100" s="69"/>
      <c r="Q100" s="69"/>
      <c r="R100" s="69"/>
      <c r="S100" s="69"/>
      <c r="T100" s="69"/>
      <c r="U100" s="69"/>
      <c r="V100" s="69"/>
      <c r="W100" s="69"/>
      <c r="X100" s="69"/>
      <c r="Y100" s="69"/>
      <c r="Z100" s="69"/>
      <c r="AA100" s="69"/>
      <c r="AB100" s="69"/>
      <c r="AC100" s="69"/>
      <c r="AD100" s="69"/>
      <c r="AE100" s="69"/>
      <c r="AF100" s="69"/>
      <c r="AG100" s="69"/>
      <c r="AH100" s="69"/>
      <c r="AI100" s="69"/>
      <c r="AJ100" s="69"/>
      <c r="AK100" s="69"/>
      <c r="AL100" s="69"/>
      <c r="AM100" s="69"/>
      <c r="AN100" s="69"/>
      <c r="AO100" s="69"/>
      <c r="AP100" s="69"/>
      <c r="AQ100" s="69"/>
      <c r="AR100" s="69"/>
      <c r="AS100" s="69"/>
      <c r="AT100" s="69"/>
      <c r="AU100" s="69"/>
      <c r="AV100" s="69"/>
      <c r="AW100" s="69"/>
      <c r="AX100" s="69"/>
      <c r="AY100" s="69"/>
      <c r="AZ100" s="69"/>
      <c r="BA100" s="69"/>
      <c r="BB100" s="69"/>
      <c r="BC100" s="69"/>
      <c r="BD100" s="69"/>
      <c r="BE100" s="69"/>
      <c r="BF100" s="69"/>
      <c r="BG100" s="69"/>
      <c r="BH100" s="69"/>
    </row>
    <row r="101" spans="1:60" x14ac:dyDescent="0.25">
      <c r="A101" s="69"/>
      <c r="B101" s="69"/>
      <c r="C101" s="69"/>
      <c r="D101" s="69"/>
      <c r="E101" s="69"/>
      <c r="F101" s="69"/>
      <c r="G101" s="69"/>
      <c r="H101" s="69"/>
      <c r="I101" s="69"/>
      <c r="J101" s="69"/>
      <c r="K101" s="69"/>
      <c r="L101" s="69"/>
      <c r="M101" s="69"/>
      <c r="N101" s="69"/>
      <c r="O101" s="69"/>
      <c r="P101" s="69"/>
      <c r="Q101" s="69"/>
      <c r="R101" s="69"/>
      <c r="S101" s="69"/>
      <c r="T101" s="69"/>
      <c r="U101" s="69"/>
      <c r="V101" s="69"/>
      <c r="W101" s="69"/>
      <c r="X101" s="69"/>
      <c r="Y101" s="69"/>
      <c r="Z101" s="69"/>
      <c r="AA101" s="69"/>
      <c r="AB101" s="69"/>
      <c r="AC101" s="69"/>
      <c r="AD101" s="69"/>
      <c r="AE101" s="69"/>
      <c r="AF101" s="69"/>
      <c r="AG101" s="69"/>
      <c r="AH101" s="69"/>
      <c r="AI101" s="69"/>
      <c r="AJ101" s="69"/>
      <c r="AK101" s="69"/>
      <c r="AL101" s="69"/>
      <c r="AM101" s="69"/>
      <c r="AN101" s="69"/>
      <c r="AO101" s="69"/>
      <c r="AP101" s="69"/>
      <c r="AQ101" s="69"/>
      <c r="AR101" s="69"/>
      <c r="AS101" s="69"/>
      <c r="AT101" s="69"/>
      <c r="AU101" s="69"/>
      <c r="AV101" s="69"/>
      <c r="AW101" s="69"/>
      <c r="AX101" s="69"/>
      <c r="AY101" s="69"/>
      <c r="AZ101" s="69"/>
      <c r="BA101" s="69"/>
      <c r="BB101" s="69"/>
      <c r="BC101" s="69"/>
      <c r="BD101" s="69"/>
      <c r="BE101" s="69"/>
      <c r="BF101" s="69"/>
      <c r="BG101" s="69"/>
      <c r="BH101" s="69"/>
    </row>
    <row r="102" spans="1:60" x14ac:dyDescent="0.25">
      <c r="A102" s="69"/>
      <c r="B102" s="69"/>
      <c r="C102" s="69"/>
      <c r="D102" s="69"/>
      <c r="E102" s="69"/>
      <c r="F102" s="69"/>
      <c r="G102" s="69"/>
      <c r="H102" s="69"/>
      <c r="I102" s="69"/>
      <c r="J102" s="69"/>
      <c r="K102" s="69"/>
      <c r="L102" s="69"/>
      <c r="M102" s="69"/>
      <c r="N102" s="69"/>
      <c r="O102" s="69"/>
      <c r="P102" s="69"/>
      <c r="Q102" s="69"/>
      <c r="R102" s="69"/>
      <c r="S102" s="69"/>
      <c r="T102" s="69"/>
      <c r="U102" s="69"/>
      <c r="V102" s="69"/>
      <c r="W102" s="69"/>
      <c r="X102" s="69"/>
      <c r="Y102" s="69"/>
      <c r="Z102" s="69"/>
      <c r="AA102" s="69"/>
      <c r="AB102" s="69"/>
      <c r="AC102" s="69"/>
      <c r="AD102" s="69"/>
      <c r="AE102" s="69"/>
      <c r="AF102" s="69"/>
      <c r="AG102" s="69"/>
      <c r="AH102" s="69"/>
      <c r="AI102" s="69"/>
      <c r="AJ102" s="69"/>
      <c r="AK102" s="69"/>
      <c r="AL102" s="69"/>
      <c r="AM102" s="69"/>
      <c r="AN102" s="69"/>
      <c r="AO102" s="69"/>
      <c r="AP102" s="69"/>
      <c r="AQ102" s="69"/>
      <c r="AR102" s="69"/>
      <c r="AS102" s="69"/>
      <c r="AT102" s="69"/>
      <c r="AU102" s="69"/>
      <c r="AV102" s="69"/>
      <c r="AW102" s="69"/>
      <c r="AX102" s="69"/>
      <c r="AY102" s="69"/>
      <c r="AZ102" s="69"/>
      <c r="BA102" s="69"/>
      <c r="BB102" s="69"/>
      <c r="BC102" s="69"/>
      <c r="BD102" s="69"/>
      <c r="BE102" s="69"/>
      <c r="BF102" s="69"/>
      <c r="BG102" s="69"/>
      <c r="BH102" s="69"/>
    </row>
    <row r="103" spans="1:60" x14ac:dyDescent="0.25">
      <c r="A103" s="69"/>
      <c r="B103" s="69"/>
      <c r="C103" s="69"/>
      <c r="D103" s="69"/>
      <c r="E103" s="69"/>
      <c r="F103" s="69"/>
      <c r="G103" s="69"/>
      <c r="H103" s="69"/>
      <c r="I103" s="69"/>
      <c r="J103" s="69"/>
      <c r="K103" s="69"/>
      <c r="L103" s="69"/>
      <c r="M103" s="69"/>
      <c r="N103" s="69"/>
      <c r="O103" s="69"/>
      <c r="P103" s="69"/>
      <c r="Q103" s="69"/>
      <c r="R103" s="69"/>
      <c r="S103" s="69"/>
      <c r="T103" s="69"/>
      <c r="U103" s="69"/>
      <c r="V103" s="69"/>
      <c r="W103" s="69"/>
      <c r="X103" s="69"/>
      <c r="Y103" s="69"/>
      <c r="Z103" s="69"/>
      <c r="AA103" s="69"/>
      <c r="AB103" s="69"/>
      <c r="AC103" s="69"/>
      <c r="AD103" s="69"/>
      <c r="AE103" s="69"/>
      <c r="AF103" s="69"/>
      <c r="AG103" s="69"/>
      <c r="AH103" s="69"/>
      <c r="AI103" s="69"/>
      <c r="AJ103" s="69"/>
      <c r="AK103" s="69"/>
      <c r="AL103" s="69"/>
      <c r="AM103" s="69"/>
      <c r="AN103" s="69"/>
      <c r="AO103" s="69"/>
      <c r="AP103" s="69"/>
      <c r="AQ103" s="69"/>
      <c r="AR103" s="69"/>
      <c r="AS103" s="69"/>
      <c r="AT103" s="69"/>
      <c r="AU103" s="69"/>
      <c r="AV103" s="69"/>
      <c r="AW103" s="69"/>
      <c r="AX103" s="69"/>
      <c r="AY103" s="69"/>
      <c r="AZ103" s="69"/>
      <c r="BA103" s="69"/>
      <c r="BB103" s="69"/>
      <c r="BC103" s="69"/>
      <c r="BD103" s="69"/>
      <c r="BE103" s="69"/>
      <c r="BF103" s="69"/>
      <c r="BG103" s="69"/>
      <c r="BH103" s="69"/>
    </row>
    <row r="104" spans="1:60" x14ac:dyDescent="0.25">
      <c r="A104" s="69"/>
      <c r="B104" s="69"/>
      <c r="C104" s="69"/>
      <c r="D104" s="69"/>
      <c r="E104" s="69"/>
      <c r="F104" s="69"/>
      <c r="G104" s="69"/>
      <c r="H104" s="69"/>
      <c r="I104" s="69"/>
      <c r="J104" s="69"/>
      <c r="K104" s="69"/>
      <c r="L104" s="69"/>
      <c r="M104" s="69"/>
      <c r="N104" s="69"/>
      <c r="O104" s="69"/>
      <c r="P104" s="69"/>
      <c r="Q104" s="69"/>
      <c r="R104" s="69"/>
      <c r="S104" s="69"/>
      <c r="T104" s="69"/>
      <c r="U104" s="69"/>
      <c r="V104" s="69"/>
      <c r="W104" s="69"/>
      <c r="X104" s="69"/>
      <c r="Y104" s="69"/>
      <c r="Z104" s="69"/>
      <c r="AA104" s="69"/>
      <c r="AB104" s="69"/>
      <c r="AC104" s="69"/>
      <c r="AD104" s="69"/>
      <c r="AE104" s="69"/>
      <c r="AF104" s="69"/>
      <c r="AG104" s="69"/>
      <c r="AH104" s="69"/>
      <c r="AI104" s="69"/>
      <c r="AJ104" s="69"/>
      <c r="AK104" s="69"/>
      <c r="AL104" s="69"/>
      <c r="AM104" s="69"/>
      <c r="AN104" s="69"/>
      <c r="AO104" s="69"/>
      <c r="AP104" s="69"/>
      <c r="AQ104" s="69"/>
      <c r="AR104" s="69"/>
      <c r="AS104" s="69"/>
      <c r="AT104" s="69"/>
      <c r="AU104" s="69"/>
      <c r="AV104" s="69"/>
      <c r="AW104" s="69"/>
      <c r="AX104" s="69"/>
      <c r="AY104" s="69"/>
      <c r="AZ104" s="69"/>
      <c r="BA104" s="69"/>
      <c r="BB104" s="69"/>
      <c r="BC104" s="69"/>
      <c r="BD104" s="69"/>
      <c r="BE104" s="69"/>
      <c r="BF104" s="69"/>
      <c r="BG104" s="69"/>
      <c r="BH104" s="69"/>
    </row>
    <row r="105" spans="1:60" x14ac:dyDescent="0.25">
      <c r="A105" s="69"/>
      <c r="B105" s="69"/>
      <c r="C105" s="69"/>
      <c r="D105" s="69"/>
      <c r="E105" s="69"/>
      <c r="F105" s="69"/>
      <c r="G105" s="69"/>
      <c r="H105" s="69"/>
      <c r="I105" s="69"/>
      <c r="J105" s="69"/>
      <c r="K105" s="69"/>
      <c r="L105" s="69"/>
      <c r="M105" s="69"/>
      <c r="N105" s="69"/>
      <c r="O105" s="69"/>
      <c r="P105" s="69"/>
      <c r="Q105" s="69"/>
      <c r="R105" s="69"/>
      <c r="S105" s="69"/>
      <c r="T105" s="69"/>
      <c r="U105" s="69"/>
      <c r="V105" s="69"/>
      <c r="W105" s="69"/>
      <c r="X105" s="69"/>
      <c r="Y105" s="69"/>
      <c r="Z105" s="69"/>
      <c r="AA105" s="69"/>
      <c r="AB105" s="69"/>
      <c r="AC105" s="69"/>
      <c r="AD105" s="69"/>
      <c r="AE105" s="69"/>
      <c r="AF105" s="69"/>
      <c r="AG105" s="69"/>
      <c r="AH105" s="69"/>
      <c r="AI105" s="69"/>
      <c r="AJ105" s="69"/>
      <c r="AK105" s="69"/>
      <c r="AL105" s="69"/>
      <c r="AM105" s="69"/>
      <c r="AN105" s="69"/>
      <c r="AO105" s="69"/>
      <c r="AP105" s="69"/>
      <c r="AQ105" s="69"/>
      <c r="AR105" s="69"/>
      <c r="AS105" s="69"/>
      <c r="AT105" s="69"/>
      <c r="AU105" s="69"/>
      <c r="AV105" s="69"/>
      <c r="AW105" s="69"/>
      <c r="AX105" s="69"/>
      <c r="AY105" s="69"/>
      <c r="AZ105" s="69"/>
      <c r="BA105" s="69"/>
      <c r="BB105" s="69"/>
      <c r="BC105" s="69"/>
      <c r="BD105" s="69"/>
      <c r="BE105" s="69"/>
      <c r="BF105" s="69"/>
      <c r="BG105" s="69"/>
      <c r="BH105" s="69"/>
    </row>
    <row r="106" spans="1:60" x14ac:dyDescent="0.25">
      <c r="A106" s="69"/>
      <c r="B106" s="69"/>
      <c r="C106" s="69"/>
      <c r="D106" s="69"/>
      <c r="E106" s="69"/>
      <c r="F106" s="69"/>
      <c r="G106" s="69"/>
      <c r="H106" s="69"/>
      <c r="I106" s="69"/>
      <c r="J106" s="69"/>
      <c r="K106" s="69"/>
      <c r="L106" s="69"/>
      <c r="M106" s="69"/>
      <c r="N106" s="69"/>
      <c r="O106" s="69"/>
      <c r="P106" s="69"/>
      <c r="Q106" s="69"/>
      <c r="R106" s="69"/>
      <c r="S106" s="69"/>
      <c r="T106" s="69"/>
      <c r="U106" s="69"/>
      <c r="V106" s="69"/>
      <c r="W106" s="69"/>
      <c r="X106" s="69"/>
      <c r="Y106" s="69"/>
      <c r="Z106" s="69"/>
      <c r="AA106" s="69"/>
      <c r="AB106" s="69"/>
      <c r="AC106" s="69"/>
      <c r="AD106" s="69"/>
      <c r="AE106" s="69"/>
      <c r="AF106" s="69"/>
      <c r="AG106" s="69"/>
      <c r="AH106" s="69"/>
      <c r="AI106" s="69"/>
      <c r="AJ106" s="69"/>
      <c r="AK106" s="69"/>
      <c r="AL106" s="69"/>
      <c r="AM106" s="69"/>
      <c r="AN106" s="69"/>
      <c r="AO106" s="69"/>
      <c r="AP106" s="69"/>
      <c r="AQ106" s="69"/>
      <c r="AR106" s="69"/>
      <c r="AS106" s="69"/>
      <c r="AT106" s="69"/>
      <c r="AU106" s="69"/>
      <c r="AV106" s="69"/>
      <c r="AW106" s="69"/>
      <c r="AX106" s="69"/>
      <c r="AY106" s="69"/>
      <c r="AZ106" s="69"/>
      <c r="BA106" s="69"/>
      <c r="BB106" s="69"/>
      <c r="BC106" s="69"/>
      <c r="BD106" s="69"/>
      <c r="BE106" s="69"/>
      <c r="BF106" s="69"/>
      <c r="BG106" s="69"/>
      <c r="BH106" s="69"/>
    </row>
    <row r="107" spans="1:60" x14ac:dyDescent="0.25">
      <c r="A107" s="69"/>
      <c r="B107" s="69"/>
      <c r="C107" s="69"/>
      <c r="D107" s="69"/>
      <c r="E107" s="69"/>
      <c r="F107" s="69"/>
      <c r="G107" s="69"/>
      <c r="H107" s="69"/>
      <c r="I107" s="69"/>
      <c r="J107" s="69"/>
      <c r="K107" s="69"/>
      <c r="L107" s="69"/>
      <c r="M107" s="69"/>
      <c r="N107" s="69"/>
      <c r="O107" s="69"/>
      <c r="P107" s="69"/>
      <c r="Q107" s="69"/>
      <c r="R107" s="69"/>
      <c r="S107" s="69"/>
      <c r="T107" s="69"/>
      <c r="U107" s="69"/>
      <c r="V107" s="69"/>
      <c r="W107" s="69"/>
      <c r="X107" s="69"/>
      <c r="Y107" s="69"/>
      <c r="Z107" s="69"/>
      <c r="AA107" s="69"/>
      <c r="AB107" s="69"/>
      <c r="AC107" s="69"/>
      <c r="AD107" s="69"/>
      <c r="AE107" s="69"/>
      <c r="AF107" s="69"/>
      <c r="AG107" s="69"/>
      <c r="AH107" s="69"/>
      <c r="AI107" s="69"/>
      <c r="AJ107" s="69"/>
      <c r="AK107" s="69"/>
      <c r="AL107" s="69"/>
      <c r="AM107" s="69"/>
      <c r="AN107" s="69"/>
      <c r="AO107" s="69"/>
      <c r="AP107" s="69"/>
      <c r="AQ107" s="69"/>
      <c r="AR107" s="69"/>
      <c r="AS107" s="69"/>
      <c r="AT107" s="69"/>
      <c r="AU107" s="69"/>
      <c r="AV107" s="69"/>
      <c r="AW107" s="69"/>
      <c r="AX107" s="69"/>
      <c r="AY107" s="69"/>
      <c r="AZ107" s="69"/>
      <c r="BA107" s="69"/>
      <c r="BB107" s="69"/>
      <c r="BC107" s="69"/>
      <c r="BD107" s="69"/>
      <c r="BE107" s="69"/>
      <c r="BF107" s="69"/>
      <c r="BG107" s="69"/>
      <c r="BH107" s="69"/>
    </row>
    <row r="108" spans="1:60" x14ac:dyDescent="0.25">
      <c r="A108" s="69"/>
      <c r="B108" s="69"/>
      <c r="C108" s="69"/>
      <c r="D108" s="69"/>
      <c r="E108" s="69"/>
      <c r="F108" s="69"/>
      <c r="G108" s="69"/>
      <c r="H108" s="69"/>
      <c r="I108" s="69"/>
      <c r="J108" s="69"/>
      <c r="K108" s="69"/>
      <c r="L108" s="69"/>
      <c r="M108" s="69"/>
      <c r="N108" s="69"/>
      <c r="O108" s="69"/>
      <c r="P108" s="69"/>
      <c r="Q108" s="69"/>
      <c r="R108" s="69"/>
      <c r="S108" s="69"/>
      <c r="T108" s="69"/>
      <c r="U108" s="69"/>
      <c r="V108" s="69"/>
      <c r="W108" s="69"/>
      <c r="X108" s="69"/>
      <c r="Y108" s="69"/>
      <c r="Z108" s="69"/>
      <c r="AA108" s="69"/>
      <c r="AB108" s="69"/>
      <c r="AC108" s="69"/>
      <c r="AD108" s="69"/>
      <c r="AE108" s="69"/>
      <c r="AF108" s="69"/>
      <c r="AG108" s="69"/>
      <c r="AH108" s="69"/>
      <c r="AI108" s="69"/>
      <c r="AJ108" s="69"/>
      <c r="AK108" s="69"/>
      <c r="AL108" s="69"/>
      <c r="AM108" s="69"/>
      <c r="AN108" s="69"/>
      <c r="AO108" s="69"/>
      <c r="AP108" s="69"/>
      <c r="AQ108" s="69"/>
      <c r="AR108" s="69"/>
      <c r="AS108" s="69"/>
      <c r="AT108" s="69"/>
      <c r="AU108" s="69"/>
      <c r="AV108" s="69"/>
      <c r="AW108" s="69"/>
      <c r="AX108" s="69"/>
      <c r="AY108" s="69"/>
      <c r="AZ108" s="69"/>
      <c r="BA108" s="69"/>
      <c r="BB108" s="69"/>
      <c r="BC108" s="69"/>
      <c r="BD108" s="69"/>
      <c r="BE108" s="69"/>
      <c r="BF108" s="69"/>
      <c r="BG108" s="69"/>
      <c r="BH108" s="69"/>
    </row>
    <row r="109" spans="1:60" x14ac:dyDescent="0.25">
      <c r="A109" s="69"/>
      <c r="B109" s="69"/>
      <c r="C109" s="69"/>
      <c r="D109" s="69"/>
      <c r="E109" s="69"/>
      <c r="F109" s="69"/>
      <c r="G109" s="69"/>
      <c r="H109" s="69"/>
      <c r="I109" s="69"/>
      <c r="J109" s="69"/>
      <c r="K109" s="69"/>
      <c r="L109" s="69"/>
      <c r="M109" s="69"/>
      <c r="N109" s="69"/>
      <c r="O109" s="69"/>
      <c r="P109" s="69"/>
      <c r="Q109" s="69"/>
      <c r="R109" s="69"/>
      <c r="S109" s="69"/>
      <c r="T109" s="69"/>
      <c r="U109" s="69"/>
      <c r="V109" s="69"/>
      <c r="W109" s="69"/>
      <c r="X109" s="69"/>
      <c r="Y109" s="69"/>
      <c r="Z109" s="69"/>
      <c r="AA109" s="69"/>
      <c r="AB109" s="69"/>
      <c r="AC109" s="69"/>
      <c r="AD109" s="69"/>
      <c r="AE109" s="69"/>
      <c r="AF109" s="69"/>
      <c r="AG109" s="69"/>
      <c r="AH109" s="69"/>
      <c r="AI109" s="69"/>
      <c r="AJ109" s="69"/>
      <c r="AK109" s="69"/>
      <c r="AL109" s="69"/>
      <c r="AM109" s="69"/>
      <c r="AN109" s="69"/>
      <c r="AO109" s="69"/>
      <c r="AP109" s="69"/>
      <c r="AQ109" s="69"/>
      <c r="AR109" s="69"/>
      <c r="AS109" s="69"/>
      <c r="AT109" s="69"/>
      <c r="AU109" s="69"/>
      <c r="AV109" s="69"/>
      <c r="AW109" s="69"/>
      <c r="AX109" s="69"/>
      <c r="AY109" s="69"/>
      <c r="AZ109" s="69"/>
      <c r="BA109" s="69"/>
      <c r="BB109" s="69"/>
      <c r="BC109" s="69"/>
      <c r="BD109" s="69"/>
      <c r="BE109" s="69"/>
      <c r="BF109" s="69"/>
      <c r="BG109" s="69"/>
      <c r="BH109" s="69"/>
    </row>
    <row r="110" spans="1:60" x14ac:dyDescent="0.25">
      <c r="A110" s="69"/>
      <c r="B110" s="69"/>
      <c r="C110" s="69"/>
      <c r="D110" s="69"/>
      <c r="E110" s="69"/>
      <c r="F110" s="69"/>
      <c r="G110" s="69"/>
      <c r="H110" s="69"/>
      <c r="I110" s="69"/>
      <c r="J110" s="69"/>
      <c r="K110" s="69"/>
      <c r="L110" s="69"/>
      <c r="M110" s="69"/>
      <c r="N110" s="69"/>
      <c r="O110" s="69"/>
      <c r="P110" s="69"/>
      <c r="Q110" s="69"/>
      <c r="R110" s="69"/>
      <c r="S110" s="69"/>
      <c r="T110" s="69"/>
      <c r="U110" s="69"/>
      <c r="V110" s="69"/>
      <c r="W110" s="69"/>
      <c r="X110" s="69"/>
      <c r="Y110" s="69"/>
      <c r="Z110" s="69"/>
      <c r="AA110" s="69"/>
      <c r="AB110" s="69"/>
      <c r="AC110" s="69"/>
      <c r="AD110" s="69"/>
      <c r="AE110" s="69"/>
      <c r="AF110" s="69"/>
      <c r="AG110" s="69"/>
      <c r="AH110" s="69"/>
      <c r="AI110" s="69"/>
      <c r="AJ110" s="69"/>
      <c r="AK110" s="69"/>
      <c r="AL110" s="69"/>
      <c r="AM110" s="69"/>
      <c r="AN110" s="69"/>
      <c r="AO110" s="69"/>
      <c r="AP110" s="69"/>
      <c r="AQ110" s="69"/>
      <c r="AR110" s="69"/>
      <c r="AS110" s="69"/>
      <c r="AT110" s="69"/>
      <c r="AU110" s="69"/>
      <c r="AV110" s="69"/>
      <c r="AW110" s="69"/>
      <c r="AX110" s="69"/>
      <c r="AY110" s="69"/>
      <c r="AZ110" s="69"/>
      <c r="BA110" s="69"/>
      <c r="BB110" s="69"/>
      <c r="BC110" s="69"/>
      <c r="BD110" s="69"/>
      <c r="BE110" s="69"/>
      <c r="BF110" s="69"/>
      <c r="BG110" s="69"/>
      <c r="BH110" s="69"/>
    </row>
    <row r="111" spans="1:60" x14ac:dyDescent="0.25">
      <c r="A111" s="69"/>
      <c r="B111" s="69"/>
      <c r="C111" s="69"/>
      <c r="D111" s="69"/>
      <c r="E111" s="69"/>
      <c r="F111" s="69"/>
      <c r="G111" s="69"/>
      <c r="H111" s="69"/>
      <c r="I111" s="69"/>
      <c r="J111" s="69"/>
      <c r="K111" s="69"/>
      <c r="L111" s="69"/>
      <c r="M111" s="69"/>
      <c r="N111" s="69"/>
      <c r="O111" s="69"/>
      <c r="P111" s="69"/>
      <c r="Q111" s="69"/>
      <c r="R111" s="69"/>
      <c r="S111" s="69"/>
      <c r="T111" s="69"/>
      <c r="U111" s="69"/>
      <c r="V111" s="69"/>
      <c r="W111" s="69"/>
      <c r="X111" s="69"/>
      <c r="Y111" s="69"/>
      <c r="Z111" s="69"/>
      <c r="AA111" s="69"/>
      <c r="AB111" s="69"/>
      <c r="AC111" s="69"/>
      <c r="AD111" s="69"/>
      <c r="AE111" s="69"/>
      <c r="AF111" s="69"/>
      <c r="AG111" s="69"/>
      <c r="AH111" s="69"/>
      <c r="AI111" s="69"/>
      <c r="AJ111" s="69"/>
      <c r="AK111" s="69"/>
      <c r="AL111" s="69"/>
      <c r="AM111" s="69"/>
      <c r="AN111" s="69"/>
      <c r="AO111" s="69"/>
      <c r="AP111" s="69"/>
      <c r="AQ111" s="69"/>
      <c r="AR111" s="69"/>
      <c r="AS111" s="69"/>
      <c r="AT111" s="69"/>
      <c r="AU111" s="69"/>
      <c r="AV111" s="69"/>
      <c r="AW111" s="69"/>
      <c r="AX111" s="69"/>
      <c r="AY111" s="69"/>
      <c r="AZ111" s="69"/>
      <c r="BA111" s="69"/>
      <c r="BB111" s="69"/>
      <c r="BC111" s="69"/>
      <c r="BD111" s="69"/>
      <c r="BE111" s="69"/>
      <c r="BF111" s="69"/>
      <c r="BG111" s="69"/>
      <c r="BH111" s="69"/>
    </row>
    <row r="112" spans="1:60" x14ac:dyDescent="0.25">
      <c r="A112" s="69"/>
      <c r="B112" s="69"/>
      <c r="C112" s="69"/>
      <c r="D112" s="69"/>
      <c r="E112" s="69"/>
      <c r="F112" s="69"/>
      <c r="G112" s="69"/>
      <c r="H112" s="69"/>
      <c r="I112" s="69"/>
      <c r="J112" s="69"/>
      <c r="K112" s="69"/>
      <c r="L112" s="69"/>
      <c r="M112" s="69"/>
      <c r="N112" s="69"/>
      <c r="O112" s="69"/>
      <c r="P112" s="69"/>
      <c r="Q112" s="69"/>
      <c r="R112" s="69"/>
      <c r="S112" s="69"/>
      <c r="T112" s="69"/>
      <c r="U112" s="69"/>
      <c r="V112" s="69"/>
      <c r="W112" s="69"/>
      <c r="X112" s="69"/>
      <c r="Y112" s="69"/>
      <c r="Z112" s="69"/>
      <c r="AA112" s="69"/>
      <c r="AB112" s="69"/>
      <c r="AC112" s="69"/>
      <c r="AD112" s="69"/>
      <c r="AE112" s="69"/>
      <c r="AF112" s="69"/>
      <c r="AG112" s="69"/>
      <c r="AH112" s="69"/>
      <c r="AI112" s="69"/>
      <c r="AJ112" s="69"/>
      <c r="AK112" s="69"/>
      <c r="AL112" s="69"/>
      <c r="AM112" s="69"/>
      <c r="AN112" s="69"/>
      <c r="AO112" s="69"/>
      <c r="AP112" s="69"/>
      <c r="AQ112" s="69"/>
      <c r="AR112" s="69"/>
      <c r="AS112" s="69"/>
      <c r="AT112" s="69"/>
      <c r="AU112" s="69"/>
      <c r="AV112" s="69"/>
      <c r="AW112" s="69"/>
      <c r="AX112" s="69"/>
      <c r="AY112" s="69"/>
      <c r="AZ112" s="69"/>
      <c r="BA112" s="69"/>
      <c r="BB112" s="69"/>
      <c r="BC112" s="69"/>
      <c r="BD112" s="69"/>
      <c r="BE112" s="69"/>
      <c r="BF112" s="69"/>
      <c r="BG112" s="69"/>
      <c r="BH112" s="69"/>
    </row>
    <row r="113" spans="1:60" x14ac:dyDescent="0.25">
      <c r="A113" s="69"/>
      <c r="B113" s="69"/>
      <c r="C113" s="69"/>
      <c r="D113" s="69"/>
      <c r="E113" s="69"/>
      <c r="F113" s="69"/>
      <c r="G113" s="69"/>
      <c r="H113" s="69"/>
      <c r="I113" s="69"/>
      <c r="J113" s="69"/>
      <c r="K113" s="69"/>
      <c r="L113" s="69"/>
      <c r="M113" s="69"/>
      <c r="N113" s="69"/>
      <c r="O113" s="69"/>
      <c r="P113" s="69"/>
      <c r="Q113" s="69"/>
      <c r="R113" s="69"/>
      <c r="S113" s="69"/>
      <c r="T113" s="69"/>
      <c r="U113" s="69"/>
      <c r="V113" s="69"/>
      <c r="W113" s="69"/>
      <c r="X113" s="69"/>
      <c r="Y113" s="69"/>
      <c r="Z113" s="69"/>
      <c r="AA113" s="69"/>
      <c r="AB113" s="69"/>
      <c r="AC113" s="69"/>
      <c r="AD113" s="69"/>
      <c r="AE113" s="69"/>
      <c r="AF113" s="69"/>
      <c r="AG113" s="69"/>
      <c r="AH113" s="69"/>
      <c r="AI113" s="69"/>
      <c r="AJ113" s="69"/>
      <c r="AK113" s="69"/>
      <c r="AL113" s="69"/>
      <c r="AM113" s="69"/>
      <c r="AN113" s="69"/>
      <c r="AO113" s="69"/>
      <c r="AP113" s="69"/>
      <c r="AQ113" s="69"/>
      <c r="AR113" s="69"/>
      <c r="AS113" s="69"/>
      <c r="AT113" s="69"/>
      <c r="AU113" s="69"/>
      <c r="AV113" s="69"/>
      <c r="AW113" s="69"/>
      <c r="AX113" s="69"/>
      <c r="AY113" s="69"/>
      <c r="AZ113" s="69"/>
      <c r="BA113" s="69"/>
      <c r="BB113" s="69"/>
      <c r="BC113" s="69"/>
      <c r="BD113" s="69"/>
      <c r="BE113" s="69"/>
      <c r="BF113" s="69"/>
      <c r="BG113" s="69"/>
      <c r="BH113" s="69"/>
    </row>
    <row r="114" spans="1:60" x14ac:dyDescent="0.25">
      <c r="A114" s="69"/>
      <c r="B114" s="69"/>
      <c r="C114" s="69"/>
      <c r="D114" s="69"/>
      <c r="E114" s="69"/>
      <c r="F114" s="69"/>
      <c r="G114" s="69"/>
      <c r="H114" s="69"/>
      <c r="I114" s="69"/>
      <c r="J114" s="69"/>
      <c r="K114" s="69"/>
      <c r="L114" s="69"/>
      <c r="M114" s="69"/>
      <c r="N114" s="69"/>
      <c r="O114" s="69"/>
      <c r="P114" s="69"/>
      <c r="Q114" s="69"/>
      <c r="R114" s="69"/>
      <c r="S114" s="69"/>
      <c r="T114" s="69"/>
      <c r="U114" s="69"/>
      <c r="V114" s="69"/>
      <c r="W114" s="69"/>
      <c r="X114" s="69"/>
      <c r="Y114" s="69"/>
      <c r="Z114" s="69"/>
      <c r="AA114" s="69"/>
      <c r="AB114" s="69"/>
      <c r="AC114" s="69"/>
      <c r="AD114" s="69"/>
      <c r="AE114" s="69"/>
      <c r="AF114" s="69"/>
      <c r="AG114" s="69"/>
      <c r="AH114" s="69"/>
      <c r="AI114" s="69"/>
      <c r="AJ114" s="69"/>
      <c r="AK114" s="69"/>
      <c r="AL114" s="69"/>
      <c r="AM114" s="69"/>
      <c r="AN114" s="69"/>
      <c r="AO114" s="69"/>
      <c r="AP114" s="69"/>
      <c r="AQ114" s="69"/>
      <c r="AR114" s="69"/>
      <c r="AS114" s="69"/>
      <c r="AT114" s="69"/>
      <c r="AU114" s="69"/>
      <c r="AV114" s="69"/>
      <c r="AW114" s="69"/>
      <c r="AX114" s="69"/>
      <c r="AY114" s="69"/>
      <c r="AZ114" s="69"/>
      <c r="BA114" s="69"/>
      <c r="BB114" s="69"/>
      <c r="BC114" s="69"/>
      <c r="BD114" s="69"/>
      <c r="BE114" s="69"/>
      <c r="BF114" s="69"/>
      <c r="BG114" s="69"/>
      <c r="BH114" s="69"/>
    </row>
    <row r="115" spans="1:60" x14ac:dyDescent="0.25">
      <c r="A115" s="69"/>
      <c r="B115" s="69"/>
      <c r="C115" s="69"/>
      <c r="D115" s="69"/>
      <c r="E115" s="69"/>
      <c r="F115" s="69"/>
      <c r="G115" s="69"/>
      <c r="H115" s="69"/>
      <c r="I115" s="69"/>
      <c r="J115" s="69"/>
      <c r="K115" s="69"/>
      <c r="L115" s="69"/>
      <c r="M115" s="69"/>
      <c r="N115" s="69"/>
      <c r="O115" s="69"/>
      <c r="P115" s="69"/>
      <c r="Q115" s="69"/>
      <c r="R115" s="69"/>
      <c r="S115" s="69"/>
      <c r="T115" s="69"/>
      <c r="U115" s="69"/>
      <c r="V115" s="69"/>
      <c r="W115" s="69"/>
      <c r="X115" s="69"/>
      <c r="Y115" s="69"/>
      <c r="Z115" s="69"/>
      <c r="AA115" s="69"/>
      <c r="AB115" s="69"/>
      <c r="AC115" s="69"/>
      <c r="AD115" s="69"/>
      <c r="AE115" s="69"/>
      <c r="AF115" s="69"/>
      <c r="AG115" s="69"/>
      <c r="AH115" s="69"/>
      <c r="AI115" s="69"/>
      <c r="AJ115" s="69"/>
      <c r="AK115" s="69"/>
      <c r="AL115" s="69"/>
      <c r="AM115" s="69"/>
      <c r="AN115" s="69"/>
      <c r="AO115" s="69"/>
      <c r="AP115" s="69"/>
      <c r="AQ115" s="69"/>
      <c r="AR115" s="69"/>
      <c r="AS115" s="69"/>
      <c r="AT115" s="69"/>
      <c r="AU115" s="69"/>
      <c r="AV115" s="69"/>
      <c r="AW115" s="69"/>
      <c r="AX115" s="69"/>
      <c r="AY115" s="69"/>
      <c r="AZ115" s="69"/>
      <c r="BA115" s="69"/>
      <c r="BB115" s="69"/>
      <c r="BC115" s="69"/>
      <c r="BD115" s="69"/>
      <c r="BE115" s="69"/>
      <c r="BF115" s="69"/>
      <c r="BG115" s="69"/>
      <c r="BH115" s="69"/>
    </row>
    <row r="116" spans="1:60" x14ac:dyDescent="0.25">
      <c r="A116" s="69"/>
      <c r="B116" s="69"/>
      <c r="C116" s="69"/>
      <c r="D116" s="69"/>
      <c r="E116" s="69"/>
      <c r="F116" s="69"/>
      <c r="G116" s="69"/>
      <c r="H116" s="69"/>
      <c r="I116" s="69"/>
      <c r="J116" s="69"/>
      <c r="K116" s="69"/>
      <c r="L116" s="69"/>
      <c r="M116" s="69"/>
      <c r="N116" s="69"/>
      <c r="O116" s="69"/>
      <c r="P116" s="69"/>
      <c r="Q116" s="69"/>
      <c r="R116" s="69"/>
      <c r="S116" s="69"/>
      <c r="T116" s="69"/>
      <c r="U116" s="69"/>
      <c r="V116" s="69"/>
      <c r="W116" s="69"/>
      <c r="X116" s="69"/>
      <c r="Y116" s="69"/>
      <c r="Z116" s="69"/>
      <c r="AA116" s="69"/>
      <c r="AB116" s="69"/>
      <c r="AC116" s="69"/>
      <c r="AD116" s="69"/>
      <c r="AE116" s="69"/>
      <c r="AF116" s="69"/>
      <c r="AG116" s="69"/>
      <c r="AH116" s="69"/>
      <c r="AI116" s="69"/>
      <c r="AJ116" s="69"/>
      <c r="AK116" s="69"/>
      <c r="AL116" s="69"/>
      <c r="AM116" s="69"/>
      <c r="AN116" s="69"/>
      <c r="AO116" s="69"/>
      <c r="AP116" s="69"/>
      <c r="AQ116" s="69"/>
      <c r="AR116" s="69"/>
      <c r="AS116" s="69"/>
      <c r="AT116" s="69"/>
      <c r="AU116" s="69"/>
      <c r="AV116" s="69"/>
      <c r="AW116" s="69"/>
      <c r="AX116" s="69"/>
      <c r="AY116" s="69"/>
      <c r="AZ116" s="69"/>
      <c r="BA116" s="69"/>
      <c r="BB116" s="69"/>
      <c r="BC116" s="69"/>
      <c r="BD116" s="69"/>
      <c r="BE116" s="69"/>
      <c r="BF116" s="69"/>
      <c r="BG116" s="69"/>
      <c r="BH116" s="69"/>
    </row>
    <row r="117" spans="1:60" x14ac:dyDescent="0.25">
      <c r="A117" s="69"/>
      <c r="B117" s="69"/>
      <c r="C117" s="69"/>
      <c r="D117" s="69"/>
      <c r="E117" s="69"/>
      <c r="F117" s="69"/>
      <c r="G117" s="69"/>
      <c r="H117" s="69"/>
      <c r="I117" s="69"/>
      <c r="J117" s="69"/>
      <c r="K117" s="69"/>
      <c r="L117" s="69"/>
      <c r="M117" s="69"/>
      <c r="N117" s="69"/>
      <c r="O117" s="69"/>
      <c r="P117" s="69"/>
      <c r="Q117" s="69"/>
      <c r="R117" s="69"/>
      <c r="S117" s="69"/>
      <c r="T117" s="69"/>
      <c r="U117" s="69"/>
      <c r="V117" s="69"/>
      <c r="W117" s="69"/>
      <c r="X117" s="69"/>
      <c r="Y117" s="69"/>
      <c r="Z117" s="69"/>
      <c r="AA117" s="69"/>
      <c r="AB117" s="69"/>
      <c r="AC117" s="69"/>
      <c r="AD117" s="69"/>
      <c r="AE117" s="69"/>
      <c r="AF117" s="69"/>
      <c r="AG117" s="69"/>
      <c r="AH117" s="69"/>
      <c r="AI117" s="69"/>
      <c r="AJ117" s="69"/>
      <c r="AK117" s="69"/>
      <c r="AL117" s="69"/>
      <c r="AM117" s="69"/>
      <c r="AN117" s="69"/>
      <c r="AO117" s="69"/>
      <c r="AP117" s="69"/>
      <c r="AQ117" s="69"/>
      <c r="AR117" s="69"/>
      <c r="AS117" s="69"/>
      <c r="AT117" s="69"/>
      <c r="AU117" s="69"/>
      <c r="AV117" s="69"/>
      <c r="AW117" s="69"/>
      <c r="AX117" s="69"/>
      <c r="AY117" s="69"/>
      <c r="AZ117" s="69"/>
      <c r="BA117" s="69"/>
      <c r="BB117" s="69"/>
      <c r="BC117" s="69"/>
      <c r="BD117" s="69"/>
      <c r="BE117" s="69"/>
      <c r="BF117" s="69"/>
      <c r="BG117" s="69"/>
      <c r="BH117" s="69"/>
    </row>
    <row r="118" spans="1:60" x14ac:dyDescent="0.25">
      <c r="A118" s="69"/>
      <c r="B118" s="69"/>
      <c r="C118" s="69"/>
      <c r="D118" s="69"/>
      <c r="E118" s="69"/>
      <c r="F118" s="69"/>
      <c r="G118" s="69"/>
      <c r="H118" s="69"/>
      <c r="I118" s="69"/>
      <c r="J118" s="69"/>
      <c r="K118" s="69"/>
      <c r="L118" s="69"/>
      <c r="M118" s="69"/>
      <c r="N118" s="69"/>
      <c r="O118" s="69"/>
      <c r="P118" s="69"/>
      <c r="Q118" s="69"/>
      <c r="R118" s="69"/>
      <c r="S118" s="69"/>
      <c r="T118" s="69"/>
      <c r="U118" s="69"/>
      <c r="V118" s="69"/>
      <c r="W118" s="69"/>
      <c r="X118" s="69"/>
      <c r="Y118" s="69"/>
      <c r="Z118" s="69"/>
      <c r="AA118" s="69"/>
      <c r="AB118" s="69"/>
      <c r="AC118" s="69"/>
      <c r="AD118" s="69"/>
      <c r="AE118" s="69"/>
      <c r="AF118" s="69"/>
      <c r="AG118" s="69"/>
      <c r="AH118" s="69"/>
      <c r="AI118" s="69"/>
      <c r="AJ118" s="69"/>
      <c r="AK118" s="69"/>
      <c r="AL118" s="69"/>
      <c r="AM118" s="69"/>
      <c r="AN118" s="69"/>
      <c r="AO118" s="69"/>
      <c r="AP118" s="69"/>
      <c r="AQ118" s="69"/>
      <c r="AR118" s="69"/>
      <c r="AS118" s="69"/>
      <c r="AT118" s="69"/>
      <c r="AU118" s="69"/>
      <c r="AV118" s="69"/>
      <c r="AW118" s="69"/>
      <c r="AX118" s="69"/>
      <c r="AY118" s="69"/>
      <c r="AZ118" s="69"/>
      <c r="BA118" s="69"/>
      <c r="BB118" s="69"/>
      <c r="BC118" s="69"/>
      <c r="BD118" s="69"/>
      <c r="BE118" s="69"/>
      <c r="BF118" s="69"/>
      <c r="BG118" s="69"/>
      <c r="BH118" s="69"/>
    </row>
    <row r="119" spans="1:60" x14ac:dyDescent="0.25">
      <c r="A119" s="69"/>
      <c r="B119" s="69"/>
      <c r="C119" s="69"/>
      <c r="D119" s="69"/>
      <c r="E119" s="69"/>
      <c r="F119" s="69"/>
      <c r="G119" s="69"/>
      <c r="H119" s="69"/>
      <c r="I119" s="69"/>
      <c r="J119" s="69"/>
      <c r="K119" s="69"/>
      <c r="L119" s="69"/>
      <c r="M119" s="69"/>
      <c r="N119" s="69"/>
      <c r="O119" s="69"/>
      <c r="P119" s="69"/>
      <c r="Q119" s="69"/>
      <c r="R119" s="69"/>
      <c r="S119" s="69"/>
      <c r="T119" s="69"/>
      <c r="U119" s="69"/>
      <c r="V119" s="69"/>
      <c r="W119" s="69"/>
      <c r="X119" s="69"/>
      <c r="Y119" s="69"/>
      <c r="Z119" s="69"/>
      <c r="AA119" s="69"/>
      <c r="AB119" s="69"/>
      <c r="AC119" s="69"/>
      <c r="AD119" s="69"/>
      <c r="AE119" s="69"/>
      <c r="AF119" s="69"/>
      <c r="AG119" s="69"/>
      <c r="AH119" s="69"/>
      <c r="AI119" s="69"/>
      <c r="AJ119" s="69"/>
      <c r="AK119" s="69"/>
      <c r="AL119" s="69"/>
      <c r="AM119" s="69"/>
      <c r="AN119" s="69"/>
      <c r="AO119" s="69"/>
      <c r="AP119" s="69"/>
      <c r="AQ119" s="69"/>
      <c r="AR119" s="69"/>
      <c r="AS119" s="69"/>
      <c r="AT119" s="69"/>
      <c r="AU119" s="69"/>
      <c r="AV119" s="69"/>
      <c r="AW119" s="69"/>
      <c r="AX119" s="69"/>
      <c r="AY119" s="69"/>
      <c r="AZ119" s="69"/>
      <c r="BA119" s="69"/>
      <c r="BB119" s="69"/>
      <c r="BC119" s="69"/>
      <c r="BD119" s="69"/>
      <c r="BE119" s="69"/>
      <c r="BF119" s="69"/>
      <c r="BG119" s="69"/>
      <c r="BH119" s="69"/>
    </row>
    <row r="120" spans="1:60" x14ac:dyDescent="0.25">
      <c r="A120" s="69"/>
      <c r="B120" s="69"/>
      <c r="C120" s="69"/>
      <c r="D120" s="69"/>
      <c r="E120" s="69"/>
      <c r="F120" s="69"/>
      <c r="G120" s="69"/>
      <c r="H120" s="69"/>
      <c r="I120" s="69"/>
      <c r="J120" s="69"/>
      <c r="K120" s="69"/>
      <c r="L120" s="69"/>
      <c r="M120" s="69"/>
      <c r="N120" s="69"/>
      <c r="O120" s="69"/>
      <c r="P120" s="69"/>
      <c r="Q120" s="69"/>
      <c r="R120" s="69"/>
      <c r="S120" s="69"/>
      <c r="T120" s="69"/>
      <c r="U120" s="69"/>
      <c r="V120" s="69"/>
      <c r="W120" s="69"/>
      <c r="X120" s="69"/>
      <c r="Y120" s="69"/>
      <c r="Z120" s="69"/>
      <c r="AA120" s="69"/>
      <c r="AB120" s="69"/>
      <c r="AC120" s="69"/>
      <c r="AD120" s="69"/>
      <c r="AE120" s="69"/>
      <c r="AF120" s="69"/>
      <c r="AG120" s="69"/>
      <c r="AH120" s="69"/>
      <c r="AI120" s="69"/>
      <c r="AJ120" s="69"/>
      <c r="AK120" s="69"/>
      <c r="AL120" s="69"/>
      <c r="AM120" s="69"/>
      <c r="AN120" s="69"/>
      <c r="AO120" s="69"/>
      <c r="AP120" s="69"/>
      <c r="AQ120" s="69"/>
      <c r="AR120" s="69"/>
      <c r="AS120" s="69"/>
      <c r="AT120" s="69"/>
      <c r="AU120" s="69"/>
      <c r="AV120" s="69"/>
      <c r="AW120" s="69"/>
      <c r="AX120" s="69"/>
      <c r="AY120" s="69"/>
      <c r="AZ120" s="69"/>
      <c r="BA120" s="69"/>
      <c r="BB120" s="69"/>
      <c r="BC120" s="69"/>
      <c r="BD120" s="69"/>
      <c r="BE120" s="69"/>
      <c r="BF120" s="69"/>
      <c r="BG120" s="69"/>
      <c r="BH120" s="69"/>
    </row>
    <row r="121" spans="1:60" x14ac:dyDescent="0.25">
      <c r="A121" s="69"/>
      <c r="B121" s="69"/>
      <c r="C121" s="69"/>
      <c r="D121" s="69"/>
      <c r="E121" s="69"/>
      <c r="F121" s="69"/>
      <c r="G121" s="69"/>
      <c r="H121" s="69"/>
      <c r="I121" s="69"/>
      <c r="J121" s="69"/>
      <c r="K121" s="69"/>
      <c r="L121" s="69"/>
      <c r="M121" s="69"/>
      <c r="N121" s="69"/>
      <c r="O121" s="69"/>
      <c r="P121" s="69"/>
      <c r="Q121" s="69"/>
      <c r="R121" s="69"/>
      <c r="S121" s="69"/>
      <c r="T121" s="69"/>
      <c r="U121" s="69"/>
      <c r="V121" s="69"/>
      <c r="W121" s="69"/>
      <c r="X121" s="69"/>
      <c r="Y121" s="69"/>
      <c r="Z121" s="69"/>
      <c r="AA121" s="69"/>
      <c r="AB121" s="69"/>
      <c r="AC121" s="69"/>
      <c r="AD121" s="69"/>
      <c r="AE121" s="69"/>
      <c r="AF121" s="69"/>
      <c r="AG121" s="69"/>
      <c r="AH121" s="69"/>
      <c r="AI121" s="69"/>
      <c r="AJ121" s="69"/>
      <c r="AK121" s="69"/>
      <c r="AL121" s="69"/>
      <c r="AM121" s="69"/>
      <c r="AN121" s="69"/>
      <c r="AO121" s="69"/>
      <c r="AP121" s="69"/>
      <c r="AQ121" s="69"/>
      <c r="AR121" s="69"/>
      <c r="AS121" s="69"/>
      <c r="AT121" s="69"/>
      <c r="AU121" s="69"/>
      <c r="AV121" s="69"/>
      <c r="AW121" s="69"/>
      <c r="AX121" s="69"/>
      <c r="AY121" s="69"/>
      <c r="AZ121" s="69"/>
      <c r="BA121" s="69"/>
      <c r="BB121" s="69"/>
      <c r="BC121" s="69"/>
      <c r="BD121" s="69"/>
      <c r="BE121" s="69"/>
      <c r="BF121" s="69"/>
      <c r="BG121" s="69"/>
      <c r="BH121" s="69"/>
    </row>
    <row r="122" spans="1:60" x14ac:dyDescent="0.25">
      <c r="A122" s="69"/>
      <c r="B122" s="69"/>
      <c r="C122" s="69"/>
      <c r="D122" s="69"/>
      <c r="E122" s="69"/>
      <c r="F122" s="69"/>
      <c r="G122" s="69"/>
      <c r="H122" s="69"/>
      <c r="I122" s="69"/>
      <c r="J122" s="69"/>
      <c r="K122" s="69"/>
      <c r="L122" s="69"/>
      <c r="M122" s="69"/>
      <c r="N122" s="69"/>
      <c r="O122" s="69"/>
      <c r="P122" s="69"/>
      <c r="Q122" s="69"/>
      <c r="R122" s="69"/>
      <c r="S122" s="69"/>
      <c r="T122" s="69"/>
      <c r="U122" s="69"/>
      <c r="V122" s="69"/>
      <c r="W122" s="69"/>
      <c r="X122" s="69"/>
      <c r="Y122" s="69"/>
      <c r="Z122" s="69"/>
      <c r="AA122" s="69"/>
      <c r="AB122" s="69"/>
      <c r="AC122" s="69"/>
      <c r="AD122" s="69"/>
      <c r="AE122" s="69"/>
      <c r="AF122" s="69"/>
      <c r="AG122" s="69"/>
      <c r="AH122" s="69"/>
      <c r="AI122" s="69"/>
      <c r="AJ122" s="69"/>
      <c r="AK122" s="69"/>
      <c r="AL122" s="69"/>
      <c r="AM122" s="69"/>
      <c r="AN122" s="69"/>
      <c r="AO122" s="69"/>
      <c r="AP122" s="69"/>
      <c r="AQ122" s="69"/>
      <c r="AR122" s="69"/>
      <c r="AS122" s="69"/>
      <c r="AT122" s="69"/>
      <c r="AU122" s="69"/>
      <c r="AV122" s="69"/>
      <c r="AW122" s="69"/>
      <c r="AX122" s="69"/>
      <c r="AY122" s="69"/>
      <c r="AZ122" s="69"/>
      <c r="BA122" s="69"/>
      <c r="BB122" s="69"/>
      <c r="BC122" s="69"/>
      <c r="BD122" s="69"/>
      <c r="BE122" s="69"/>
      <c r="BF122" s="69"/>
      <c r="BG122" s="69"/>
      <c r="BH122" s="69"/>
    </row>
    <row r="123" spans="1:60" x14ac:dyDescent="0.25">
      <c r="A123" s="69"/>
      <c r="B123" s="69"/>
      <c r="C123" s="69"/>
      <c r="D123" s="69"/>
      <c r="E123" s="69"/>
      <c r="F123" s="69"/>
      <c r="G123" s="69"/>
      <c r="H123" s="69"/>
      <c r="I123" s="69"/>
      <c r="J123" s="69"/>
      <c r="K123" s="69"/>
      <c r="L123" s="69"/>
      <c r="M123" s="69"/>
      <c r="N123" s="69"/>
      <c r="O123" s="69"/>
      <c r="P123" s="69"/>
      <c r="Q123" s="69"/>
      <c r="R123" s="69"/>
      <c r="S123" s="69"/>
      <c r="T123" s="69"/>
      <c r="U123" s="69"/>
      <c r="V123" s="69"/>
      <c r="W123" s="69"/>
      <c r="X123" s="69"/>
      <c r="Y123" s="69"/>
      <c r="Z123" s="69"/>
      <c r="AA123" s="69"/>
      <c r="AB123" s="69"/>
      <c r="AC123" s="69"/>
      <c r="AD123" s="69"/>
      <c r="AE123" s="69"/>
      <c r="AF123" s="69"/>
      <c r="AG123" s="69"/>
      <c r="AH123" s="69"/>
      <c r="AI123" s="69"/>
      <c r="AJ123" s="69"/>
      <c r="AK123" s="69"/>
      <c r="AL123" s="69"/>
      <c r="AM123" s="69"/>
      <c r="AN123" s="69"/>
      <c r="AO123" s="69"/>
      <c r="AP123" s="69"/>
      <c r="AQ123" s="69"/>
      <c r="AR123" s="69"/>
      <c r="AS123" s="69"/>
      <c r="AT123" s="69"/>
      <c r="AU123" s="69"/>
      <c r="AV123" s="69"/>
      <c r="AW123" s="69"/>
      <c r="AX123" s="69"/>
      <c r="AY123" s="69"/>
      <c r="AZ123" s="69"/>
      <c r="BA123" s="69"/>
      <c r="BB123" s="69"/>
      <c r="BC123" s="69"/>
      <c r="BD123" s="69"/>
      <c r="BE123" s="69"/>
      <c r="BF123" s="69"/>
      <c r="BG123" s="69"/>
      <c r="BH123" s="69"/>
    </row>
    <row r="124" spans="1:60" x14ac:dyDescent="0.25">
      <c r="A124" s="69"/>
      <c r="B124" s="69"/>
      <c r="C124" s="69"/>
      <c r="D124" s="69"/>
      <c r="E124" s="69"/>
      <c r="F124" s="69"/>
      <c r="G124" s="69"/>
      <c r="H124" s="69"/>
      <c r="I124" s="69"/>
      <c r="J124" s="69"/>
      <c r="K124" s="69"/>
      <c r="L124" s="69"/>
      <c r="M124" s="69"/>
      <c r="N124" s="69"/>
      <c r="O124" s="69"/>
      <c r="P124" s="69"/>
      <c r="Q124" s="69"/>
      <c r="R124" s="69"/>
      <c r="S124" s="69"/>
      <c r="T124" s="69"/>
      <c r="U124" s="69"/>
      <c r="V124" s="69"/>
      <c r="W124" s="69"/>
      <c r="X124" s="69"/>
      <c r="Y124" s="69"/>
      <c r="Z124" s="69"/>
      <c r="AA124" s="69"/>
      <c r="AB124" s="69"/>
      <c r="AC124" s="69"/>
      <c r="AD124" s="69"/>
      <c r="AE124" s="69"/>
      <c r="AF124" s="69"/>
      <c r="AG124" s="69"/>
      <c r="AH124" s="69"/>
      <c r="AI124" s="69"/>
      <c r="AJ124" s="69"/>
      <c r="AK124" s="69"/>
      <c r="AL124" s="69"/>
      <c r="AM124" s="69"/>
      <c r="AN124" s="69"/>
      <c r="AO124" s="69"/>
      <c r="AP124" s="69"/>
      <c r="AQ124" s="69"/>
      <c r="AR124" s="69"/>
      <c r="AS124" s="69"/>
      <c r="AT124" s="69"/>
      <c r="AU124" s="69"/>
      <c r="AV124" s="69"/>
      <c r="AW124" s="69"/>
      <c r="AX124" s="69"/>
      <c r="AY124" s="69"/>
      <c r="AZ124" s="69"/>
      <c r="BA124" s="69"/>
      <c r="BB124" s="69"/>
      <c r="BC124" s="69"/>
      <c r="BD124" s="69"/>
      <c r="BE124" s="69"/>
      <c r="BF124" s="69"/>
      <c r="BG124" s="69"/>
      <c r="BH124" s="69"/>
    </row>
    <row r="125" spans="1:60" x14ac:dyDescent="0.25">
      <c r="A125" s="69"/>
      <c r="B125" s="69"/>
      <c r="C125" s="69"/>
      <c r="D125" s="69"/>
      <c r="E125" s="69"/>
      <c r="F125" s="69"/>
      <c r="G125" s="69"/>
      <c r="H125" s="69"/>
      <c r="I125" s="69"/>
      <c r="J125" s="69"/>
      <c r="K125" s="69"/>
      <c r="L125" s="69"/>
      <c r="M125" s="69"/>
      <c r="N125" s="69"/>
      <c r="O125" s="69"/>
      <c r="P125" s="69"/>
      <c r="Q125" s="69"/>
      <c r="R125" s="69"/>
      <c r="S125" s="69"/>
      <c r="T125" s="69"/>
      <c r="U125" s="69"/>
      <c r="V125" s="69"/>
      <c r="W125" s="69"/>
      <c r="X125" s="69"/>
      <c r="Y125" s="69"/>
      <c r="Z125" s="69"/>
      <c r="AA125" s="69"/>
      <c r="AB125" s="69"/>
      <c r="AC125" s="69"/>
      <c r="AD125" s="69"/>
      <c r="AE125" s="69"/>
      <c r="AF125" s="69"/>
      <c r="AG125" s="69"/>
      <c r="AH125" s="69"/>
      <c r="AI125" s="69"/>
      <c r="AJ125" s="69"/>
      <c r="AK125" s="69"/>
      <c r="AL125" s="69"/>
      <c r="AM125" s="69"/>
      <c r="AN125" s="69"/>
      <c r="AO125" s="69"/>
      <c r="AP125" s="69"/>
      <c r="AQ125" s="69"/>
      <c r="AR125" s="69"/>
      <c r="AS125" s="69"/>
      <c r="AT125" s="69"/>
      <c r="AU125" s="69"/>
      <c r="AV125" s="69"/>
      <c r="AW125" s="69"/>
      <c r="AX125" s="69"/>
      <c r="AY125" s="69"/>
      <c r="AZ125" s="69"/>
      <c r="BA125" s="69"/>
      <c r="BB125" s="69"/>
      <c r="BC125" s="69"/>
      <c r="BD125" s="69"/>
      <c r="BE125" s="69"/>
      <c r="BF125" s="69"/>
      <c r="BG125" s="69"/>
      <c r="BH125" s="69"/>
    </row>
    <row r="126" spans="1:60" x14ac:dyDescent="0.25">
      <c r="A126" s="69"/>
      <c r="B126" s="69"/>
      <c r="C126" s="69"/>
      <c r="D126" s="69"/>
      <c r="E126" s="69"/>
      <c r="F126" s="69"/>
      <c r="G126" s="69"/>
      <c r="H126" s="69"/>
      <c r="I126" s="69"/>
      <c r="J126" s="69"/>
      <c r="K126" s="69"/>
      <c r="L126" s="69"/>
      <c r="M126" s="69"/>
      <c r="N126" s="69"/>
      <c r="O126" s="69"/>
      <c r="P126" s="69"/>
      <c r="Q126" s="69"/>
      <c r="R126" s="69"/>
      <c r="S126" s="69"/>
      <c r="T126" s="69"/>
      <c r="U126" s="69"/>
      <c r="V126" s="69"/>
      <c r="W126" s="69"/>
      <c r="X126" s="69"/>
      <c r="Y126" s="69"/>
      <c r="Z126" s="69"/>
      <c r="AA126" s="69"/>
      <c r="AB126" s="69"/>
      <c r="AC126" s="69"/>
      <c r="AD126" s="69"/>
      <c r="AE126" s="69"/>
      <c r="AF126" s="69"/>
      <c r="AG126" s="69"/>
      <c r="AH126" s="69"/>
      <c r="AI126" s="69"/>
      <c r="AJ126" s="69"/>
      <c r="AK126" s="69"/>
      <c r="AL126" s="69"/>
      <c r="AM126" s="69"/>
      <c r="AN126" s="69"/>
      <c r="AO126" s="69"/>
      <c r="AP126" s="69"/>
      <c r="AQ126" s="69"/>
      <c r="AR126" s="69"/>
      <c r="AS126" s="69"/>
      <c r="AT126" s="69"/>
      <c r="AU126" s="69"/>
      <c r="AV126" s="69"/>
      <c r="AW126" s="69"/>
      <c r="AX126" s="69"/>
      <c r="AY126" s="69"/>
      <c r="AZ126" s="69"/>
      <c r="BA126" s="69"/>
      <c r="BB126" s="69"/>
      <c r="BC126" s="69"/>
      <c r="BD126" s="69"/>
      <c r="BE126" s="69"/>
      <c r="BF126" s="69"/>
      <c r="BG126" s="69"/>
      <c r="BH126" s="69"/>
    </row>
    <row r="127" spans="1:60" x14ac:dyDescent="0.25">
      <c r="A127" s="69"/>
      <c r="B127" s="69"/>
      <c r="C127" s="69"/>
      <c r="D127" s="69"/>
      <c r="E127" s="69"/>
      <c r="F127" s="69"/>
      <c r="G127" s="69"/>
      <c r="H127" s="69"/>
      <c r="I127" s="69"/>
      <c r="J127" s="69"/>
      <c r="K127" s="69"/>
      <c r="L127" s="69"/>
      <c r="M127" s="69"/>
      <c r="N127" s="69"/>
      <c r="O127" s="69"/>
      <c r="P127" s="69"/>
      <c r="Q127" s="69"/>
      <c r="R127" s="69"/>
      <c r="S127" s="69"/>
      <c r="T127" s="69"/>
      <c r="U127" s="69"/>
      <c r="V127" s="69"/>
      <c r="W127" s="69"/>
      <c r="X127" s="69"/>
      <c r="Y127" s="69"/>
      <c r="Z127" s="69"/>
      <c r="AA127" s="69"/>
      <c r="AB127" s="69"/>
      <c r="AC127" s="69"/>
      <c r="AD127" s="69"/>
      <c r="AE127" s="69"/>
      <c r="AF127" s="69"/>
      <c r="AG127" s="69"/>
      <c r="AH127" s="69"/>
      <c r="AI127" s="69"/>
      <c r="AJ127" s="69"/>
      <c r="AK127" s="69"/>
      <c r="AL127" s="69"/>
      <c r="AM127" s="69"/>
      <c r="AN127" s="69"/>
      <c r="AO127" s="69"/>
      <c r="AP127" s="69"/>
      <c r="AQ127" s="69"/>
      <c r="AR127" s="69"/>
      <c r="AS127" s="69"/>
      <c r="AT127" s="69"/>
      <c r="AU127" s="69"/>
      <c r="AV127" s="69"/>
      <c r="AW127" s="69"/>
      <c r="AX127" s="69"/>
      <c r="AY127" s="69"/>
      <c r="AZ127" s="69"/>
      <c r="BA127" s="69"/>
      <c r="BB127" s="69"/>
      <c r="BC127" s="69"/>
      <c r="BD127" s="69"/>
      <c r="BE127" s="69"/>
      <c r="BF127" s="69"/>
      <c r="BG127" s="69"/>
      <c r="BH127" s="69"/>
    </row>
    <row r="128" spans="1:60" x14ac:dyDescent="0.25">
      <c r="A128" s="69"/>
      <c r="B128" s="69"/>
      <c r="C128" s="69"/>
      <c r="D128" s="69"/>
      <c r="E128" s="69"/>
      <c r="F128" s="69"/>
      <c r="G128" s="69"/>
      <c r="H128" s="69"/>
      <c r="I128" s="69"/>
      <c r="J128" s="69"/>
      <c r="K128" s="69"/>
      <c r="L128" s="69"/>
      <c r="M128" s="69"/>
      <c r="N128" s="69"/>
      <c r="O128" s="69"/>
      <c r="P128" s="69"/>
      <c r="Q128" s="69"/>
      <c r="R128" s="69"/>
      <c r="S128" s="69"/>
      <c r="T128" s="69"/>
      <c r="U128" s="69"/>
      <c r="V128" s="69"/>
      <c r="W128" s="69"/>
      <c r="X128" s="69"/>
      <c r="Y128" s="69"/>
      <c r="Z128" s="69"/>
      <c r="AA128" s="69"/>
      <c r="AB128" s="69"/>
      <c r="AC128" s="69"/>
      <c r="AD128" s="69"/>
      <c r="AE128" s="69"/>
      <c r="AF128" s="69"/>
      <c r="AG128" s="69"/>
      <c r="AH128" s="69"/>
      <c r="AI128" s="69"/>
      <c r="AJ128" s="69"/>
      <c r="AK128" s="69"/>
      <c r="AL128" s="69"/>
      <c r="AM128" s="69"/>
      <c r="AN128" s="69"/>
      <c r="AO128" s="69"/>
      <c r="AP128" s="69"/>
      <c r="AQ128" s="69"/>
      <c r="AR128" s="69"/>
      <c r="AS128" s="69"/>
      <c r="AT128" s="69"/>
      <c r="AU128" s="69"/>
      <c r="AV128" s="69"/>
      <c r="AW128" s="69"/>
      <c r="AX128" s="69"/>
      <c r="AY128" s="69"/>
      <c r="AZ128" s="69"/>
      <c r="BA128" s="69"/>
      <c r="BB128" s="69"/>
      <c r="BC128" s="69"/>
      <c r="BD128" s="69"/>
      <c r="BE128" s="69"/>
      <c r="BF128" s="69"/>
      <c r="BG128" s="69"/>
      <c r="BH128" s="69"/>
    </row>
    <row r="129" spans="1:60" x14ac:dyDescent="0.25">
      <c r="A129" s="69"/>
      <c r="B129" s="69"/>
      <c r="C129" s="69"/>
      <c r="D129" s="69"/>
      <c r="E129" s="69"/>
      <c r="F129" s="69"/>
      <c r="G129" s="69"/>
      <c r="H129" s="69"/>
      <c r="I129" s="69"/>
      <c r="J129" s="69"/>
      <c r="K129" s="69"/>
      <c r="L129" s="69"/>
      <c r="M129" s="69"/>
      <c r="N129" s="69"/>
      <c r="O129" s="69"/>
      <c r="P129" s="69"/>
      <c r="Q129" s="69"/>
      <c r="R129" s="69"/>
      <c r="S129" s="69"/>
      <c r="T129" s="69"/>
      <c r="U129" s="69"/>
      <c r="V129" s="69"/>
      <c r="W129" s="69"/>
      <c r="X129" s="69"/>
      <c r="Y129" s="69"/>
      <c r="Z129" s="69"/>
      <c r="AA129" s="69"/>
      <c r="AB129" s="69"/>
      <c r="AC129" s="69"/>
      <c r="AD129" s="69"/>
      <c r="AE129" s="69"/>
      <c r="AF129" s="69"/>
      <c r="AG129" s="69"/>
      <c r="AH129" s="69"/>
      <c r="AI129" s="69"/>
      <c r="AJ129" s="69"/>
      <c r="AK129" s="69"/>
      <c r="AL129" s="69"/>
      <c r="AM129" s="69"/>
      <c r="AN129" s="69"/>
      <c r="AO129" s="69"/>
      <c r="AP129" s="69"/>
      <c r="AQ129" s="69"/>
      <c r="AR129" s="69"/>
      <c r="AS129" s="69"/>
      <c r="AT129" s="69"/>
      <c r="AU129" s="69"/>
      <c r="AV129" s="69"/>
      <c r="AW129" s="69"/>
      <c r="AX129" s="69"/>
      <c r="AY129" s="69"/>
      <c r="AZ129" s="69"/>
      <c r="BA129" s="69"/>
      <c r="BB129" s="69"/>
      <c r="BC129" s="69"/>
      <c r="BD129" s="69"/>
      <c r="BE129" s="69"/>
      <c r="BF129" s="69"/>
      <c r="BG129" s="69"/>
      <c r="BH129" s="69"/>
    </row>
    <row r="130" spans="1:60" x14ac:dyDescent="0.25">
      <c r="A130" s="69"/>
      <c r="B130" s="69"/>
      <c r="C130" s="69"/>
      <c r="D130" s="69"/>
      <c r="E130" s="69"/>
      <c r="F130" s="69"/>
      <c r="G130" s="69"/>
      <c r="H130" s="69"/>
      <c r="I130" s="69"/>
      <c r="J130" s="69"/>
      <c r="K130" s="69"/>
      <c r="L130" s="69"/>
      <c r="M130" s="69"/>
      <c r="N130" s="69"/>
      <c r="O130" s="69"/>
      <c r="P130" s="69"/>
      <c r="Q130" s="69"/>
      <c r="R130" s="69"/>
      <c r="S130" s="69"/>
      <c r="T130" s="69"/>
      <c r="U130" s="69"/>
      <c r="V130" s="69"/>
      <c r="W130" s="69"/>
      <c r="X130" s="69"/>
      <c r="Y130" s="69"/>
      <c r="Z130" s="69"/>
      <c r="AA130" s="69"/>
      <c r="AB130" s="69"/>
      <c r="AC130" s="69"/>
      <c r="AD130" s="69"/>
      <c r="AE130" s="69"/>
      <c r="AF130" s="69"/>
      <c r="AG130" s="69"/>
      <c r="AH130" s="69"/>
      <c r="AI130" s="69"/>
      <c r="AJ130" s="69"/>
      <c r="AK130" s="69"/>
      <c r="AL130" s="69"/>
      <c r="AM130" s="69"/>
      <c r="AN130" s="69"/>
      <c r="AO130" s="69"/>
      <c r="AP130" s="69"/>
      <c r="AQ130" s="69"/>
      <c r="AR130" s="69"/>
      <c r="AS130" s="69"/>
      <c r="AT130" s="69"/>
      <c r="AU130" s="69"/>
      <c r="AV130" s="69"/>
      <c r="AW130" s="69"/>
      <c r="AX130" s="69"/>
      <c r="AY130" s="69"/>
      <c r="AZ130" s="69"/>
      <c r="BA130" s="69"/>
      <c r="BB130" s="69"/>
      <c r="BC130" s="69"/>
      <c r="BD130" s="69"/>
      <c r="BE130" s="69"/>
      <c r="BF130" s="69"/>
      <c r="BG130" s="69"/>
      <c r="BH130" s="69"/>
    </row>
    <row r="131" spans="1:60" x14ac:dyDescent="0.25">
      <c r="A131" s="69"/>
      <c r="B131" s="69"/>
      <c r="C131" s="69"/>
      <c r="D131" s="69"/>
      <c r="E131" s="69"/>
      <c r="F131" s="69"/>
      <c r="G131" s="69"/>
      <c r="H131" s="69"/>
      <c r="I131" s="69"/>
      <c r="J131" s="69"/>
      <c r="K131" s="69"/>
      <c r="L131" s="69"/>
      <c r="M131" s="69"/>
      <c r="N131" s="69"/>
      <c r="O131" s="69"/>
      <c r="P131" s="69"/>
      <c r="Q131" s="69"/>
      <c r="R131" s="69"/>
      <c r="S131" s="69"/>
      <c r="T131" s="69"/>
      <c r="U131" s="69"/>
      <c r="V131" s="69"/>
      <c r="W131" s="69"/>
      <c r="X131" s="69"/>
      <c r="Y131" s="69"/>
      <c r="Z131" s="69"/>
      <c r="AA131" s="69"/>
      <c r="AB131" s="69"/>
      <c r="AC131" s="69"/>
      <c r="AD131" s="69"/>
      <c r="AE131" s="69"/>
      <c r="AF131" s="69"/>
      <c r="AG131" s="69"/>
      <c r="AH131" s="69"/>
      <c r="AI131" s="69"/>
      <c r="AJ131" s="69"/>
      <c r="AK131" s="69"/>
      <c r="AL131" s="69"/>
      <c r="AM131" s="69"/>
      <c r="AN131" s="69"/>
      <c r="AO131" s="69"/>
      <c r="AP131" s="69"/>
      <c r="AQ131" s="69"/>
      <c r="AR131" s="69"/>
      <c r="AS131" s="69"/>
      <c r="AT131" s="69"/>
      <c r="AU131" s="69"/>
      <c r="AV131" s="69"/>
      <c r="AW131" s="69"/>
      <c r="AX131" s="69"/>
      <c r="AY131" s="69"/>
      <c r="AZ131" s="69"/>
      <c r="BA131" s="69"/>
      <c r="BB131" s="69"/>
      <c r="BC131" s="69"/>
      <c r="BD131" s="69"/>
      <c r="BE131" s="69"/>
      <c r="BF131" s="69"/>
      <c r="BG131" s="69"/>
      <c r="BH131" s="69"/>
    </row>
    <row r="132" spans="1:60" x14ac:dyDescent="0.25">
      <c r="A132" s="69"/>
      <c r="B132" s="69"/>
      <c r="C132" s="69"/>
      <c r="D132" s="69"/>
      <c r="E132" s="69"/>
      <c r="F132" s="69"/>
      <c r="G132" s="69"/>
      <c r="H132" s="69"/>
      <c r="I132" s="69"/>
      <c r="J132" s="69"/>
      <c r="K132" s="69"/>
      <c r="L132" s="69"/>
      <c r="M132" s="69"/>
      <c r="N132" s="69"/>
      <c r="O132" s="69"/>
      <c r="P132" s="69"/>
      <c r="Q132" s="69"/>
      <c r="R132" s="69"/>
      <c r="S132" s="69"/>
      <c r="T132" s="69"/>
      <c r="U132" s="69"/>
      <c r="V132" s="69"/>
      <c r="W132" s="69"/>
      <c r="X132" s="69"/>
      <c r="Y132" s="69"/>
      <c r="Z132" s="69"/>
      <c r="AA132" s="69"/>
      <c r="AB132" s="69"/>
      <c r="AC132" s="69"/>
      <c r="AD132" s="69"/>
      <c r="AE132" s="69"/>
      <c r="AF132" s="69"/>
      <c r="AG132" s="69"/>
      <c r="AH132" s="69"/>
      <c r="AI132" s="69"/>
      <c r="AJ132" s="69"/>
      <c r="AK132" s="69"/>
      <c r="AL132" s="69"/>
      <c r="AM132" s="69"/>
      <c r="AN132" s="69"/>
      <c r="AO132" s="69"/>
      <c r="AP132" s="69"/>
      <c r="AQ132" s="69"/>
      <c r="AR132" s="69"/>
      <c r="AS132" s="69"/>
      <c r="AT132" s="69"/>
      <c r="AU132" s="69"/>
      <c r="AV132" s="69"/>
      <c r="AW132" s="69"/>
      <c r="AX132" s="69"/>
      <c r="AY132" s="69"/>
      <c r="AZ132" s="69"/>
      <c r="BA132" s="69"/>
      <c r="BB132" s="69"/>
      <c r="BC132" s="69"/>
      <c r="BD132" s="69"/>
      <c r="BE132" s="69"/>
      <c r="BF132" s="69"/>
      <c r="BG132" s="69"/>
      <c r="BH132" s="69"/>
    </row>
    <row r="133" spans="1:60" x14ac:dyDescent="0.25">
      <c r="A133" s="69"/>
      <c r="B133" s="69"/>
      <c r="C133" s="69"/>
      <c r="D133" s="69"/>
      <c r="E133" s="69"/>
      <c r="F133" s="69"/>
      <c r="G133" s="69"/>
      <c r="H133" s="69"/>
      <c r="I133" s="69"/>
      <c r="J133" s="69"/>
      <c r="K133" s="69"/>
      <c r="L133" s="69"/>
      <c r="M133" s="69"/>
      <c r="N133" s="69"/>
      <c r="O133" s="69"/>
      <c r="P133" s="69"/>
      <c r="Q133" s="69"/>
      <c r="R133" s="69"/>
      <c r="S133" s="69"/>
      <c r="T133" s="69"/>
      <c r="U133" s="69"/>
      <c r="V133" s="69"/>
      <c r="W133" s="69"/>
      <c r="X133" s="69"/>
      <c r="Y133" s="69"/>
      <c r="Z133" s="69"/>
      <c r="AA133" s="69"/>
      <c r="AB133" s="69"/>
      <c r="AC133" s="69"/>
      <c r="AD133" s="69"/>
      <c r="AE133" s="69"/>
      <c r="AF133" s="69"/>
      <c r="AG133" s="69"/>
      <c r="AH133" s="69"/>
      <c r="AI133" s="69"/>
      <c r="AJ133" s="69"/>
      <c r="AK133" s="69"/>
      <c r="AL133" s="69"/>
      <c r="AM133" s="69"/>
      <c r="AN133" s="69"/>
      <c r="AO133" s="69"/>
      <c r="AP133" s="69"/>
      <c r="AQ133" s="69"/>
      <c r="AR133" s="69"/>
      <c r="AS133" s="69"/>
      <c r="AT133" s="69"/>
      <c r="AU133" s="69"/>
      <c r="AV133" s="69"/>
      <c r="AW133" s="69"/>
      <c r="AX133" s="69"/>
      <c r="AY133" s="69"/>
      <c r="AZ133" s="69"/>
      <c r="BA133" s="69"/>
      <c r="BB133" s="69"/>
      <c r="BC133" s="69"/>
      <c r="BD133" s="69"/>
      <c r="BE133" s="69"/>
      <c r="BF133" s="69"/>
      <c r="BG133" s="69"/>
      <c r="BH133" s="69"/>
    </row>
    <row r="134" spans="1:60" x14ac:dyDescent="0.25">
      <c r="A134" s="69"/>
      <c r="B134" s="69"/>
      <c r="C134" s="69"/>
      <c r="D134" s="69"/>
      <c r="E134" s="69"/>
      <c r="F134" s="69"/>
      <c r="G134" s="69"/>
      <c r="H134" s="69"/>
      <c r="I134" s="69"/>
      <c r="J134" s="69"/>
      <c r="K134" s="69"/>
      <c r="L134" s="69"/>
      <c r="M134" s="69"/>
      <c r="N134" s="69"/>
      <c r="O134" s="69"/>
      <c r="P134" s="69"/>
      <c r="Q134" s="69"/>
      <c r="R134" s="69"/>
      <c r="S134" s="69"/>
      <c r="T134" s="69"/>
      <c r="U134" s="69"/>
      <c r="V134" s="69"/>
      <c r="W134" s="69"/>
      <c r="X134" s="69"/>
      <c r="Y134" s="69"/>
      <c r="Z134" s="69"/>
      <c r="AA134" s="69"/>
      <c r="AB134" s="69"/>
      <c r="AC134" s="69"/>
      <c r="AD134" s="69"/>
      <c r="AE134" s="69"/>
      <c r="AF134" s="69"/>
      <c r="AG134" s="69"/>
      <c r="AH134" s="69"/>
      <c r="AI134" s="69"/>
      <c r="AJ134" s="69"/>
      <c r="AK134" s="69"/>
      <c r="AL134" s="69"/>
      <c r="AM134" s="69"/>
      <c r="AN134" s="69"/>
      <c r="AO134" s="69"/>
      <c r="AP134" s="69"/>
      <c r="AQ134" s="69"/>
      <c r="AR134" s="69"/>
      <c r="AS134" s="69"/>
      <c r="AT134" s="69"/>
      <c r="AU134" s="69"/>
      <c r="AV134" s="69"/>
      <c r="AW134" s="69"/>
      <c r="AX134" s="69"/>
      <c r="AY134" s="69"/>
      <c r="AZ134" s="69"/>
      <c r="BA134" s="69"/>
      <c r="BB134" s="69"/>
      <c r="BC134" s="69"/>
      <c r="BD134" s="69"/>
      <c r="BE134" s="69"/>
      <c r="BF134" s="69"/>
      <c r="BG134" s="69"/>
      <c r="BH134" s="69"/>
    </row>
    <row r="135" spans="1:60" x14ac:dyDescent="0.25">
      <c r="A135" s="69"/>
      <c r="B135" s="69"/>
      <c r="C135" s="69"/>
      <c r="D135" s="69"/>
      <c r="E135" s="69"/>
      <c r="F135" s="69"/>
      <c r="G135" s="69"/>
      <c r="H135" s="69"/>
      <c r="I135" s="69"/>
      <c r="J135" s="69"/>
      <c r="K135" s="69"/>
      <c r="L135" s="69"/>
      <c r="M135" s="69"/>
      <c r="N135" s="69"/>
      <c r="O135" s="69"/>
      <c r="P135" s="69"/>
      <c r="Q135" s="69"/>
      <c r="R135" s="69"/>
      <c r="S135" s="69"/>
      <c r="T135" s="69"/>
      <c r="U135" s="69"/>
      <c r="V135" s="69"/>
      <c r="W135" s="69"/>
      <c r="X135" s="69"/>
      <c r="Y135" s="69"/>
      <c r="Z135" s="69"/>
      <c r="AA135" s="69"/>
      <c r="AB135" s="69"/>
      <c r="AC135" s="69"/>
      <c r="AD135" s="69"/>
      <c r="AE135" s="69"/>
      <c r="AF135" s="69"/>
      <c r="AG135" s="69"/>
      <c r="AH135" s="69"/>
      <c r="AI135" s="69"/>
      <c r="AJ135" s="69"/>
      <c r="AK135" s="69"/>
      <c r="AL135" s="69"/>
      <c r="AM135" s="69"/>
      <c r="AN135" s="69"/>
      <c r="AO135" s="69"/>
      <c r="AP135" s="69"/>
      <c r="AQ135" s="69"/>
      <c r="AR135" s="69"/>
      <c r="AS135" s="69"/>
      <c r="AT135" s="69"/>
      <c r="AU135" s="69"/>
      <c r="AV135" s="69"/>
      <c r="AW135" s="69"/>
      <c r="AX135" s="69"/>
      <c r="AY135" s="69"/>
      <c r="AZ135" s="69"/>
      <c r="BA135" s="69"/>
      <c r="BB135" s="69"/>
      <c r="BC135" s="69"/>
      <c r="BD135" s="69"/>
      <c r="BE135" s="69"/>
      <c r="BF135" s="69"/>
      <c r="BG135" s="69"/>
      <c r="BH135" s="69"/>
    </row>
    <row r="136" spans="1:60" x14ac:dyDescent="0.25">
      <c r="A136" s="69"/>
      <c r="B136" s="69"/>
      <c r="C136" s="69"/>
      <c r="D136" s="69"/>
      <c r="E136" s="69"/>
      <c r="F136" s="69"/>
      <c r="G136" s="69"/>
      <c r="H136" s="69"/>
      <c r="I136" s="69"/>
      <c r="J136" s="69"/>
      <c r="K136" s="69"/>
      <c r="L136" s="69"/>
      <c r="M136" s="69"/>
      <c r="N136" s="69"/>
      <c r="O136" s="69"/>
      <c r="P136" s="69"/>
      <c r="Q136" s="69"/>
      <c r="R136" s="69"/>
      <c r="S136" s="69"/>
      <c r="T136" s="69"/>
      <c r="U136" s="69"/>
      <c r="V136" s="69"/>
      <c r="W136" s="69"/>
      <c r="X136" s="69"/>
      <c r="Y136" s="69"/>
      <c r="Z136" s="69"/>
      <c r="AA136" s="69"/>
      <c r="AB136" s="69"/>
      <c r="AC136" s="69"/>
      <c r="AD136" s="69"/>
      <c r="AE136" s="69"/>
      <c r="AF136" s="69"/>
      <c r="AG136" s="69"/>
      <c r="AH136" s="69"/>
      <c r="AI136" s="69"/>
      <c r="AJ136" s="69"/>
      <c r="AK136" s="69"/>
      <c r="AL136" s="69"/>
      <c r="AM136" s="69"/>
      <c r="AN136" s="69"/>
      <c r="AO136" s="69"/>
      <c r="AP136" s="69"/>
      <c r="AQ136" s="69"/>
      <c r="AR136" s="69"/>
      <c r="AS136" s="69"/>
      <c r="AT136" s="69"/>
      <c r="AU136" s="69"/>
      <c r="AV136" s="69"/>
      <c r="AW136" s="69"/>
      <c r="AX136" s="69"/>
      <c r="AY136" s="69"/>
      <c r="AZ136" s="69"/>
      <c r="BA136" s="69"/>
      <c r="BB136" s="69"/>
      <c r="BC136" s="69"/>
      <c r="BD136" s="69"/>
      <c r="BE136" s="69"/>
      <c r="BF136" s="69"/>
      <c r="BG136" s="69"/>
      <c r="BH136" s="69"/>
    </row>
    <row r="137" spans="1:60" x14ac:dyDescent="0.25">
      <c r="A137" s="69"/>
      <c r="B137" s="69"/>
      <c r="C137" s="69"/>
      <c r="D137" s="69"/>
      <c r="E137" s="69"/>
      <c r="F137" s="69"/>
      <c r="G137" s="69"/>
      <c r="H137" s="69"/>
      <c r="I137" s="69"/>
      <c r="J137" s="69"/>
      <c r="K137" s="69"/>
      <c r="L137" s="69"/>
      <c r="M137" s="69"/>
      <c r="N137" s="69"/>
      <c r="O137" s="69"/>
      <c r="P137" s="69"/>
      <c r="Q137" s="69"/>
      <c r="R137" s="69"/>
      <c r="S137" s="69"/>
      <c r="T137" s="69"/>
      <c r="U137" s="69"/>
      <c r="V137" s="69"/>
      <c r="W137" s="69"/>
      <c r="X137" s="69"/>
      <c r="Y137" s="69"/>
      <c r="Z137" s="69"/>
      <c r="AA137" s="69"/>
      <c r="AB137" s="69"/>
      <c r="AC137" s="69"/>
      <c r="AD137" s="69"/>
      <c r="AE137" s="69"/>
      <c r="AF137" s="69"/>
      <c r="AG137" s="69"/>
      <c r="AH137" s="69"/>
      <c r="AI137" s="69"/>
      <c r="AJ137" s="69"/>
      <c r="AK137" s="69"/>
      <c r="AL137" s="69"/>
      <c r="AM137" s="69"/>
      <c r="AN137" s="69"/>
      <c r="AO137" s="69"/>
      <c r="AP137" s="69"/>
      <c r="AQ137" s="69"/>
      <c r="AR137" s="69"/>
      <c r="AS137" s="69"/>
      <c r="AT137" s="69"/>
      <c r="AU137" s="69"/>
      <c r="AV137" s="69"/>
      <c r="AW137" s="69"/>
      <c r="AX137" s="69"/>
      <c r="AY137" s="69"/>
      <c r="AZ137" s="69"/>
      <c r="BA137" s="69"/>
      <c r="BB137" s="69"/>
      <c r="BC137" s="69"/>
      <c r="BD137" s="69"/>
      <c r="BE137" s="69"/>
      <c r="BF137" s="69"/>
      <c r="BG137" s="69"/>
      <c r="BH137" s="69"/>
    </row>
    <row r="138" spans="1:60" x14ac:dyDescent="0.25">
      <c r="A138" s="69"/>
      <c r="B138" s="69"/>
      <c r="C138" s="69"/>
      <c r="D138" s="69"/>
      <c r="E138" s="69"/>
      <c r="F138" s="69"/>
      <c r="G138" s="69"/>
      <c r="H138" s="69"/>
      <c r="I138" s="69"/>
      <c r="J138" s="69"/>
      <c r="K138" s="69"/>
      <c r="L138" s="69"/>
      <c r="M138" s="69"/>
      <c r="N138" s="69"/>
      <c r="O138" s="69"/>
      <c r="P138" s="69"/>
      <c r="Q138" s="69"/>
      <c r="R138" s="69"/>
      <c r="S138" s="69"/>
      <c r="T138" s="69"/>
      <c r="U138" s="69"/>
      <c r="V138" s="69"/>
      <c r="W138" s="69"/>
      <c r="X138" s="69"/>
      <c r="Y138" s="69"/>
      <c r="Z138" s="69"/>
      <c r="AA138" s="69"/>
      <c r="AB138" s="69"/>
      <c r="AC138" s="69"/>
      <c r="AD138" s="69"/>
      <c r="AE138" s="69"/>
      <c r="AF138" s="69"/>
      <c r="AG138" s="69"/>
      <c r="AH138" s="69"/>
      <c r="AI138" s="69"/>
      <c r="AJ138" s="69"/>
      <c r="AK138" s="69"/>
      <c r="AL138" s="69"/>
      <c r="AM138" s="69"/>
      <c r="AN138" s="69"/>
      <c r="AO138" s="69"/>
      <c r="AP138" s="69"/>
      <c r="AQ138" s="69"/>
      <c r="AR138" s="69"/>
      <c r="AS138" s="69"/>
      <c r="AT138" s="69"/>
      <c r="AU138" s="69"/>
      <c r="AV138" s="69"/>
      <c r="AW138" s="69"/>
      <c r="AX138" s="69"/>
      <c r="AY138" s="69"/>
      <c r="AZ138" s="69"/>
      <c r="BA138" s="69"/>
      <c r="BB138" s="69"/>
      <c r="BC138" s="69"/>
      <c r="BD138" s="69"/>
      <c r="BE138" s="69"/>
      <c r="BF138" s="69"/>
      <c r="BG138" s="69"/>
      <c r="BH138" s="69"/>
    </row>
    <row r="139" spans="1:60" x14ac:dyDescent="0.25">
      <c r="A139" s="69"/>
      <c r="B139" s="69"/>
      <c r="C139" s="69"/>
      <c r="D139" s="69"/>
      <c r="E139" s="69"/>
      <c r="F139" s="69"/>
      <c r="G139" s="69"/>
      <c r="H139" s="69"/>
      <c r="I139" s="69"/>
      <c r="J139" s="69"/>
      <c r="K139" s="69"/>
      <c r="L139" s="69"/>
      <c r="M139" s="69"/>
      <c r="N139" s="69"/>
      <c r="O139" s="69"/>
      <c r="P139" s="69"/>
      <c r="Q139" s="69"/>
      <c r="R139" s="69"/>
      <c r="S139" s="69"/>
      <c r="T139" s="69"/>
      <c r="U139" s="69"/>
      <c r="V139" s="69"/>
      <c r="W139" s="69"/>
      <c r="X139" s="69"/>
      <c r="Y139" s="69"/>
      <c r="Z139" s="69"/>
      <c r="AA139" s="69"/>
      <c r="AB139" s="69"/>
      <c r="AC139" s="69"/>
      <c r="AD139" s="69"/>
      <c r="AE139" s="69"/>
      <c r="AF139" s="69"/>
      <c r="AG139" s="69"/>
      <c r="AH139" s="69"/>
      <c r="AI139" s="69"/>
      <c r="AJ139" s="69"/>
      <c r="AK139" s="69"/>
      <c r="AL139" s="69"/>
      <c r="AM139" s="69"/>
      <c r="AN139" s="69"/>
      <c r="AO139" s="69"/>
      <c r="AP139" s="69"/>
      <c r="AQ139" s="69"/>
      <c r="AR139" s="69"/>
      <c r="AS139" s="69"/>
      <c r="AT139" s="69"/>
      <c r="AU139" s="69"/>
      <c r="AV139" s="69"/>
      <c r="AW139" s="69"/>
      <c r="AX139" s="69"/>
      <c r="AY139" s="69"/>
      <c r="AZ139" s="69"/>
      <c r="BA139" s="69"/>
      <c r="BB139" s="69"/>
      <c r="BC139" s="69"/>
      <c r="BD139" s="69"/>
      <c r="BE139" s="69"/>
      <c r="BF139" s="69"/>
      <c r="BG139" s="69"/>
      <c r="BH139" s="69"/>
    </row>
    <row r="140" spans="1:60" x14ac:dyDescent="0.25">
      <c r="A140" s="69"/>
      <c r="B140" s="69"/>
      <c r="C140" s="69"/>
      <c r="D140" s="69"/>
      <c r="E140" s="69"/>
      <c r="F140" s="69"/>
      <c r="G140" s="69"/>
      <c r="H140" s="69"/>
      <c r="I140" s="69"/>
      <c r="J140" s="69"/>
      <c r="K140" s="69"/>
      <c r="L140" s="69"/>
      <c r="M140" s="69"/>
      <c r="N140" s="69"/>
      <c r="O140" s="69"/>
      <c r="P140" s="69"/>
      <c r="Q140" s="69"/>
      <c r="R140" s="69"/>
      <c r="S140" s="69"/>
      <c r="T140" s="69"/>
      <c r="U140" s="69"/>
      <c r="V140" s="69"/>
      <c r="W140" s="69"/>
      <c r="X140" s="69"/>
      <c r="Y140" s="69"/>
      <c r="Z140" s="69"/>
      <c r="AA140" s="69"/>
      <c r="AB140" s="69"/>
      <c r="AC140" s="69"/>
      <c r="AD140" s="69"/>
      <c r="AE140" s="69"/>
      <c r="AF140" s="69"/>
      <c r="AG140" s="69"/>
      <c r="AH140" s="69"/>
      <c r="AI140" s="69"/>
      <c r="AJ140" s="69"/>
      <c r="AK140" s="69"/>
      <c r="AL140" s="69"/>
      <c r="AM140" s="69"/>
      <c r="AN140" s="69"/>
      <c r="AO140" s="69"/>
      <c r="AP140" s="69"/>
      <c r="AQ140" s="69"/>
      <c r="AR140" s="69"/>
      <c r="AS140" s="69"/>
      <c r="AT140" s="69"/>
      <c r="AU140" s="69"/>
      <c r="AV140" s="69"/>
      <c r="AW140" s="69"/>
      <c r="AX140" s="69"/>
      <c r="AY140" s="69"/>
      <c r="AZ140" s="69"/>
      <c r="BA140" s="69"/>
      <c r="BB140" s="69"/>
      <c r="BC140" s="69"/>
      <c r="BD140" s="69"/>
      <c r="BE140" s="69"/>
      <c r="BF140" s="69"/>
      <c r="BG140" s="69"/>
      <c r="BH140" s="69"/>
    </row>
    <row r="141" spans="1:60" x14ac:dyDescent="0.25">
      <c r="A141" s="69"/>
      <c r="B141" s="69"/>
      <c r="C141" s="69"/>
      <c r="D141" s="69"/>
      <c r="E141" s="69"/>
      <c r="F141" s="69"/>
      <c r="G141" s="69"/>
      <c r="H141" s="69"/>
      <c r="I141" s="69"/>
      <c r="J141" s="69"/>
      <c r="K141" s="69"/>
      <c r="L141" s="69"/>
      <c r="M141" s="69"/>
      <c r="N141" s="69"/>
      <c r="O141" s="69"/>
      <c r="P141" s="69"/>
      <c r="Q141" s="69"/>
      <c r="R141" s="69"/>
      <c r="S141" s="69"/>
      <c r="T141" s="69"/>
      <c r="U141" s="69"/>
      <c r="V141" s="69"/>
      <c r="W141" s="69"/>
      <c r="X141" s="69"/>
      <c r="Y141" s="69"/>
      <c r="Z141" s="69"/>
      <c r="AA141" s="69"/>
      <c r="AB141" s="69"/>
      <c r="AC141" s="69"/>
      <c r="AD141" s="69"/>
      <c r="AE141" s="69"/>
      <c r="AF141" s="69"/>
      <c r="AG141" s="69"/>
      <c r="AH141" s="69"/>
      <c r="AI141" s="69"/>
      <c r="AJ141" s="69"/>
      <c r="AK141" s="69"/>
      <c r="AL141" s="69"/>
      <c r="AM141" s="69"/>
      <c r="AN141" s="69"/>
      <c r="AO141" s="69"/>
      <c r="AP141" s="69"/>
      <c r="AQ141" s="69"/>
      <c r="AR141" s="69"/>
      <c r="AS141" s="69"/>
      <c r="AT141" s="69"/>
      <c r="AU141" s="69"/>
      <c r="AV141" s="69"/>
      <c r="AW141" s="69"/>
      <c r="AX141" s="69"/>
      <c r="AY141" s="69"/>
      <c r="AZ141" s="69"/>
      <c r="BA141" s="69"/>
      <c r="BB141" s="69"/>
      <c r="BC141" s="69"/>
      <c r="BD141" s="69"/>
      <c r="BE141" s="69"/>
      <c r="BF141" s="69"/>
      <c r="BG141" s="69"/>
      <c r="BH141" s="69"/>
    </row>
    <row r="142" spans="1:60" x14ac:dyDescent="0.25">
      <c r="A142" s="69"/>
      <c r="B142" s="69"/>
      <c r="C142" s="69"/>
      <c r="D142" s="69"/>
      <c r="E142" s="69"/>
      <c r="F142" s="69"/>
      <c r="G142" s="69"/>
      <c r="H142" s="69"/>
      <c r="I142" s="69"/>
      <c r="J142" s="69"/>
      <c r="K142" s="69"/>
      <c r="L142" s="69"/>
      <c r="M142" s="69"/>
      <c r="N142" s="69"/>
      <c r="O142" s="69"/>
      <c r="P142" s="69"/>
      <c r="Q142" s="69"/>
      <c r="R142" s="69"/>
      <c r="S142" s="69"/>
      <c r="T142" s="69"/>
      <c r="U142" s="69"/>
      <c r="V142" s="69"/>
      <c r="W142" s="69"/>
      <c r="X142" s="69"/>
      <c r="Y142" s="69"/>
      <c r="Z142" s="69"/>
      <c r="AA142" s="69"/>
      <c r="AB142" s="69"/>
      <c r="AC142" s="69"/>
      <c r="AD142" s="69"/>
      <c r="AE142" s="69"/>
      <c r="AF142" s="69"/>
      <c r="AG142" s="69"/>
      <c r="AH142" s="69"/>
      <c r="AI142" s="69"/>
      <c r="AJ142" s="69"/>
      <c r="AK142" s="69"/>
      <c r="AL142" s="69"/>
      <c r="AM142" s="69"/>
      <c r="AN142" s="69"/>
      <c r="AO142" s="69"/>
      <c r="AP142" s="69"/>
      <c r="AQ142" s="69"/>
      <c r="AR142" s="69"/>
      <c r="AS142" s="69"/>
      <c r="AT142" s="69"/>
      <c r="AU142" s="69"/>
      <c r="AV142" s="69"/>
      <c r="AW142" s="69"/>
      <c r="AX142" s="69"/>
      <c r="AY142" s="69"/>
      <c r="AZ142" s="69"/>
      <c r="BA142" s="69"/>
      <c r="BB142" s="69"/>
      <c r="BC142" s="69"/>
      <c r="BD142" s="69"/>
      <c r="BE142" s="69"/>
      <c r="BF142" s="69"/>
      <c r="BG142" s="69"/>
      <c r="BH142" s="69"/>
    </row>
    <row r="143" spans="1:60" x14ac:dyDescent="0.25">
      <c r="A143" s="69"/>
      <c r="B143" s="69"/>
      <c r="C143" s="69"/>
      <c r="D143" s="69"/>
      <c r="E143" s="69"/>
      <c r="F143" s="69"/>
      <c r="G143" s="69"/>
      <c r="H143" s="69"/>
      <c r="I143" s="69"/>
      <c r="J143" s="69"/>
      <c r="K143" s="69"/>
      <c r="L143" s="69"/>
      <c r="M143" s="69"/>
      <c r="N143" s="69"/>
      <c r="O143" s="69"/>
      <c r="P143" s="69"/>
      <c r="Q143" s="69"/>
      <c r="R143" s="69"/>
      <c r="S143" s="69"/>
      <c r="T143" s="69"/>
      <c r="U143" s="69"/>
      <c r="V143" s="69"/>
      <c r="W143" s="69"/>
      <c r="X143" s="69"/>
      <c r="Y143" s="69"/>
      <c r="Z143" s="69"/>
      <c r="AA143" s="69"/>
      <c r="AB143" s="69"/>
      <c r="AC143" s="69"/>
      <c r="AD143" s="69"/>
      <c r="AE143" s="69"/>
      <c r="AF143" s="69"/>
      <c r="AG143" s="69"/>
      <c r="AH143" s="69"/>
      <c r="AI143" s="69"/>
      <c r="AJ143" s="69"/>
      <c r="AK143" s="69"/>
      <c r="AL143" s="69"/>
      <c r="AM143" s="69"/>
      <c r="AN143" s="69"/>
      <c r="AO143" s="69"/>
      <c r="AP143" s="69"/>
      <c r="AQ143" s="69"/>
      <c r="AR143" s="69"/>
      <c r="AS143" s="69"/>
      <c r="AT143" s="69"/>
      <c r="AU143" s="69"/>
      <c r="AV143" s="69"/>
      <c r="AW143" s="69"/>
      <c r="AX143" s="69"/>
      <c r="AY143" s="69"/>
      <c r="AZ143" s="69"/>
      <c r="BA143" s="69"/>
      <c r="BB143" s="69"/>
      <c r="BC143" s="69"/>
      <c r="BD143" s="69"/>
      <c r="BE143" s="69"/>
      <c r="BF143" s="69"/>
      <c r="BG143" s="69"/>
      <c r="BH143" s="69"/>
    </row>
    <row r="144" spans="1:60" x14ac:dyDescent="0.25">
      <c r="A144" s="69"/>
      <c r="B144" s="69"/>
      <c r="C144" s="69"/>
      <c r="D144" s="69"/>
      <c r="E144" s="69"/>
      <c r="F144" s="69"/>
      <c r="G144" s="69"/>
      <c r="H144" s="69"/>
      <c r="I144" s="69"/>
      <c r="J144" s="69"/>
      <c r="K144" s="69"/>
      <c r="L144" s="69"/>
      <c r="M144" s="69"/>
      <c r="N144" s="69"/>
      <c r="O144" s="69"/>
      <c r="P144" s="69"/>
      <c r="Q144" s="69"/>
      <c r="R144" s="69"/>
      <c r="S144" s="69"/>
      <c r="T144" s="69"/>
      <c r="U144" s="69"/>
      <c r="V144" s="69"/>
      <c r="W144" s="69"/>
      <c r="X144" s="69"/>
      <c r="Y144" s="69"/>
      <c r="Z144" s="69"/>
      <c r="AA144" s="69"/>
      <c r="AB144" s="69"/>
      <c r="AC144" s="69"/>
      <c r="AD144" s="69"/>
      <c r="AE144" s="69"/>
      <c r="AF144" s="69"/>
      <c r="AG144" s="69"/>
      <c r="AH144" s="69"/>
      <c r="AI144" s="69"/>
      <c r="AJ144" s="69"/>
      <c r="AK144" s="69"/>
      <c r="AL144" s="69"/>
      <c r="AM144" s="69"/>
      <c r="AN144" s="69"/>
      <c r="AO144" s="69"/>
      <c r="AP144" s="69"/>
      <c r="AQ144" s="69"/>
      <c r="AR144" s="69"/>
      <c r="AS144" s="69"/>
      <c r="AT144" s="69"/>
      <c r="AU144" s="69"/>
      <c r="AV144" s="69"/>
      <c r="AW144" s="69"/>
      <c r="AX144" s="69"/>
      <c r="AY144" s="69"/>
      <c r="AZ144" s="69"/>
      <c r="BA144" s="69"/>
      <c r="BB144" s="69"/>
      <c r="BC144" s="69"/>
      <c r="BD144" s="69"/>
      <c r="BE144" s="69"/>
      <c r="BF144" s="69"/>
      <c r="BG144" s="69"/>
      <c r="BH144" s="69"/>
    </row>
    <row r="145" spans="1:60" x14ac:dyDescent="0.25">
      <c r="A145" s="69"/>
      <c r="B145" s="69"/>
      <c r="C145" s="69"/>
      <c r="D145" s="69"/>
      <c r="E145" s="69"/>
      <c r="F145" s="69"/>
      <c r="G145" s="69"/>
      <c r="H145" s="69"/>
      <c r="I145" s="69"/>
      <c r="J145" s="69"/>
      <c r="K145" s="69"/>
      <c r="L145" s="69"/>
      <c r="M145" s="69"/>
      <c r="N145" s="69"/>
      <c r="O145" s="69"/>
      <c r="P145" s="69"/>
      <c r="Q145" s="69"/>
      <c r="R145" s="69"/>
      <c r="S145" s="69"/>
      <c r="T145" s="69"/>
      <c r="U145" s="69"/>
      <c r="V145" s="69"/>
      <c r="W145" s="69"/>
      <c r="X145" s="69"/>
      <c r="Y145" s="69"/>
      <c r="Z145" s="69"/>
      <c r="AA145" s="69"/>
      <c r="AB145" s="69"/>
      <c r="AC145" s="69"/>
      <c r="AD145" s="69"/>
      <c r="AE145" s="69"/>
      <c r="AF145" s="69"/>
      <c r="AG145" s="69"/>
      <c r="AH145" s="69"/>
      <c r="AI145" s="69"/>
      <c r="AJ145" s="69"/>
      <c r="AK145" s="69"/>
      <c r="AL145" s="69"/>
      <c r="AM145" s="69"/>
      <c r="AN145" s="69"/>
      <c r="AO145" s="69"/>
      <c r="AP145" s="69"/>
      <c r="AQ145" s="69"/>
      <c r="AR145" s="69"/>
      <c r="AS145" s="69"/>
      <c r="AT145" s="69"/>
      <c r="AU145" s="69"/>
      <c r="AV145" s="69"/>
      <c r="AW145" s="69"/>
      <c r="AX145" s="69"/>
      <c r="AY145" s="69"/>
      <c r="AZ145" s="69"/>
      <c r="BA145" s="69"/>
      <c r="BB145" s="69"/>
      <c r="BC145" s="69"/>
      <c r="BD145" s="69"/>
      <c r="BE145" s="69"/>
      <c r="BF145" s="69"/>
      <c r="BG145" s="69"/>
      <c r="BH145" s="69"/>
    </row>
    <row r="146" spans="1:60" x14ac:dyDescent="0.25">
      <c r="A146" s="69"/>
      <c r="B146" s="69"/>
      <c r="C146" s="69"/>
      <c r="D146" s="69"/>
      <c r="E146" s="69"/>
      <c r="F146" s="69"/>
      <c r="G146" s="69"/>
      <c r="H146" s="69"/>
      <c r="I146" s="69"/>
      <c r="J146" s="69"/>
      <c r="K146" s="69"/>
      <c r="L146" s="69"/>
      <c r="M146" s="69"/>
      <c r="N146" s="69"/>
      <c r="O146" s="69"/>
      <c r="P146" s="69"/>
      <c r="Q146" s="69"/>
      <c r="R146" s="69"/>
      <c r="S146" s="69"/>
      <c r="T146" s="69"/>
      <c r="U146" s="69"/>
      <c r="V146" s="69"/>
      <c r="W146" s="69"/>
      <c r="X146" s="69"/>
      <c r="Y146" s="69"/>
      <c r="Z146" s="69"/>
      <c r="AA146" s="69"/>
      <c r="AB146" s="69"/>
      <c r="AC146" s="69"/>
      <c r="AD146" s="69"/>
      <c r="AE146" s="69"/>
      <c r="AF146" s="69"/>
      <c r="AG146" s="69"/>
      <c r="AH146" s="69"/>
      <c r="AI146" s="69"/>
      <c r="AJ146" s="69"/>
      <c r="AK146" s="69"/>
      <c r="AL146" s="69"/>
      <c r="AM146" s="69"/>
      <c r="AN146" s="69"/>
      <c r="AO146" s="69"/>
      <c r="AP146" s="69"/>
      <c r="AQ146" s="69"/>
      <c r="AR146" s="69"/>
      <c r="AS146" s="69"/>
      <c r="AT146" s="69"/>
      <c r="AU146" s="69"/>
      <c r="AV146" s="69"/>
      <c r="AW146" s="69"/>
      <c r="AX146" s="69"/>
      <c r="AY146" s="69"/>
      <c r="AZ146" s="69"/>
      <c r="BA146" s="69"/>
      <c r="BB146" s="69"/>
      <c r="BC146" s="69"/>
      <c r="BD146" s="69"/>
      <c r="BE146" s="69"/>
      <c r="BF146" s="69"/>
      <c r="BG146" s="69"/>
      <c r="BH146" s="69"/>
    </row>
    <row r="147" spans="1:60" x14ac:dyDescent="0.25">
      <c r="A147" s="69"/>
      <c r="B147" s="69"/>
      <c r="C147" s="69"/>
      <c r="D147" s="69"/>
      <c r="E147" s="69"/>
      <c r="F147" s="69"/>
      <c r="G147" s="69"/>
      <c r="H147" s="69"/>
      <c r="I147" s="69"/>
      <c r="J147" s="69"/>
      <c r="K147" s="69"/>
      <c r="L147" s="69"/>
      <c r="M147" s="69"/>
      <c r="N147" s="69"/>
      <c r="O147" s="69"/>
      <c r="P147" s="69"/>
      <c r="Q147" s="69"/>
      <c r="R147" s="69"/>
      <c r="S147" s="69"/>
      <c r="T147" s="69"/>
      <c r="U147" s="69"/>
      <c r="V147" s="69"/>
      <c r="W147" s="69"/>
      <c r="X147" s="69"/>
      <c r="Y147" s="69"/>
      <c r="Z147" s="69"/>
      <c r="AA147" s="69"/>
      <c r="AB147" s="69"/>
      <c r="AC147" s="69"/>
      <c r="AD147" s="69"/>
      <c r="AE147" s="69"/>
      <c r="AF147" s="69"/>
      <c r="AG147" s="69"/>
      <c r="AH147" s="69"/>
      <c r="AI147" s="69"/>
      <c r="AJ147" s="69"/>
      <c r="AK147" s="69"/>
      <c r="AL147" s="69"/>
      <c r="AM147" s="69"/>
      <c r="AN147" s="69"/>
      <c r="AO147" s="69"/>
      <c r="AP147" s="69"/>
      <c r="AQ147" s="69"/>
      <c r="AR147" s="69"/>
      <c r="AS147" s="69"/>
      <c r="AT147" s="69"/>
      <c r="AU147" s="69"/>
      <c r="AV147" s="69"/>
      <c r="AW147" s="69"/>
      <c r="AX147" s="69"/>
      <c r="AY147" s="69"/>
      <c r="AZ147" s="69"/>
      <c r="BA147" s="69"/>
      <c r="BB147" s="69"/>
      <c r="BC147" s="69"/>
      <c r="BD147" s="69"/>
      <c r="BE147" s="69"/>
      <c r="BF147" s="69"/>
      <c r="BG147" s="69"/>
      <c r="BH147" s="69"/>
    </row>
    <row r="148" spans="1:60" x14ac:dyDescent="0.25">
      <c r="A148" s="69"/>
      <c r="B148" s="69"/>
      <c r="C148" s="69"/>
      <c r="D148" s="69"/>
      <c r="E148" s="69"/>
      <c r="F148" s="69"/>
      <c r="G148" s="69"/>
      <c r="H148" s="69"/>
      <c r="I148" s="69"/>
      <c r="J148" s="69"/>
      <c r="K148" s="69"/>
      <c r="L148" s="69"/>
      <c r="M148" s="69"/>
      <c r="N148" s="69"/>
      <c r="O148" s="69"/>
      <c r="P148" s="69"/>
      <c r="Q148" s="69"/>
      <c r="R148" s="69"/>
      <c r="S148" s="69"/>
      <c r="T148" s="69"/>
      <c r="U148" s="69"/>
      <c r="V148" s="69"/>
      <c r="W148" s="69"/>
      <c r="X148" s="69"/>
      <c r="Y148" s="69"/>
      <c r="Z148" s="69"/>
      <c r="AA148" s="69"/>
      <c r="AB148" s="69"/>
      <c r="AC148" s="69"/>
      <c r="AD148" s="69"/>
      <c r="AE148" s="69"/>
      <c r="AF148" s="69"/>
      <c r="AG148" s="69"/>
      <c r="AH148" s="69"/>
      <c r="AI148" s="69"/>
      <c r="AJ148" s="69"/>
      <c r="AK148" s="69"/>
      <c r="AL148" s="69"/>
      <c r="AM148" s="69"/>
      <c r="AN148" s="69"/>
      <c r="AO148" s="69"/>
      <c r="AP148" s="69"/>
      <c r="AQ148" s="69"/>
      <c r="AR148" s="69"/>
      <c r="AS148" s="69"/>
      <c r="AT148" s="69"/>
      <c r="AU148" s="69"/>
      <c r="AV148" s="69"/>
      <c r="AW148" s="69"/>
      <c r="AX148" s="69"/>
      <c r="AY148" s="69"/>
      <c r="AZ148" s="69"/>
      <c r="BA148" s="69"/>
      <c r="BB148" s="69"/>
      <c r="BC148" s="69"/>
      <c r="BD148" s="69"/>
      <c r="BE148" s="69"/>
      <c r="BF148" s="69"/>
      <c r="BG148" s="69"/>
      <c r="BH148" s="69"/>
    </row>
    <row r="149" spans="1:60" x14ac:dyDescent="0.25">
      <c r="A149" s="69"/>
      <c r="B149" s="69"/>
      <c r="C149" s="69"/>
      <c r="D149" s="69"/>
      <c r="E149" s="69"/>
      <c r="F149" s="69"/>
      <c r="G149" s="69"/>
      <c r="H149" s="69"/>
      <c r="I149" s="69"/>
      <c r="J149" s="69"/>
      <c r="K149" s="69"/>
      <c r="L149" s="69"/>
      <c r="M149" s="69"/>
      <c r="N149" s="69"/>
      <c r="O149" s="69"/>
      <c r="P149" s="69"/>
      <c r="Q149" s="69"/>
      <c r="R149" s="69"/>
      <c r="S149" s="69"/>
      <c r="T149" s="69"/>
      <c r="U149" s="69"/>
      <c r="V149" s="69"/>
      <c r="W149" s="69"/>
      <c r="X149" s="69"/>
      <c r="Y149" s="69"/>
      <c r="Z149" s="69"/>
      <c r="AA149" s="69"/>
      <c r="AB149" s="69"/>
      <c r="AC149" s="69"/>
      <c r="AD149" s="69"/>
      <c r="AE149" s="69"/>
      <c r="AF149" s="69"/>
      <c r="AG149" s="69"/>
      <c r="AH149" s="69"/>
      <c r="AI149" s="69"/>
      <c r="AJ149" s="69"/>
      <c r="AK149" s="69"/>
      <c r="AL149" s="69"/>
      <c r="AM149" s="69"/>
      <c r="AN149" s="69"/>
      <c r="AO149" s="69"/>
      <c r="AP149" s="69"/>
      <c r="AQ149" s="69"/>
      <c r="AR149" s="69"/>
      <c r="AS149" s="69"/>
      <c r="AT149" s="69"/>
      <c r="AU149" s="69"/>
      <c r="AV149" s="69"/>
      <c r="AW149" s="69"/>
      <c r="AX149" s="69"/>
      <c r="AY149" s="69"/>
      <c r="AZ149" s="69"/>
      <c r="BA149" s="69"/>
      <c r="BB149" s="69"/>
      <c r="BC149" s="69"/>
      <c r="BD149" s="69"/>
      <c r="BE149" s="69"/>
      <c r="BF149" s="69"/>
      <c r="BG149" s="69"/>
      <c r="BH149" s="69"/>
    </row>
    <row r="150" spans="1:60" x14ac:dyDescent="0.25">
      <c r="A150" s="69"/>
      <c r="B150" s="69"/>
      <c r="C150" s="69"/>
      <c r="D150" s="69"/>
      <c r="E150" s="69"/>
      <c r="F150" s="69"/>
      <c r="G150" s="69"/>
      <c r="H150" s="69"/>
      <c r="I150" s="69"/>
      <c r="J150" s="69"/>
      <c r="K150" s="69"/>
      <c r="L150" s="69"/>
      <c r="M150" s="69"/>
      <c r="N150" s="69"/>
      <c r="O150" s="69"/>
      <c r="P150" s="69"/>
      <c r="Q150" s="69"/>
      <c r="R150" s="69"/>
      <c r="S150" s="69"/>
      <c r="T150" s="69"/>
      <c r="U150" s="69"/>
      <c r="V150" s="69"/>
      <c r="W150" s="69"/>
      <c r="X150" s="69"/>
      <c r="Y150" s="69"/>
      <c r="Z150" s="69"/>
      <c r="AA150" s="69"/>
      <c r="AB150" s="69"/>
      <c r="AC150" s="69"/>
      <c r="AD150" s="69"/>
      <c r="AE150" s="69"/>
      <c r="AF150" s="69"/>
      <c r="AG150" s="69"/>
      <c r="AH150" s="69"/>
      <c r="AI150" s="69"/>
      <c r="AJ150" s="69"/>
      <c r="AK150" s="69"/>
      <c r="AL150" s="69"/>
      <c r="AM150" s="69"/>
      <c r="AN150" s="69"/>
      <c r="AO150" s="69"/>
      <c r="AP150" s="69"/>
      <c r="AQ150" s="69"/>
      <c r="AR150" s="69"/>
      <c r="AS150" s="69"/>
      <c r="AT150" s="69"/>
      <c r="AU150" s="69"/>
      <c r="AV150" s="69"/>
      <c r="AW150" s="69"/>
      <c r="AX150" s="69"/>
      <c r="AY150" s="69"/>
      <c r="AZ150" s="69"/>
      <c r="BA150" s="69"/>
      <c r="BB150" s="69"/>
      <c r="BC150" s="69"/>
      <c r="BD150" s="69"/>
      <c r="BE150" s="69"/>
      <c r="BF150" s="69"/>
      <c r="BG150" s="69"/>
      <c r="BH150" s="69"/>
    </row>
    <row r="151" spans="1:60" x14ac:dyDescent="0.25">
      <c r="A151" s="69"/>
      <c r="B151" s="69"/>
      <c r="C151" s="69"/>
      <c r="D151" s="69"/>
      <c r="E151" s="69"/>
      <c r="F151" s="69"/>
      <c r="G151" s="69"/>
      <c r="H151" s="69"/>
      <c r="I151" s="69"/>
      <c r="J151" s="69"/>
      <c r="K151" s="69"/>
      <c r="L151" s="69"/>
      <c r="M151" s="69"/>
      <c r="N151" s="69"/>
      <c r="O151" s="69"/>
      <c r="P151" s="69"/>
      <c r="Q151" s="69"/>
      <c r="R151" s="69"/>
      <c r="S151" s="69"/>
      <c r="T151" s="69"/>
      <c r="U151" s="69"/>
      <c r="V151" s="69"/>
      <c r="W151" s="69"/>
      <c r="X151" s="69"/>
      <c r="Y151" s="69"/>
      <c r="Z151" s="69"/>
      <c r="AA151" s="69"/>
      <c r="AB151" s="69"/>
      <c r="AC151" s="69"/>
      <c r="AD151" s="69"/>
      <c r="AE151" s="69"/>
      <c r="AF151" s="69"/>
      <c r="AG151" s="69"/>
      <c r="AH151" s="69"/>
      <c r="AI151" s="69"/>
      <c r="AJ151" s="69"/>
      <c r="AK151" s="69"/>
      <c r="AL151" s="69"/>
      <c r="AM151" s="69"/>
      <c r="AN151" s="69"/>
      <c r="AO151" s="69"/>
      <c r="AP151" s="69"/>
      <c r="AQ151" s="69"/>
      <c r="AR151" s="69"/>
      <c r="AS151" s="69"/>
      <c r="AT151" s="69"/>
      <c r="AU151" s="69"/>
      <c r="AV151" s="69"/>
      <c r="AW151" s="69"/>
      <c r="AX151" s="69"/>
      <c r="AY151" s="69"/>
      <c r="AZ151" s="69"/>
      <c r="BA151" s="69"/>
      <c r="BB151" s="69"/>
      <c r="BC151" s="69"/>
      <c r="BD151" s="69"/>
      <c r="BE151" s="69"/>
      <c r="BF151" s="69"/>
      <c r="BG151" s="69"/>
      <c r="BH151" s="69"/>
    </row>
    <row r="152" spans="1:60" x14ac:dyDescent="0.25">
      <c r="A152" s="69"/>
      <c r="B152" s="69"/>
      <c r="C152" s="69"/>
      <c r="D152" s="69"/>
      <c r="E152" s="69"/>
      <c r="F152" s="69"/>
      <c r="G152" s="69"/>
      <c r="H152" s="69"/>
      <c r="I152" s="69"/>
      <c r="J152" s="69"/>
      <c r="K152" s="69"/>
      <c r="L152" s="69"/>
      <c r="M152" s="69"/>
      <c r="N152" s="69"/>
      <c r="O152" s="69"/>
      <c r="P152" s="69"/>
      <c r="Q152" s="69"/>
      <c r="R152" s="69"/>
      <c r="S152" s="69"/>
      <c r="T152" s="69"/>
      <c r="U152" s="69"/>
      <c r="V152" s="69"/>
      <c r="W152" s="69"/>
      <c r="X152" s="69"/>
      <c r="Y152" s="69"/>
      <c r="Z152" s="69"/>
      <c r="AA152" s="69"/>
      <c r="AB152" s="69"/>
      <c r="AC152" s="69"/>
      <c r="AD152" s="69"/>
      <c r="AE152" s="69"/>
      <c r="AF152" s="69"/>
      <c r="AG152" s="69"/>
      <c r="AH152" s="69"/>
      <c r="AI152" s="69"/>
      <c r="AJ152" s="69"/>
      <c r="AK152" s="69"/>
      <c r="AL152" s="69"/>
      <c r="AM152" s="69"/>
      <c r="AN152" s="69"/>
      <c r="AO152" s="69"/>
      <c r="AP152" s="69"/>
      <c r="AQ152" s="69"/>
      <c r="AR152" s="69"/>
      <c r="AS152" s="69"/>
      <c r="AT152" s="69"/>
      <c r="AU152" s="69"/>
      <c r="AV152" s="69"/>
      <c r="AW152" s="69"/>
      <c r="AX152" s="69"/>
      <c r="AY152" s="69"/>
      <c r="AZ152" s="69"/>
      <c r="BA152" s="69"/>
      <c r="BB152" s="69"/>
      <c r="BC152" s="69"/>
      <c r="BD152" s="69"/>
      <c r="BE152" s="69"/>
      <c r="BF152" s="69"/>
      <c r="BG152" s="69"/>
      <c r="BH152" s="69"/>
    </row>
    <row r="153" spans="1:60" x14ac:dyDescent="0.25">
      <c r="A153" s="69"/>
      <c r="B153" s="69"/>
      <c r="C153" s="69"/>
      <c r="D153" s="69"/>
      <c r="E153" s="69"/>
      <c r="F153" s="69"/>
      <c r="G153" s="69"/>
      <c r="H153" s="69"/>
      <c r="I153" s="69"/>
      <c r="J153" s="69"/>
      <c r="K153" s="69"/>
      <c r="L153" s="69"/>
      <c r="M153" s="69"/>
      <c r="N153" s="69"/>
      <c r="O153" s="69"/>
      <c r="P153" s="69"/>
      <c r="Q153" s="69"/>
      <c r="R153" s="69"/>
      <c r="S153" s="69"/>
      <c r="T153" s="69"/>
      <c r="U153" s="69"/>
      <c r="V153" s="69"/>
      <c r="W153" s="69"/>
      <c r="X153" s="69"/>
      <c r="Y153" s="69"/>
      <c r="Z153" s="69"/>
      <c r="AA153" s="69"/>
      <c r="AB153" s="69"/>
      <c r="AC153" s="69"/>
      <c r="AD153" s="69"/>
      <c r="AE153" s="69"/>
      <c r="AF153" s="69"/>
      <c r="AG153" s="69"/>
      <c r="AH153" s="69"/>
      <c r="AI153" s="69"/>
      <c r="AJ153" s="69"/>
      <c r="AK153" s="69"/>
      <c r="AL153" s="69"/>
      <c r="AM153" s="69"/>
      <c r="AN153" s="69"/>
      <c r="AO153" s="69"/>
      <c r="AP153" s="69"/>
      <c r="AQ153" s="69"/>
      <c r="AR153" s="69"/>
      <c r="AS153" s="69"/>
      <c r="AT153" s="69"/>
      <c r="AU153" s="69"/>
      <c r="AV153" s="69"/>
      <c r="AW153" s="69"/>
      <c r="AX153" s="69"/>
      <c r="AY153" s="69"/>
      <c r="AZ153" s="69"/>
      <c r="BA153" s="69"/>
      <c r="BB153" s="69"/>
      <c r="BC153" s="69"/>
      <c r="BD153" s="69"/>
      <c r="BE153" s="69"/>
      <c r="BF153" s="69"/>
      <c r="BG153" s="69"/>
      <c r="BH153" s="69"/>
    </row>
    <row r="154" spans="1:60" x14ac:dyDescent="0.25">
      <c r="A154" s="69"/>
      <c r="B154" s="69"/>
      <c r="C154" s="69"/>
      <c r="D154" s="69"/>
      <c r="E154" s="69"/>
      <c r="F154" s="69"/>
      <c r="G154" s="69"/>
      <c r="H154" s="69"/>
      <c r="I154" s="69"/>
      <c r="J154" s="69"/>
      <c r="K154" s="69"/>
      <c r="L154" s="69"/>
      <c r="M154" s="69"/>
      <c r="N154" s="69"/>
      <c r="O154" s="69"/>
      <c r="P154" s="69"/>
      <c r="Q154" s="69"/>
      <c r="R154" s="69"/>
      <c r="S154" s="69"/>
      <c r="T154" s="69"/>
      <c r="U154" s="69"/>
      <c r="V154" s="69"/>
      <c r="W154" s="69"/>
      <c r="X154" s="69"/>
      <c r="Y154" s="69"/>
      <c r="Z154" s="69"/>
      <c r="AA154" s="69"/>
      <c r="AB154" s="69"/>
      <c r="AC154" s="69"/>
      <c r="AD154" s="69"/>
      <c r="AE154" s="69"/>
      <c r="AF154" s="69"/>
      <c r="AG154" s="69"/>
      <c r="AH154" s="69"/>
      <c r="AI154" s="69"/>
      <c r="AJ154" s="69"/>
      <c r="AK154" s="69"/>
      <c r="AL154" s="69"/>
      <c r="AM154" s="69"/>
      <c r="AN154" s="69"/>
      <c r="AO154" s="69"/>
      <c r="AP154" s="69"/>
      <c r="AQ154" s="69"/>
      <c r="AR154" s="69"/>
      <c r="AS154" s="69"/>
      <c r="AT154" s="69"/>
      <c r="AU154" s="69"/>
      <c r="AV154" s="69"/>
      <c r="AW154" s="69"/>
      <c r="AX154" s="69"/>
      <c r="AY154" s="69"/>
      <c r="AZ154" s="69"/>
      <c r="BA154" s="69"/>
      <c r="BB154" s="69"/>
      <c r="BC154" s="69"/>
      <c r="BD154" s="69"/>
      <c r="BE154" s="69"/>
      <c r="BF154" s="69"/>
      <c r="BG154" s="69"/>
      <c r="BH154" s="69"/>
    </row>
    <row r="155" spans="1:60" x14ac:dyDescent="0.25">
      <c r="A155" s="69"/>
      <c r="B155" s="69"/>
      <c r="C155" s="69"/>
      <c r="D155" s="69"/>
      <c r="E155" s="69"/>
      <c r="F155" s="69"/>
      <c r="G155" s="69"/>
      <c r="H155" s="69"/>
      <c r="I155" s="69"/>
      <c r="J155" s="69"/>
      <c r="K155" s="69"/>
      <c r="L155" s="69"/>
      <c r="M155" s="69"/>
      <c r="N155" s="69"/>
      <c r="O155" s="69"/>
      <c r="P155" s="69"/>
      <c r="Q155" s="69"/>
      <c r="R155" s="69"/>
      <c r="S155" s="69"/>
      <c r="T155" s="69"/>
      <c r="U155" s="69"/>
      <c r="V155" s="69"/>
      <c r="W155" s="69"/>
      <c r="X155" s="69"/>
      <c r="Y155" s="69"/>
      <c r="Z155" s="69"/>
      <c r="AA155" s="69"/>
      <c r="AB155" s="69"/>
      <c r="AC155" s="69"/>
      <c r="AD155" s="69"/>
      <c r="AE155" s="69"/>
      <c r="AF155" s="69"/>
      <c r="AG155" s="69"/>
      <c r="AH155" s="69"/>
      <c r="AI155" s="69"/>
      <c r="AJ155" s="69"/>
      <c r="AK155" s="69"/>
      <c r="AL155" s="69"/>
      <c r="AM155" s="69"/>
      <c r="AN155" s="69"/>
      <c r="AO155" s="69"/>
      <c r="AP155" s="69"/>
      <c r="AQ155" s="69"/>
      <c r="AR155" s="69"/>
      <c r="AS155" s="69"/>
      <c r="AT155" s="69"/>
      <c r="AU155" s="69"/>
      <c r="AV155" s="69"/>
      <c r="AW155" s="69"/>
      <c r="AX155" s="69"/>
      <c r="AY155" s="69"/>
      <c r="AZ155" s="69"/>
      <c r="BA155" s="69"/>
      <c r="BB155" s="69"/>
      <c r="BC155" s="69"/>
      <c r="BD155" s="69"/>
      <c r="BE155" s="69"/>
      <c r="BF155" s="69"/>
      <c r="BG155" s="69"/>
      <c r="BH155" s="69"/>
    </row>
    <row r="156" spans="1:60" x14ac:dyDescent="0.25">
      <c r="A156" s="69"/>
      <c r="B156" s="69"/>
      <c r="C156" s="69"/>
      <c r="D156" s="69"/>
      <c r="E156" s="69"/>
      <c r="F156" s="69"/>
      <c r="G156" s="69"/>
      <c r="H156" s="69"/>
      <c r="I156" s="69"/>
      <c r="J156" s="69"/>
      <c r="K156" s="69"/>
      <c r="L156" s="69"/>
      <c r="M156" s="69"/>
      <c r="N156" s="69"/>
      <c r="O156" s="69"/>
      <c r="P156" s="69"/>
      <c r="Q156" s="69"/>
      <c r="R156" s="69"/>
      <c r="S156" s="69"/>
      <c r="T156" s="69"/>
      <c r="U156" s="69"/>
      <c r="V156" s="69"/>
      <c r="W156" s="69"/>
      <c r="X156" s="69"/>
      <c r="Y156" s="69"/>
      <c r="Z156" s="69"/>
      <c r="AA156" s="69"/>
      <c r="AB156" s="69"/>
      <c r="AC156" s="69"/>
      <c r="AD156" s="69"/>
      <c r="AE156" s="69"/>
      <c r="AF156" s="69"/>
      <c r="AG156" s="69"/>
      <c r="AH156" s="69"/>
      <c r="AI156" s="69"/>
      <c r="AJ156" s="69"/>
      <c r="AK156" s="69"/>
      <c r="AL156" s="69"/>
      <c r="AM156" s="69"/>
      <c r="AN156" s="69"/>
      <c r="AO156" s="69"/>
      <c r="AP156" s="69"/>
      <c r="AQ156" s="69"/>
      <c r="AR156" s="69"/>
      <c r="AS156" s="69"/>
      <c r="AT156" s="69"/>
      <c r="AU156" s="69"/>
      <c r="AV156" s="69"/>
      <c r="AW156" s="69"/>
      <c r="AX156" s="69"/>
      <c r="AY156" s="69"/>
      <c r="AZ156" s="69"/>
      <c r="BA156" s="69"/>
      <c r="BB156" s="69"/>
      <c r="BC156" s="69"/>
      <c r="BD156" s="69"/>
      <c r="BE156" s="69"/>
      <c r="BF156" s="69"/>
      <c r="BG156" s="69"/>
      <c r="BH156" s="69"/>
    </row>
    <row r="157" spans="1:60" x14ac:dyDescent="0.25">
      <c r="A157" s="69"/>
      <c r="B157" s="69"/>
      <c r="C157" s="69"/>
      <c r="D157" s="69"/>
      <c r="E157" s="69"/>
      <c r="F157" s="69"/>
      <c r="G157" s="69"/>
      <c r="H157" s="69"/>
      <c r="I157" s="69"/>
      <c r="J157" s="69"/>
      <c r="K157" s="69"/>
      <c r="L157" s="69"/>
      <c r="M157" s="69"/>
      <c r="N157" s="69"/>
      <c r="O157" s="69"/>
      <c r="P157" s="69"/>
      <c r="Q157" s="69"/>
      <c r="R157" s="69"/>
      <c r="S157" s="69"/>
      <c r="T157" s="69"/>
      <c r="U157" s="69"/>
      <c r="V157" s="69"/>
      <c r="W157" s="69"/>
      <c r="X157" s="69"/>
      <c r="Y157" s="69"/>
      <c r="Z157" s="69"/>
      <c r="AA157" s="69"/>
      <c r="AB157" s="69"/>
      <c r="AC157" s="69"/>
      <c r="AD157" s="69"/>
      <c r="AE157" s="69"/>
      <c r="AF157" s="69"/>
      <c r="AG157" s="69"/>
      <c r="AH157" s="69"/>
      <c r="AI157" s="69"/>
      <c r="AJ157" s="69"/>
      <c r="AK157" s="69"/>
      <c r="AL157" s="69"/>
      <c r="AM157" s="69"/>
      <c r="AN157" s="69"/>
      <c r="AO157" s="69"/>
      <c r="AP157" s="69"/>
      <c r="AQ157" s="69"/>
      <c r="AR157" s="69"/>
      <c r="AS157" s="69"/>
      <c r="AT157" s="69"/>
      <c r="AU157" s="69"/>
      <c r="AV157" s="69"/>
      <c r="AW157" s="69"/>
      <c r="AX157" s="69"/>
      <c r="AY157" s="69"/>
      <c r="AZ157" s="69"/>
      <c r="BA157" s="69"/>
      <c r="BB157" s="69"/>
      <c r="BC157" s="69"/>
      <c r="BD157" s="69"/>
      <c r="BE157" s="69"/>
      <c r="BF157" s="69"/>
      <c r="BG157" s="69"/>
      <c r="BH157" s="69"/>
    </row>
    <row r="158" spans="1:60" x14ac:dyDescent="0.25">
      <c r="A158" s="69"/>
      <c r="B158" s="69"/>
      <c r="C158" s="69"/>
      <c r="D158" s="69"/>
      <c r="E158" s="69"/>
      <c r="F158" s="69"/>
      <c r="G158" s="69"/>
      <c r="H158" s="69"/>
      <c r="I158" s="69"/>
      <c r="J158" s="69"/>
      <c r="K158" s="69"/>
      <c r="L158" s="69"/>
      <c r="M158" s="69"/>
      <c r="N158" s="69"/>
      <c r="O158" s="69"/>
      <c r="P158" s="69"/>
      <c r="Q158" s="69"/>
      <c r="R158" s="69"/>
      <c r="S158" s="69"/>
      <c r="T158" s="69"/>
      <c r="U158" s="69"/>
      <c r="V158" s="69"/>
      <c r="W158" s="69"/>
      <c r="X158" s="69"/>
      <c r="Y158" s="69"/>
      <c r="Z158" s="69"/>
      <c r="AA158" s="69"/>
      <c r="AB158" s="69"/>
      <c r="AC158" s="69"/>
      <c r="AD158" s="69"/>
      <c r="AE158" s="69"/>
      <c r="AF158" s="69"/>
      <c r="AG158" s="69"/>
      <c r="AH158" s="69"/>
      <c r="AI158" s="69"/>
      <c r="AJ158" s="69"/>
      <c r="AK158" s="69"/>
      <c r="AL158" s="69"/>
      <c r="AM158" s="69"/>
      <c r="AN158" s="69"/>
      <c r="AO158" s="69"/>
      <c r="AP158" s="69"/>
      <c r="AQ158" s="69"/>
      <c r="AR158" s="69"/>
      <c r="AS158" s="69"/>
      <c r="AT158" s="69"/>
      <c r="AU158" s="69"/>
      <c r="AV158" s="69"/>
      <c r="AW158" s="69"/>
      <c r="AX158" s="69"/>
      <c r="AY158" s="69"/>
      <c r="AZ158" s="69"/>
      <c r="BA158" s="69"/>
      <c r="BB158" s="69"/>
      <c r="BC158" s="69"/>
      <c r="BD158" s="69"/>
      <c r="BE158" s="69"/>
      <c r="BF158" s="69"/>
      <c r="BG158" s="69"/>
      <c r="BH158" s="69"/>
    </row>
    <row r="159" spans="1:60" x14ac:dyDescent="0.25">
      <c r="A159" s="69"/>
      <c r="B159" s="69"/>
      <c r="C159" s="69"/>
      <c r="D159" s="69"/>
      <c r="E159" s="69"/>
      <c r="F159" s="69"/>
      <c r="G159" s="69"/>
      <c r="H159" s="69"/>
      <c r="I159" s="69"/>
      <c r="J159" s="69"/>
      <c r="K159" s="69"/>
      <c r="L159" s="69"/>
      <c r="M159" s="69"/>
      <c r="N159" s="69"/>
      <c r="O159" s="69"/>
      <c r="P159" s="69"/>
      <c r="Q159" s="69"/>
      <c r="R159" s="69"/>
      <c r="S159" s="69"/>
      <c r="T159" s="69"/>
      <c r="U159" s="69"/>
      <c r="V159" s="69"/>
      <c r="W159" s="69"/>
      <c r="X159" s="69"/>
      <c r="Y159" s="69"/>
      <c r="Z159" s="69"/>
      <c r="AA159" s="69"/>
      <c r="AB159" s="69"/>
      <c r="AC159" s="69"/>
      <c r="AD159" s="69"/>
      <c r="AE159" s="69"/>
      <c r="AF159" s="69"/>
      <c r="AG159" s="69"/>
      <c r="AH159" s="69"/>
      <c r="AI159" s="69"/>
      <c r="AJ159" s="69"/>
      <c r="AK159" s="69"/>
      <c r="AL159" s="69"/>
      <c r="AM159" s="69"/>
      <c r="AN159" s="69"/>
      <c r="AO159" s="69"/>
      <c r="AP159" s="69"/>
      <c r="AQ159" s="69"/>
      <c r="AR159" s="69"/>
      <c r="AS159" s="69"/>
      <c r="AT159" s="69"/>
      <c r="AU159" s="69"/>
      <c r="AV159" s="69"/>
      <c r="AW159" s="69"/>
      <c r="AX159" s="69"/>
      <c r="AY159" s="69"/>
      <c r="AZ159" s="69"/>
      <c r="BA159" s="69"/>
      <c r="BB159" s="69"/>
      <c r="BC159" s="69"/>
      <c r="BD159" s="69"/>
      <c r="BE159" s="69"/>
      <c r="BF159" s="69"/>
      <c r="BG159" s="69"/>
      <c r="BH159" s="69"/>
    </row>
    <row r="160" spans="1:60" x14ac:dyDescent="0.25">
      <c r="A160" s="69"/>
      <c r="B160" s="69"/>
      <c r="C160" s="69"/>
      <c r="D160" s="69"/>
      <c r="E160" s="69"/>
      <c r="F160" s="69"/>
      <c r="G160" s="69"/>
      <c r="H160" s="69"/>
      <c r="I160" s="69"/>
      <c r="J160" s="69"/>
      <c r="K160" s="69"/>
      <c r="L160" s="69"/>
      <c r="M160" s="69"/>
      <c r="N160" s="69"/>
      <c r="O160" s="69"/>
      <c r="P160" s="69"/>
      <c r="Q160" s="69"/>
      <c r="R160" s="69"/>
      <c r="S160" s="69"/>
      <c r="T160" s="69"/>
      <c r="U160" s="69"/>
      <c r="V160" s="69"/>
      <c r="W160" s="69"/>
      <c r="X160" s="69"/>
      <c r="Y160" s="69"/>
      <c r="Z160" s="69"/>
      <c r="AA160" s="69"/>
      <c r="AB160" s="69"/>
      <c r="AC160" s="69"/>
      <c r="AD160" s="69"/>
      <c r="AE160" s="69"/>
      <c r="AF160" s="69"/>
      <c r="AG160" s="69"/>
      <c r="AH160" s="69"/>
      <c r="AI160" s="69"/>
      <c r="AJ160" s="69"/>
      <c r="AK160" s="69"/>
      <c r="AL160" s="69"/>
      <c r="AM160" s="69"/>
      <c r="AN160" s="69"/>
      <c r="AO160" s="69"/>
      <c r="AP160" s="69"/>
      <c r="AQ160" s="69"/>
      <c r="AR160" s="69"/>
      <c r="AS160" s="69"/>
      <c r="AT160" s="69"/>
      <c r="AU160" s="69"/>
      <c r="AV160" s="69"/>
      <c r="AW160" s="69"/>
      <c r="AX160" s="69"/>
      <c r="AY160" s="69"/>
      <c r="AZ160" s="69"/>
      <c r="BA160" s="69"/>
      <c r="BB160" s="69"/>
      <c r="BC160" s="69"/>
      <c r="BD160" s="69"/>
      <c r="BE160" s="69"/>
      <c r="BF160" s="69"/>
      <c r="BG160" s="69"/>
      <c r="BH160" s="69"/>
    </row>
    <row r="161" spans="1:60" x14ac:dyDescent="0.25">
      <c r="A161" s="69"/>
      <c r="B161" s="69"/>
      <c r="C161" s="69"/>
      <c r="D161" s="69"/>
      <c r="E161" s="69"/>
      <c r="F161" s="69"/>
      <c r="G161" s="69"/>
      <c r="H161" s="69"/>
      <c r="I161" s="69"/>
      <c r="J161" s="69"/>
      <c r="K161" s="69"/>
      <c r="L161" s="69"/>
      <c r="M161" s="69"/>
      <c r="N161" s="69"/>
      <c r="O161" s="69"/>
      <c r="P161" s="69"/>
      <c r="Q161" s="69"/>
      <c r="R161" s="69"/>
      <c r="S161" s="69"/>
      <c r="T161" s="69"/>
      <c r="U161" s="69"/>
      <c r="V161" s="69"/>
      <c r="W161" s="69"/>
      <c r="X161" s="69"/>
      <c r="Y161" s="69"/>
      <c r="Z161" s="69"/>
      <c r="AA161" s="69"/>
      <c r="AB161" s="69"/>
      <c r="AC161" s="69"/>
      <c r="AD161" s="69"/>
      <c r="AE161" s="69"/>
      <c r="AF161" s="69"/>
      <c r="AG161" s="69"/>
      <c r="AH161" s="69"/>
      <c r="AI161" s="69"/>
      <c r="AJ161" s="69"/>
      <c r="AK161" s="69"/>
      <c r="AL161" s="69"/>
      <c r="AM161" s="69"/>
      <c r="AN161" s="69"/>
      <c r="AO161" s="69"/>
      <c r="AP161" s="69"/>
      <c r="AQ161" s="69"/>
      <c r="AR161" s="69"/>
      <c r="AS161" s="69"/>
      <c r="AT161" s="69"/>
      <c r="AU161" s="69"/>
      <c r="AV161" s="69"/>
      <c r="AW161" s="69"/>
      <c r="AX161" s="69"/>
      <c r="AY161" s="69"/>
      <c r="AZ161" s="69"/>
      <c r="BA161" s="69"/>
      <c r="BB161" s="69"/>
      <c r="BC161" s="69"/>
      <c r="BD161" s="69"/>
      <c r="BE161" s="69"/>
      <c r="BF161" s="69"/>
      <c r="BG161" s="69"/>
      <c r="BH161" s="69"/>
    </row>
    <row r="162" spans="1:60" x14ac:dyDescent="0.25">
      <c r="A162" s="69"/>
      <c r="B162" s="69"/>
      <c r="C162" s="69"/>
      <c r="D162" s="69"/>
      <c r="E162" s="69"/>
      <c r="F162" s="69"/>
      <c r="G162" s="69"/>
      <c r="H162" s="69"/>
      <c r="I162" s="69"/>
      <c r="J162" s="69"/>
      <c r="K162" s="69"/>
      <c r="L162" s="69"/>
      <c r="M162" s="69"/>
      <c r="N162" s="69"/>
      <c r="O162" s="69"/>
      <c r="P162" s="69"/>
      <c r="Q162" s="69"/>
      <c r="R162" s="69"/>
      <c r="S162" s="69"/>
      <c r="T162" s="69"/>
      <c r="U162" s="69"/>
      <c r="V162" s="69"/>
      <c r="W162" s="69"/>
      <c r="X162" s="69"/>
      <c r="Y162" s="69"/>
      <c r="Z162" s="69"/>
      <c r="AA162" s="69"/>
      <c r="AB162" s="69"/>
      <c r="AC162" s="69"/>
      <c r="AD162" s="69"/>
      <c r="AE162" s="69"/>
      <c r="AF162" s="69"/>
      <c r="AG162" s="69"/>
      <c r="AH162" s="69"/>
      <c r="AI162" s="69"/>
      <c r="AJ162" s="69"/>
      <c r="AK162" s="69"/>
      <c r="AL162" s="69"/>
      <c r="AM162" s="69"/>
      <c r="AN162" s="69"/>
      <c r="AO162" s="69"/>
      <c r="AP162" s="69"/>
      <c r="AQ162" s="69"/>
      <c r="AR162" s="69"/>
      <c r="AS162" s="69"/>
      <c r="AT162" s="69"/>
      <c r="AU162" s="69"/>
      <c r="AV162" s="69"/>
      <c r="AW162" s="69"/>
      <c r="AX162" s="69"/>
      <c r="AY162" s="69"/>
      <c r="AZ162" s="69"/>
      <c r="BA162" s="69"/>
      <c r="BB162" s="69"/>
      <c r="BC162" s="69"/>
      <c r="BD162" s="69"/>
      <c r="BE162" s="69"/>
      <c r="BF162" s="69"/>
      <c r="BG162" s="69"/>
      <c r="BH162" s="69"/>
    </row>
    <row r="163" spans="1:60" x14ac:dyDescent="0.25">
      <c r="A163" s="69"/>
      <c r="B163" s="69"/>
      <c r="C163" s="69"/>
      <c r="D163" s="69"/>
      <c r="E163" s="69"/>
      <c r="F163" s="69"/>
      <c r="G163" s="69"/>
      <c r="H163" s="69"/>
      <c r="I163" s="69"/>
      <c r="J163" s="69"/>
      <c r="K163" s="69"/>
      <c r="L163" s="69"/>
      <c r="M163" s="69"/>
      <c r="N163" s="69"/>
      <c r="O163" s="69"/>
      <c r="P163" s="69"/>
      <c r="Q163" s="69"/>
      <c r="R163" s="69"/>
      <c r="S163" s="69"/>
      <c r="T163" s="69"/>
      <c r="U163" s="69"/>
      <c r="V163" s="69"/>
      <c r="W163" s="69"/>
      <c r="X163" s="69"/>
      <c r="Y163" s="69"/>
      <c r="Z163" s="69"/>
      <c r="AA163" s="69"/>
      <c r="AB163" s="69"/>
      <c r="AC163" s="69"/>
      <c r="AD163" s="69"/>
      <c r="AE163" s="69"/>
      <c r="AF163" s="69"/>
      <c r="AG163" s="69"/>
      <c r="AH163" s="69"/>
      <c r="AI163" s="69"/>
      <c r="AJ163" s="69"/>
      <c r="AK163" s="69"/>
      <c r="AL163" s="69"/>
      <c r="AM163" s="69"/>
      <c r="AN163" s="69"/>
      <c r="AO163" s="69"/>
      <c r="AP163" s="69"/>
      <c r="AQ163" s="69"/>
      <c r="AR163" s="69"/>
      <c r="AS163" s="69"/>
      <c r="AT163" s="69"/>
      <c r="AU163" s="69"/>
      <c r="AV163" s="69"/>
      <c r="AW163" s="69"/>
      <c r="AX163" s="69"/>
      <c r="AY163" s="69"/>
      <c r="AZ163" s="69"/>
      <c r="BA163" s="69"/>
      <c r="BB163" s="69"/>
      <c r="BC163" s="69"/>
      <c r="BD163" s="69"/>
      <c r="BE163" s="69"/>
      <c r="BF163" s="69"/>
      <c r="BG163" s="69"/>
      <c r="BH163" s="69"/>
    </row>
    <row r="164" spans="1:60" x14ac:dyDescent="0.25">
      <c r="A164" s="69"/>
      <c r="B164" s="69"/>
      <c r="C164" s="69"/>
      <c r="D164" s="69"/>
      <c r="E164" s="69"/>
      <c r="F164" s="69"/>
      <c r="G164" s="69"/>
      <c r="H164" s="69"/>
      <c r="I164" s="69"/>
      <c r="J164" s="69"/>
      <c r="K164" s="69"/>
      <c r="L164" s="69"/>
      <c r="M164" s="69"/>
      <c r="N164" s="69"/>
      <c r="O164" s="69"/>
      <c r="P164" s="69"/>
      <c r="Q164" s="69"/>
      <c r="R164" s="69"/>
      <c r="S164" s="69"/>
      <c r="T164" s="69"/>
      <c r="U164" s="69"/>
      <c r="V164" s="69"/>
      <c r="W164" s="69"/>
      <c r="X164" s="69"/>
      <c r="Y164" s="69"/>
      <c r="Z164" s="69"/>
      <c r="AA164" s="69"/>
      <c r="AB164" s="69"/>
      <c r="AC164" s="69"/>
      <c r="AD164" s="69"/>
      <c r="AE164" s="69"/>
      <c r="AF164" s="69"/>
      <c r="AG164" s="69"/>
      <c r="AH164" s="69"/>
      <c r="AI164" s="69"/>
      <c r="AJ164" s="69"/>
      <c r="AK164" s="69"/>
      <c r="AL164" s="69"/>
      <c r="AM164" s="69"/>
      <c r="AN164" s="69"/>
      <c r="AO164" s="69"/>
      <c r="AP164" s="69"/>
      <c r="AQ164" s="69"/>
      <c r="AR164" s="69"/>
      <c r="AS164" s="69"/>
      <c r="AT164" s="69"/>
      <c r="AU164" s="69"/>
      <c r="AV164" s="69"/>
      <c r="AW164" s="69"/>
      <c r="AX164" s="69"/>
      <c r="AY164" s="69"/>
      <c r="AZ164" s="69"/>
      <c r="BA164" s="69"/>
      <c r="BB164" s="69"/>
      <c r="BC164" s="69"/>
      <c r="BD164" s="69"/>
      <c r="BE164" s="69"/>
      <c r="BF164" s="69"/>
      <c r="BG164" s="69"/>
      <c r="BH164" s="69"/>
    </row>
    <row r="165" spans="1:60" x14ac:dyDescent="0.25">
      <c r="A165" s="69"/>
      <c r="B165" s="69"/>
      <c r="C165" s="69"/>
      <c r="D165" s="69"/>
      <c r="E165" s="69"/>
      <c r="F165" s="69"/>
      <c r="G165" s="69"/>
      <c r="H165" s="69"/>
      <c r="I165" s="69"/>
      <c r="J165" s="69"/>
      <c r="K165" s="69"/>
      <c r="L165" s="69"/>
      <c r="M165" s="69"/>
      <c r="N165" s="69"/>
      <c r="O165" s="69"/>
      <c r="P165" s="69"/>
      <c r="Q165" s="69"/>
      <c r="R165" s="69"/>
      <c r="S165" s="69"/>
      <c r="T165" s="69"/>
      <c r="U165" s="69"/>
      <c r="V165" s="69"/>
      <c r="W165" s="69"/>
      <c r="X165" s="69"/>
      <c r="Y165" s="69"/>
      <c r="Z165" s="69"/>
      <c r="AA165" s="69"/>
      <c r="AB165" s="69"/>
      <c r="AC165" s="69"/>
      <c r="AD165" s="69"/>
      <c r="AE165" s="69"/>
      <c r="AF165" s="69"/>
      <c r="AG165" s="69"/>
      <c r="AH165" s="69"/>
      <c r="AI165" s="69"/>
      <c r="AJ165" s="69"/>
      <c r="AK165" s="69"/>
      <c r="AL165" s="69"/>
      <c r="AM165" s="69"/>
      <c r="AN165" s="69"/>
      <c r="AO165" s="69"/>
      <c r="AP165" s="69"/>
      <c r="AQ165" s="69"/>
      <c r="AR165" s="69"/>
      <c r="AS165" s="69"/>
      <c r="AT165" s="69"/>
      <c r="AU165" s="69"/>
      <c r="AV165" s="69"/>
      <c r="AW165" s="69"/>
      <c r="AX165" s="69"/>
      <c r="AY165" s="69"/>
      <c r="AZ165" s="69"/>
      <c r="BA165" s="69"/>
      <c r="BB165" s="69"/>
      <c r="BC165" s="69"/>
      <c r="BD165" s="69"/>
      <c r="BE165" s="69"/>
      <c r="BF165" s="69"/>
      <c r="BG165" s="69"/>
      <c r="BH165" s="69"/>
    </row>
    <row r="166" spans="1:60" x14ac:dyDescent="0.25">
      <c r="A166" s="69"/>
      <c r="B166" s="69"/>
      <c r="C166" s="69"/>
      <c r="D166" s="69"/>
      <c r="E166" s="69"/>
      <c r="F166" s="69"/>
      <c r="G166" s="69"/>
      <c r="H166" s="69"/>
      <c r="I166" s="69"/>
      <c r="J166" s="69"/>
      <c r="K166" s="69"/>
      <c r="L166" s="69"/>
      <c r="M166" s="69"/>
      <c r="N166" s="69"/>
      <c r="O166" s="69"/>
      <c r="P166" s="69"/>
      <c r="Q166" s="69"/>
      <c r="R166" s="69"/>
      <c r="S166" s="69"/>
      <c r="T166" s="69"/>
      <c r="U166" s="69"/>
      <c r="V166" s="69"/>
      <c r="W166" s="69"/>
      <c r="X166" s="69"/>
      <c r="Y166" s="69"/>
      <c r="Z166" s="69"/>
      <c r="AA166" s="69"/>
      <c r="AB166" s="69"/>
      <c r="AC166" s="69"/>
      <c r="AD166" s="69"/>
      <c r="AE166" s="69"/>
      <c r="AF166" s="69"/>
      <c r="AG166" s="69"/>
      <c r="AH166" s="69"/>
      <c r="AI166" s="69"/>
      <c r="AJ166" s="69"/>
      <c r="AK166" s="69"/>
      <c r="AL166" s="69"/>
      <c r="AM166" s="69"/>
      <c r="AN166" s="69"/>
      <c r="AO166" s="69"/>
      <c r="AP166" s="69"/>
      <c r="AQ166" s="69"/>
      <c r="AR166" s="69"/>
      <c r="AS166" s="69"/>
      <c r="AT166" s="69"/>
      <c r="AU166" s="69"/>
      <c r="AV166" s="69"/>
      <c r="AW166" s="69"/>
      <c r="AX166" s="69"/>
      <c r="AY166" s="69"/>
      <c r="AZ166" s="69"/>
      <c r="BA166" s="69"/>
      <c r="BB166" s="69"/>
      <c r="BC166" s="69"/>
      <c r="BD166" s="69"/>
      <c r="BE166" s="69"/>
      <c r="BF166" s="69"/>
      <c r="BG166" s="69"/>
      <c r="BH166" s="69"/>
    </row>
    <row r="167" spans="1:60" x14ac:dyDescent="0.25">
      <c r="A167" s="69"/>
      <c r="B167" s="69"/>
      <c r="C167" s="69"/>
      <c r="D167" s="69"/>
      <c r="E167" s="69"/>
      <c r="F167" s="69"/>
      <c r="G167" s="69"/>
      <c r="H167" s="69"/>
      <c r="I167" s="69"/>
      <c r="J167" s="69"/>
      <c r="K167" s="69"/>
      <c r="L167" s="69"/>
      <c r="M167" s="69"/>
      <c r="N167" s="69"/>
      <c r="O167" s="69"/>
      <c r="P167" s="69"/>
      <c r="Q167" s="69"/>
      <c r="R167" s="69"/>
      <c r="S167" s="69"/>
      <c r="T167" s="69"/>
      <c r="U167" s="69"/>
      <c r="V167" s="69"/>
      <c r="W167" s="69"/>
      <c r="X167" s="69"/>
      <c r="Y167" s="69"/>
      <c r="Z167" s="69"/>
      <c r="AA167" s="69"/>
      <c r="AB167" s="69"/>
      <c r="AC167" s="69"/>
      <c r="AD167" s="69"/>
      <c r="AE167" s="69"/>
      <c r="AF167" s="69"/>
      <c r="AG167" s="69"/>
      <c r="AH167" s="69"/>
      <c r="AI167" s="69"/>
      <c r="AJ167" s="69"/>
      <c r="AK167" s="69"/>
      <c r="AL167" s="69"/>
      <c r="AM167" s="69"/>
      <c r="AN167" s="69"/>
      <c r="AO167" s="69"/>
      <c r="AP167" s="69"/>
      <c r="AQ167" s="69"/>
      <c r="AR167" s="69"/>
      <c r="AS167" s="69"/>
      <c r="AT167" s="69"/>
      <c r="AU167" s="69"/>
      <c r="AV167" s="69"/>
      <c r="AW167" s="69"/>
      <c r="AX167" s="69"/>
      <c r="AY167" s="69"/>
      <c r="AZ167" s="69"/>
      <c r="BA167" s="69"/>
      <c r="BB167" s="69"/>
      <c r="BC167" s="69"/>
      <c r="BD167" s="69"/>
      <c r="BE167" s="69"/>
      <c r="BF167" s="69"/>
      <c r="BG167" s="69"/>
      <c r="BH167" s="69"/>
    </row>
    <row r="168" spans="1:60" x14ac:dyDescent="0.25">
      <c r="A168" s="69"/>
      <c r="B168" s="69"/>
      <c r="C168" s="69"/>
      <c r="D168" s="69"/>
      <c r="E168" s="69"/>
      <c r="F168" s="69"/>
      <c r="G168" s="69"/>
      <c r="H168" s="69"/>
      <c r="I168" s="69"/>
      <c r="J168" s="69"/>
      <c r="K168" s="69"/>
      <c r="L168" s="69"/>
      <c r="M168" s="69"/>
      <c r="N168" s="69"/>
      <c r="O168" s="69"/>
      <c r="P168" s="69"/>
      <c r="Q168" s="69"/>
      <c r="R168" s="69"/>
      <c r="S168" s="69"/>
      <c r="T168" s="69"/>
      <c r="U168" s="69"/>
      <c r="V168" s="69"/>
      <c r="W168" s="69"/>
      <c r="X168" s="69"/>
      <c r="Y168" s="69"/>
      <c r="Z168" s="69"/>
      <c r="AA168" s="69"/>
      <c r="AB168" s="69"/>
      <c r="AC168" s="69"/>
      <c r="AD168" s="69"/>
      <c r="AE168" s="69"/>
      <c r="AF168" s="69"/>
      <c r="AG168" s="69"/>
      <c r="AH168" s="69"/>
      <c r="AI168" s="69"/>
      <c r="AJ168" s="69"/>
      <c r="AK168" s="69"/>
      <c r="AL168" s="69"/>
      <c r="AM168" s="69"/>
      <c r="AN168" s="69"/>
      <c r="AO168" s="69"/>
      <c r="AP168" s="69"/>
      <c r="AQ168" s="69"/>
      <c r="AR168" s="69"/>
      <c r="AS168" s="69"/>
      <c r="AT168" s="69"/>
      <c r="AU168" s="69"/>
      <c r="AV168" s="69"/>
      <c r="AW168" s="69"/>
      <c r="AX168" s="69"/>
      <c r="AY168" s="69"/>
      <c r="AZ168" s="69"/>
      <c r="BA168" s="69"/>
      <c r="BB168" s="69"/>
      <c r="BC168" s="69"/>
      <c r="BD168" s="69"/>
      <c r="BE168" s="69"/>
      <c r="BF168" s="69"/>
      <c r="BG168" s="69"/>
      <c r="BH168" s="69"/>
    </row>
    <row r="169" spans="1:60" x14ac:dyDescent="0.25">
      <c r="A169" s="69"/>
      <c r="B169" s="69"/>
      <c r="C169" s="69"/>
      <c r="D169" s="69"/>
      <c r="E169" s="69"/>
      <c r="F169" s="69"/>
      <c r="G169" s="69"/>
      <c r="H169" s="69"/>
      <c r="I169" s="69"/>
      <c r="J169" s="69"/>
      <c r="K169" s="69"/>
      <c r="L169" s="69"/>
      <c r="M169" s="69"/>
      <c r="N169" s="69"/>
      <c r="O169" s="69"/>
      <c r="P169" s="69"/>
      <c r="Q169" s="69"/>
      <c r="R169" s="69"/>
      <c r="S169" s="69"/>
      <c r="T169" s="69"/>
      <c r="U169" s="69"/>
      <c r="V169" s="69"/>
      <c r="W169" s="69"/>
      <c r="X169" s="69"/>
      <c r="Y169" s="69"/>
      <c r="Z169" s="69"/>
      <c r="AA169" s="69"/>
      <c r="AB169" s="69"/>
      <c r="AC169" s="69"/>
      <c r="AD169" s="69"/>
      <c r="AE169" s="69"/>
      <c r="AF169" s="69"/>
      <c r="AG169" s="69"/>
      <c r="AH169" s="69"/>
      <c r="AI169" s="69"/>
      <c r="AJ169" s="69"/>
      <c r="AK169" s="69"/>
      <c r="AL169" s="69"/>
      <c r="AM169" s="69"/>
      <c r="AN169" s="69"/>
      <c r="AO169" s="69"/>
      <c r="AP169" s="69"/>
      <c r="AQ169" s="69"/>
      <c r="AR169" s="69"/>
      <c r="AS169" s="69"/>
      <c r="AT169" s="69"/>
      <c r="AU169" s="69"/>
      <c r="AV169" s="69"/>
      <c r="AW169" s="69"/>
      <c r="AX169" s="69"/>
      <c r="AY169" s="69"/>
      <c r="AZ169" s="69"/>
      <c r="BA169" s="69"/>
      <c r="BB169" s="69"/>
      <c r="BC169" s="69"/>
      <c r="BD169" s="69"/>
      <c r="BE169" s="69"/>
      <c r="BF169" s="69"/>
      <c r="BG169" s="69"/>
      <c r="BH169" s="69"/>
    </row>
    <row r="170" spans="1:60" x14ac:dyDescent="0.25">
      <c r="A170" s="69"/>
      <c r="B170" s="69"/>
      <c r="C170" s="69"/>
      <c r="D170" s="69"/>
      <c r="E170" s="69"/>
      <c r="F170" s="69"/>
      <c r="G170" s="69"/>
      <c r="H170" s="69"/>
      <c r="I170" s="69"/>
      <c r="J170" s="69"/>
      <c r="K170" s="69"/>
      <c r="L170" s="69"/>
      <c r="M170" s="69"/>
      <c r="N170" s="69"/>
      <c r="O170" s="69"/>
      <c r="P170" s="69"/>
      <c r="Q170" s="69"/>
      <c r="R170" s="69"/>
      <c r="S170" s="69"/>
      <c r="T170" s="69"/>
      <c r="U170" s="69"/>
      <c r="V170" s="69"/>
      <c r="W170" s="69"/>
      <c r="X170" s="69"/>
      <c r="Y170" s="69"/>
      <c r="Z170" s="69"/>
      <c r="AA170" s="69"/>
      <c r="AB170" s="69"/>
      <c r="AC170" s="69"/>
      <c r="AD170" s="69"/>
      <c r="AE170" s="69"/>
      <c r="AF170" s="69"/>
      <c r="AG170" s="69"/>
      <c r="AH170" s="69"/>
      <c r="AI170" s="69"/>
      <c r="AJ170" s="69"/>
      <c r="AK170" s="69"/>
      <c r="AL170" s="69"/>
      <c r="AM170" s="69"/>
      <c r="AN170" s="69"/>
      <c r="AO170" s="69"/>
      <c r="AP170" s="69"/>
      <c r="AQ170" s="69"/>
      <c r="AR170" s="69"/>
      <c r="AS170" s="69"/>
      <c r="AT170" s="69"/>
      <c r="AU170" s="69"/>
      <c r="AV170" s="69"/>
      <c r="AW170" s="69"/>
      <c r="AX170" s="69"/>
      <c r="AY170" s="69"/>
      <c r="AZ170" s="69"/>
      <c r="BA170" s="69"/>
      <c r="BB170" s="69"/>
      <c r="BC170" s="69"/>
      <c r="BD170" s="69"/>
      <c r="BE170" s="69"/>
      <c r="BF170" s="69"/>
      <c r="BG170" s="69"/>
      <c r="BH170" s="69"/>
    </row>
    <row r="171" spans="1:60" x14ac:dyDescent="0.25">
      <c r="A171" s="69"/>
      <c r="B171" s="69"/>
      <c r="C171" s="69"/>
      <c r="D171" s="69"/>
      <c r="E171" s="69"/>
      <c r="F171" s="69"/>
      <c r="G171" s="69"/>
      <c r="H171" s="69"/>
      <c r="I171" s="69"/>
      <c r="J171" s="69"/>
      <c r="K171" s="69"/>
      <c r="L171" s="69"/>
      <c r="M171" s="69"/>
      <c r="N171" s="69"/>
      <c r="O171" s="69"/>
      <c r="P171" s="69"/>
      <c r="Q171" s="69"/>
      <c r="R171" s="69"/>
      <c r="S171" s="69"/>
      <c r="T171" s="69"/>
      <c r="U171" s="69"/>
      <c r="V171" s="69"/>
      <c r="W171" s="69"/>
      <c r="X171" s="69"/>
      <c r="Y171" s="69"/>
      <c r="Z171" s="69"/>
      <c r="AA171" s="69"/>
      <c r="AB171" s="69"/>
      <c r="AC171" s="69"/>
      <c r="AD171" s="69"/>
      <c r="AE171" s="69"/>
      <c r="AF171" s="69"/>
      <c r="AG171" s="69"/>
      <c r="AH171" s="69"/>
      <c r="AI171" s="69"/>
      <c r="AJ171" s="69"/>
      <c r="AK171" s="69"/>
      <c r="AL171" s="69"/>
      <c r="AM171" s="69"/>
      <c r="AN171" s="69"/>
      <c r="AO171" s="69"/>
      <c r="AP171" s="69"/>
      <c r="AQ171" s="69"/>
      <c r="AR171" s="69"/>
      <c r="AS171" s="69"/>
      <c r="AT171" s="69"/>
      <c r="AU171" s="69"/>
      <c r="AV171" s="69"/>
      <c r="AW171" s="69"/>
      <c r="AX171" s="69"/>
      <c r="AY171" s="69"/>
      <c r="AZ171" s="69"/>
      <c r="BA171" s="69"/>
      <c r="BB171" s="69"/>
      <c r="BC171" s="69"/>
      <c r="BD171" s="69"/>
      <c r="BE171" s="69"/>
      <c r="BF171" s="69"/>
      <c r="BG171" s="69"/>
      <c r="BH171" s="69"/>
    </row>
    <row r="172" spans="1:60" x14ac:dyDescent="0.25">
      <c r="A172" s="69"/>
      <c r="B172" s="69"/>
      <c r="C172" s="69"/>
      <c r="D172" s="69"/>
      <c r="E172" s="69"/>
      <c r="F172" s="69"/>
      <c r="G172" s="69"/>
      <c r="H172" s="69"/>
      <c r="I172" s="69"/>
      <c r="J172" s="69"/>
      <c r="K172" s="69"/>
      <c r="L172" s="69"/>
      <c r="M172" s="69"/>
      <c r="N172" s="69"/>
      <c r="O172" s="69"/>
      <c r="P172" s="69"/>
      <c r="Q172" s="69"/>
      <c r="R172" s="69"/>
      <c r="S172" s="69"/>
      <c r="T172" s="69"/>
      <c r="U172" s="69"/>
      <c r="V172" s="69"/>
      <c r="W172" s="69"/>
      <c r="X172" s="69"/>
      <c r="Y172" s="69"/>
      <c r="Z172" s="69"/>
      <c r="AA172" s="69"/>
      <c r="AB172" s="69"/>
      <c r="AC172" s="69"/>
      <c r="AD172" s="69"/>
      <c r="AE172" s="69"/>
      <c r="AF172" s="69"/>
      <c r="AG172" s="69"/>
      <c r="AH172" s="69"/>
      <c r="AI172" s="69"/>
      <c r="AJ172" s="69"/>
      <c r="AK172" s="69"/>
      <c r="AL172" s="69"/>
      <c r="AM172" s="69"/>
      <c r="AN172" s="69"/>
      <c r="AO172" s="69"/>
      <c r="AP172" s="69"/>
      <c r="AQ172" s="69"/>
      <c r="AR172" s="69"/>
      <c r="AS172" s="69"/>
      <c r="AT172" s="69"/>
      <c r="AU172" s="69"/>
      <c r="AV172" s="69"/>
      <c r="AW172" s="69"/>
      <c r="AX172" s="69"/>
      <c r="AY172" s="69"/>
      <c r="AZ172" s="69"/>
      <c r="BA172" s="69"/>
      <c r="BB172" s="69"/>
      <c r="BC172" s="69"/>
      <c r="BD172" s="69"/>
      <c r="BE172" s="69"/>
      <c r="BF172" s="69"/>
      <c r="BG172" s="69"/>
      <c r="BH172" s="69"/>
    </row>
    <row r="173" spans="1:60" x14ac:dyDescent="0.25">
      <c r="A173" s="69"/>
      <c r="B173" s="69"/>
      <c r="C173" s="69"/>
      <c r="D173" s="69"/>
      <c r="E173" s="69"/>
      <c r="F173" s="69"/>
      <c r="G173" s="69"/>
      <c r="H173" s="69"/>
      <c r="I173" s="69"/>
      <c r="J173" s="69"/>
      <c r="K173" s="69"/>
      <c r="L173" s="69"/>
      <c r="M173" s="69"/>
      <c r="N173" s="69"/>
      <c r="O173" s="69"/>
      <c r="P173" s="69"/>
      <c r="Q173" s="69"/>
      <c r="R173" s="69"/>
      <c r="S173" s="69"/>
      <c r="T173" s="69"/>
      <c r="U173" s="69"/>
      <c r="V173" s="69"/>
      <c r="W173" s="69"/>
      <c r="X173" s="69"/>
      <c r="Y173" s="69"/>
      <c r="Z173" s="69"/>
      <c r="AA173" s="69"/>
      <c r="AB173" s="69"/>
      <c r="AC173" s="69"/>
      <c r="AD173" s="69"/>
      <c r="AE173" s="69"/>
      <c r="AF173" s="69"/>
      <c r="AG173" s="69"/>
      <c r="AH173" s="69"/>
      <c r="AI173" s="69"/>
      <c r="AJ173" s="69"/>
      <c r="AK173" s="69"/>
      <c r="AL173" s="69"/>
      <c r="AM173" s="69"/>
      <c r="AN173" s="69"/>
      <c r="AO173" s="69"/>
      <c r="AP173" s="69"/>
      <c r="AQ173" s="69"/>
      <c r="AR173" s="69"/>
      <c r="AS173" s="69"/>
      <c r="AT173" s="69"/>
      <c r="AU173" s="69"/>
      <c r="AV173" s="69"/>
      <c r="AW173" s="69"/>
      <c r="AX173" s="69"/>
      <c r="AY173" s="69"/>
      <c r="AZ173" s="69"/>
      <c r="BA173" s="69"/>
      <c r="BB173" s="69"/>
      <c r="BC173" s="69"/>
      <c r="BD173" s="69"/>
      <c r="BE173" s="69"/>
      <c r="BF173" s="69"/>
      <c r="BG173" s="69"/>
      <c r="BH173" s="69"/>
    </row>
    <row r="174" spans="1:60" x14ac:dyDescent="0.25">
      <c r="A174" s="69"/>
      <c r="B174" s="69"/>
      <c r="C174" s="69"/>
      <c r="D174" s="69"/>
      <c r="E174" s="69"/>
      <c r="F174" s="69"/>
      <c r="G174" s="69"/>
      <c r="H174" s="69"/>
      <c r="I174" s="69"/>
      <c r="J174" s="69"/>
      <c r="K174" s="69"/>
      <c r="L174" s="69"/>
      <c r="M174" s="69"/>
      <c r="N174" s="69"/>
      <c r="O174" s="69"/>
      <c r="P174" s="69"/>
      <c r="Q174" s="69"/>
      <c r="R174" s="69"/>
      <c r="S174" s="69"/>
      <c r="T174" s="69"/>
      <c r="U174" s="69"/>
      <c r="V174" s="69"/>
      <c r="W174" s="69"/>
      <c r="X174" s="69"/>
      <c r="Y174" s="69"/>
      <c r="Z174" s="69"/>
      <c r="AA174" s="69"/>
      <c r="AB174" s="69"/>
      <c r="AC174" s="69"/>
      <c r="AD174" s="69"/>
      <c r="AE174" s="69"/>
      <c r="AF174" s="69"/>
      <c r="AG174" s="69"/>
      <c r="AH174" s="69"/>
      <c r="AI174" s="69"/>
      <c r="AJ174" s="69"/>
      <c r="AK174" s="69"/>
      <c r="AL174" s="69"/>
      <c r="AM174" s="69"/>
      <c r="AN174" s="69"/>
      <c r="AO174" s="69"/>
      <c r="AP174" s="69"/>
      <c r="AQ174" s="69"/>
      <c r="AR174" s="69"/>
      <c r="AS174" s="69"/>
      <c r="AT174" s="69"/>
      <c r="AU174" s="69"/>
      <c r="AV174" s="69"/>
      <c r="AW174" s="69"/>
      <c r="AX174" s="69"/>
      <c r="AY174" s="69"/>
      <c r="AZ174" s="69"/>
      <c r="BA174" s="69"/>
      <c r="BB174" s="69"/>
      <c r="BC174" s="69"/>
      <c r="BD174" s="69"/>
      <c r="BE174" s="69"/>
      <c r="BF174" s="69"/>
      <c r="BG174" s="69"/>
      <c r="BH174" s="69"/>
    </row>
    <row r="175" spans="1:60" x14ac:dyDescent="0.25">
      <c r="A175" s="69"/>
      <c r="B175" s="69"/>
      <c r="C175" s="69"/>
      <c r="D175" s="69"/>
      <c r="E175" s="69"/>
      <c r="F175" s="69"/>
      <c r="G175" s="69"/>
      <c r="H175" s="69"/>
      <c r="I175" s="69"/>
      <c r="J175" s="69"/>
      <c r="K175" s="69"/>
      <c r="L175" s="69"/>
      <c r="M175" s="69"/>
      <c r="N175" s="69"/>
      <c r="O175" s="69"/>
      <c r="P175" s="69"/>
      <c r="Q175" s="69"/>
      <c r="R175" s="69"/>
      <c r="S175" s="69"/>
      <c r="T175" s="69"/>
      <c r="U175" s="69"/>
      <c r="V175" s="69"/>
      <c r="W175" s="69"/>
      <c r="X175" s="69"/>
      <c r="Y175" s="69"/>
      <c r="Z175" s="69"/>
      <c r="AA175" s="69"/>
      <c r="AB175" s="69"/>
      <c r="AC175" s="69"/>
      <c r="AD175" s="69"/>
      <c r="AE175" s="69"/>
      <c r="AF175" s="69"/>
      <c r="AG175" s="69"/>
      <c r="AH175" s="69"/>
      <c r="AI175" s="69"/>
      <c r="AJ175" s="69"/>
      <c r="AK175" s="69"/>
      <c r="AL175" s="69"/>
      <c r="AM175" s="69"/>
      <c r="AN175" s="69"/>
      <c r="AO175" s="69"/>
      <c r="AP175" s="69"/>
      <c r="AQ175" s="69"/>
      <c r="AR175" s="69"/>
      <c r="AS175" s="69"/>
      <c r="AT175" s="69"/>
      <c r="AU175" s="69"/>
      <c r="AV175" s="69"/>
      <c r="AW175" s="69"/>
      <c r="AX175" s="69"/>
      <c r="AY175" s="69"/>
      <c r="AZ175" s="69"/>
      <c r="BA175" s="69"/>
      <c r="BB175" s="69"/>
      <c r="BC175" s="69"/>
      <c r="BD175" s="69"/>
      <c r="BE175" s="69"/>
      <c r="BF175" s="69"/>
      <c r="BG175" s="69"/>
      <c r="BH175" s="69"/>
    </row>
    <row r="176" spans="1:60" x14ac:dyDescent="0.25">
      <c r="A176" s="69"/>
      <c r="B176" s="69"/>
      <c r="C176" s="69"/>
      <c r="D176" s="69"/>
      <c r="E176" s="69"/>
      <c r="F176" s="69"/>
      <c r="G176" s="69"/>
      <c r="H176" s="69"/>
      <c r="I176" s="69"/>
      <c r="J176" s="69"/>
      <c r="K176" s="69"/>
      <c r="L176" s="69"/>
      <c r="M176" s="69"/>
      <c r="N176" s="69"/>
      <c r="O176" s="69"/>
      <c r="P176" s="69"/>
      <c r="Q176" s="69"/>
      <c r="R176" s="69"/>
      <c r="S176" s="69"/>
      <c r="T176" s="69"/>
      <c r="U176" s="69"/>
      <c r="V176" s="69"/>
      <c r="W176" s="69"/>
      <c r="X176" s="69"/>
      <c r="Y176" s="69"/>
      <c r="Z176" s="69"/>
      <c r="AA176" s="69"/>
      <c r="AB176" s="69"/>
      <c r="AC176" s="69"/>
      <c r="AD176" s="69"/>
      <c r="AE176" s="69"/>
      <c r="AF176" s="69"/>
      <c r="AG176" s="69"/>
      <c r="AH176" s="69"/>
      <c r="AI176" s="69"/>
      <c r="AJ176" s="69"/>
      <c r="AK176" s="69"/>
      <c r="AL176" s="69"/>
      <c r="AM176" s="69"/>
      <c r="AN176" s="69"/>
      <c r="AO176" s="69"/>
      <c r="AP176" s="69"/>
      <c r="AQ176" s="69"/>
      <c r="AR176" s="69"/>
      <c r="AS176" s="69"/>
      <c r="AT176" s="69"/>
      <c r="AU176" s="69"/>
      <c r="AV176" s="69"/>
      <c r="AW176" s="69"/>
      <c r="AX176" s="69"/>
      <c r="AY176" s="69"/>
      <c r="AZ176" s="69"/>
      <c r="BA176" s="69"/>
      <c r="BB176" s="69"/>
      <c r="BC176" s="69"/>
      <c r="BD176" s="69"/>
      <c r="BE176" s="69"/>
      <c r="BF176" s="69"/>
      <c r="BG176" s="69"/>
      <c r="BH176" s="69"/>
    </row>
    <row r="177" spans="1:60" x14ac:dyDescent="0.25">
      <c r="A177" s="69"/>
      <c r="B177" s="69"/>
      <c r="C177" s="69"/>
      <c r="D177" s="69"/>
      <c r="E177" s="69"/>
      <c r="F177" s="69"/>
      <c r="G177" s="69"/>
      <c r="H177" s="69"/>
      <c r="I177" s="69"/>
      <c r="J177" s="69"/>
      <c r="K177" s="69"/>
      <c r="L177" s="69"/>
      <c r="M177" s="69"/>
      <c r="N177" s="69"/>
      <c r="O177" s="69"/>
      <c r="P177" s="69"/>
      <c r="Q177" s="69"/>
      <c r="R177" s="69"/>
      <c r="S177" s="69"/>
      <c r="T177" s="69"/>
      <c r="U177" s="69"/>
      <c r="V177" s="69"/>
      <c r="W177" s="69"/>
      <c r="X177" s="69"/>
      <c r="Y177" s="69"/>
      <c r="Z177" s="69"/>
      <c r="AA177" s="69"/>
      <c r="AB177" s="69"/>
      <c r="AC177" s="69"/>
      <c r="AD177" s="69"/>
      <c r="AE177" s="69"/>
      <c r="AF177" s="69"/>
      <c r="AG177" s="69"/>
      <c r="AH177" s="69"/>
      <c r="AI177" s="69"/>
      <c r="AJ177" s="69"/>
      <c r="AK177" s="69"/>
      <c r="AL177" s="69"/>
      <c r="AM177" s="69"/>
      <c r="AN177" s="69"/>
      <c r="AO177" s="69"/>
      <c r="AP177" s="69"/>
      <c r="AQ177" s="69"/>
      <c r="AR177" s="69"/>
      <c r="AS177" s="69"/>
      <c r="AT177" s="69"/>
      <c r="AU177" s="69"/>
      <c r="AV177" s="69"/>
      <c r="AW177" s="69"/>
      <c r="AX177" s="69"/>
      <c r="AY177" s="69"/>
      <c r="AZ177" s="69"/>
      <c r="BA177" s="69"/>
      <c r="BB177" s="69"/>
      <c r="BC177" s="69"/>
      <c r="BD177" s="69"/>
      <c r="BE177" s="69"/>
      <c r="BF177" s="69"/>
      <c r="BG177" s="69"/>
      <c r="BH177" s="69"/>
    </row>
    <row r="178" spans="1:60" x14ac:dyDescent="0.25">
      <c r="A178" s="69"/>
      <c r="B178" s="69"/>
      <c r="C178" s="69"/>
      <c r="D178" s="69"/>
      <c r="E178" s="69"/>
      <c r="F178" s="69"/>
      <c r="G178" s="69"/>
      <c r="H178" s="69"/>
      <c r="I178" s="69"/>
      <c r="J178" s="69"/>
      <c r="K178" s="69"/>
      <c r="L178" s="69"/>
      <c r="M178" s="69"/>
      <c r="N178" s="69"/>
      <c r="O178" s="69"/>
      <c r="P178" s="69"/>
      <c r="Q178" s="69"/>
      <c r="R178" s="69"/>
      <c r="S178" s="69"/>
      <c r="T178" s="69"/>
      <c r="U178" s="69"/>
      <c r="V178" s="69"/>
      <c r="W178" s="69"/>
      <c r="X178" s="69"/>
      <c r="Y178" s="69"/>
      <c r="Z178" s="69"/>
      <c r="AA178" s="69"/>
      <c r="AB178" s="69"/>
      <c r="AC178" s="69"/>
      <c r="AD178" s="69"/>
      <c r="AE178" s="69"/>
      <c r="AF178" s="69"/>
      <c r="AG178" s="69"/>
      <c r="AH178" s="69"/>
      <c r="AI178" s="69"/>
      <c r="AJ178" s="69"/>
      <c r="AK178" s="69"/>
      <c r="AL178" s="69"/>
      <c r="AM178" s="69"/>
      <c r="AN178" s="69"/>
      <c r="AO178" s="69"/>
      <c r="AP178" s="69"/>
      <c r="AQ178" s="69"/>
      <c r="AR178" s="69"/>
      <c r="AS178" s="69"/>
      <c r="AT178" s="69"/>
      <c r="AU178" s="69"/>
      <c r="AV178" s="69"/>
      <c r="AW178" s="69"/>
      <c r="AX178" s="69"/>
      <c r="AY178" s="69"/>
      <c r="AZ178" s="69"/>
      <c r="BA178" s="69"/>
      <c r="BB178" s="69"/>
      <c r="BC178" s="69"/>
      <c r="BD178" s="69"/>
      <c r="BE178" s="69"/>
      <c r="BF178" s="69"/>
      <c r="BG178" s="69"/>
      <c r="BH178" s="69"/>
    </row>
    <row r="179" spans="1:60" x14ac:dyDescent="0.25">
      <c r="A179" s="69"/>
      <c r="B179" s="69"/>
      <c r="C179" s="69"/>
      <c r="D179" s="69"/>
      <c r="E179" s="69"/>
      <c r="F179" s="69"/>
      <c r="G179" s="69"/>
      <c r="H179" s="69"/>
      <c r="I179" s="69"/>
      <c r="J179" s="69"/>
      <c r="K179" s="69"/>
      <c r="L179" s="69"/>
      <c r="M179" s="69"/>
      <c r="N179" s="69"/>
      <c r="O179" s="69"/>
      <c r="P179" s="69"/>
      <c r="Q179" s="69"/>
      <c r="R179" s="69"/>
      <c r="S179" s="69"/>
      <c r="T179" s="69"/>
      <c r="U179" s="69"/>
      <c r="V179" s="69"/>
      <c r="W179" s="69"/>
      <c r="X179" s="69"/>
      <c r="Y179" s="69"/>
      <c r="Z179" s="69"/>
      <c r="AA179" s="69"/>
      <c r="AB179" s="69"/>
      <c r="AC179" s="69"/>
      <c r="AD179" s="69"/>
      <c r="AE179" s="69"/>
      <c r="AF179" s="69"/>
      <c r="AG179" s="69"/>
      <c r="AH179" s="69"/>
      <c r="AI179" s="69"/>
      <c r="AJ179" s="69"/>
      <c r="AK179" s="69"/>
      <c r="AL179" s="69"/>
      <c r="AM179" s="69"/>
      <c r="AN179" s="69"/>
      <c r="AO179" s="69"/>
      <c r="AP179" s="69"/>
      <c r="AQ179" s="69"/>
      <c r="AR179" s="69"/>
      <c r="AS179" s="69"/>
      <c r="AT179" s="69"/>
      <c r="AU179" s="69"/>
      <c r="AV179" s="69"/>
      <c r="AW179" s="69"/>
      <c r="AX179" s="69"/>
      <c r="AY179" s="69"/>
      <c r="AZ179" s="69"/>
      <c r="BA179" s="69"/>
      <c r="BB179" s="69"/>
      <c r="BC179" s="69"/>
      <c r="BD179" s="69"/>
      <c r="BE179" s="69"/>
      <c r="BF179" s="69"/>
      <c r="BG179" s="69"/>
      <c r="BH179" s="69"/>
    </row>
    <row r="180" spans="1:60" x14ac:dyDescent="0.25">
      <c r="A180" s="69"/>
      <c r="B180" s="69"/>
      <c r="C180" s="69"/>
      <c r="D180" s="69"/>
      <c r="E180" s="69"/>
      <c r="F180" s="69"/>
      <c r="G180" s="69"/>
      <c r="H180" s="69"/>
      <c r="I180" s="69"/>
      <c r="J180" s="69"/>
      <c r="K180" s="69"/>
      <c r="L180" s="69"/>
      <c r="M180" s="69"/>
      <c r="N180" s="69"/>
      <c r="O180" s="69"/>
      <c r="P180" s="69"/>
      <c r="Q180" s="69"/>
      <c r="R180" s="69"/>
      <c r="S180" s="69"/>
      <c r="T180" s="69"/>
      <c r="U180" s="69"/>
      <c r="V180" s="69"/>
      <c r="W180" s="69"/>
      <c r="X180" s="69"/>
      <c r="Y180" s="69"/>
      <c r="Z180" s="69"/>
      <c r="AA180" s="69"/>
      <c r="AB180" s="69"/>
      <c r="AC180" s="69"/>
      <c r="AD180" s="69"/>
      <c r="AE180" s="69"/>
      <c r="AF180" s="69"/>
      <c r="AG180" s="69"/>
      <c r="AH180" s="69"/>
      <c r="AI180" s="69"/>
      <c r="AJ180" s="69"/>
      <c r="AK180" s="69"/>
      <c r="AL180" s="69"/>
      <c r="AM180" s="69"/>
      <c r="AN180" s="69"/>
      <c r="AO180" s="69"/>
      <c r="AP180" s="69"/>
      <c r="AQ180" s="69"/>
      <c r="AR180" s="69"/>
      <c r="AS180" s="69"/>
      <c r="AT180" s="69"/>
      <c r="AU180" s="69"/>
      <c r="AV180" s="69"/>
      <c r="AW180" s="69"/>
      <c r="AX180" s="69"/>
      <c r="AY180" s="69"/>
      <c r="AZ180" s="69"/>
      <c r="BA180" s="69"/>
      <c r="BB180" s="69"/>
      <c r="BC180" s="69"/>
      <c r="BD180" s="69"/>
      <c r="BE180" s="69"/>
      <c r="BF180" s="69"/>
      <c r="BG180" s="69"/>
      <c r="BH180" s="69"/>
    </row>
    <row r="181" spans="1:60" x14ac:dyDescent="0.25">
      <c r="A181" s="69"/>
      <c r="B181" s="69"/>
      <c r="C181" s="69"/>
      <c r="D181" s="69"/>
      <c r="E181" s="69"/>
      <c r="F181" s="69"/>
      <c r="G181" s="69"/>
      <c r="H181" s="69"/>
      <c r="I181" s="69"/>
      <c r="J181" s="69"/>
      <c r="K181" s="69"/>
      <c r="L181" s="69"/>
      <c r="M181" s="69"/>
      <c r="N181" s="69"/>
      <c r="O181" s="69"/>
      <c r="P181" s="69"/>
      <c r="Q181" s="69"/>
      <c r="R181" s="69"/>
      <c r="S181" s="69"/>
      <c r="T181" s="69"/>
      <c r="U181" s="69"/>
      <c r="V181" s="69"/>
      <c r="W181" s="69"/>
      <c r="X181" s="69"/>
      <c r="Y181" s="69"/>
      <c r="Z181" s="69"/>
      <c r="AA181" s="69"/>
      <c r="AB181" s="69"/>
      <c r="AC181" s="69"/>
      <c r="AD181" s="69"/>
      <c r="AE181" s="69"/>
      <c r="AF181" s="69"/>
      <c r="AG181" s="69"/>
      <c r="AH181" s="69"/>
      <c r="AI181" s="69"/>
      <c r="AJ181" s="69"/>
      <c r="AK181" s="69"/>
      <c r="AL181" s="69"/>
      <c r="AM181" s="69"/>
      <c r="AN181" s="69"/>
      <c r="AO181" s="69"/>
      <c r="AP181" s="69"/>
      <c r="AQ181" s="69"/>
      <c r="AR181" s="69"/>
      <c r="AS181" s="69"/>
      <c r="AT181" s="69"/>
      <c r="AU181" s="69"/>
      <c r="AV181" s="69"/>
      <c r="AW181" s="69"/>
      <c r="AX181" s="69"/>
      <c r="AY181" s="69"/>
      <c r="AZ181" s="69"/>
      <c r="BA181" s="69"/>
      <c r="BB181" s="69"/>
      <c r="BC181" s="69"/>
      <c r="BD181" s="69"/>
      <c r="BE181" s="69"/>
      <c r="BF181" s="69"/>
      <c r="BG181" s="69"/>
      <c r="BH181" s="69"/>
    </row>
    <row r="182" spans="1:60" x14ac:dyDescent="0.25">
      <c r="A182" s="69"/>
      <c r="B182" s="69"/>
      <c r="C182" s="69"/>
      <c r="D182" s="69"/>
      <c r="E182" s="69"/>
      <c r="F182" s="69"/>
      <c r="G182" s="69"/>
      <c r="H182" s="69"/>
      <c r="I182" s="69"/>
      <c r="J182" s="69"/>
      <c r="K182" s="69"/>
      <c r="L182" s="69"/>
      <c r="M182" s="69"/>
      <c r="N182" s="69"/>
      <c r="O182" s="69"/>
      <c r="P182" s="69"/>
      <c r="Q182" s="69"/>
      <c r="R182" s="69"/>
      <c r="S182" s="69"/>
      <c r="T182" s="69"/>
      <c r="U182" s="69"/>
      <c r="V182" s="69"/>
      <c r="W182" s="69"/>
      <c r="X182" s="69"/>
      <c r="Y182" s="69"/>
      <c r="Z182" s="69"/>
      <c r="AA182" s="69"/>
      <c r="AB182" s="69"/>
      <c r="AC182" s="69"/>
      <c r="AD182" s="69"/>
      <c r="AE182" s="69"/>
      <c r="AF182" s="69"/>
      <c r="AG182" s="69"/>
      <c r="AH182" s="69"/>
      <c r="AI182" s="69"/>
      <c r="AJ182" s="69"/>
      <c r="AK182" s="69"/>
      <c r="AL182" s="69"/>
      <c r="AM182" s="69"/>
      <c r="AN182" s="69"/>
      <c r="AO182" s="69"/>
      <c r="AP182" s="69"/>
      <c r="AQ182" s="69"/>
      <c r="AR182" s="69"/>
      <c r="AS182" s="69"/>
      <c r="AT182" s="69"/>
      <c r="AU182" s="69"/>
      <c r="AV182" s="69"/>
      <c r="AW182" s="69"/>
      <c r="AX182" s="69"/>
      <c r="AY182" s="69"/>
      <c r="AZ182" s="69"/>
      <c r="BA182" s="69"/>
      <c r="BB182" s="69"/>
      <c r="BC182" s="69"/>
      <c r="BD182" s="69"/>
      <c r="BE182" s="69"/>
      <c r="BF182" s="69"/>
      <c r="BG182" s="69"/>
      <c r="BH182" s="69"/>
    </row>
    <row r="183" spans="1:60" x14ac:dyDescent="0.25">
      <c r="A183" s="69"/>
      <c r="B183" s="69"/>
      <c r="C183" s="69"/>
      <c r="D183" s="69"/>
      <c r="E183" s="69"/>
      <c r="F183" s="69"/>
      <c r="G183" s="69"/>
      <c r="H183" s="69"/>
      <c r="I183" s="69"/>
      <c r="J183" s="69"/>
      <c r="K183" s="69"/>
      <c r="L183" s="69"/>
      <c r="M183" s="69"/>
      <c r="N183" s="69"/>
      <c r="O183" s="69"/>
      <c r="P183" s="69"/>
      <c r="Q183" s="69"/>
      <c r="R183" s="69"/>
      <c r="S183" s="69"/>
      <c r="T183" s="69"/>
      <c r="U183" s="69"/>
      <c r="V183" s="69"/>
      <c r="W183" s="69"/>
      <c r="X183" s="69"/>
      <c r="Y183" s="69"/>
      <c r="Z183" s="69"/>
      <c r="AA183" s="69"/>
      <c r="AB183" s="69"/>
      <c r="AC183" s="69"/>
      <c r="AD183" s="69"/>
      <c r="AE183" s="69"/>
      <c r="AF183" s="69"/>
      <c r="AG183" s="69"/>
      <c r="AH183" s="69"/>
      <c r="AI183" s="69"/>
      <c r="AJ183" s="69"/>
      <c r="AK183" s="69"/>
      <c r="AL183" s="69"/>
      <c r="AM183" s="69"/>
      <c r="AN183" s="69"/>
      <c r="AO183" s="69"/>
      <c r="AP183" s="69"/>
      <c r="AQ183" s="69"/>
      <c r="AR183" s="69"/>
      <c r="AS183" s="69"/>
      <c r="AT183" s="69"/>
      <c r="AU183" s="69"/>
      <c r="AV183" s="69"/>
      <c r="AW183" s="69"/>
      <c r="AX183" s="69"/>
      <c r="AY183" s="69"/>
      <c r="AZ183" s="69"/>
      <c r="BA183" s="69"/>
      <c r="BB183" s="69"/>
      <c r="BC183" s="69"/>
      <c r="BD183" s="69"/>
      <c r="BE183" s="69"/>
      <c r="BF183" s="69"/>
      <c r="BG183" s="69"/>
      <c r="BH183" s="69"/>
    </row>
    <row r="184" spans="1:60" x14ac:dyDescent="0.25">
      <c r="A184" s="69"/>
      <c r="B184" s="69"/>
      <c r="C184" s="69"/>
      <c r="D184" s="69"/>
      <c r="E184" s="69"/>
      <c r="F184" s="69"/>
      <c r="G184" s="69"/>
      <c r="H184" s="69"/>
      <c r="I184" s="69"/>
      <c r="J184" s="69"/>
      <c r="K184" s="69"/>
      <c r="L184" s="69"/>
      <c r="M184" s="69"/>
      <c r="N184" s="69"/>
      <c r="O184" s="69"/>
      <c r="P184" s="69"/>
      <c r="Q184" s="69"/>
      <c r="R184" s="69"/>
      <c r="S184" s="69"/>
      <c r="T184" s="69"/>
      <c r="U184" s="69"/>
      <c r="V184" s="69"/>
      <c r="W184" s="69"/>
      <c r="X184" s="69"/>
      <c r="Y184" s="69"/>
      <c r="Z184" s="69"/>
      <c r="AA184" s="69"/>
      <c r="AB184" s="69"/>
      <c r="AC184" s="69"/>
      <c r="AD184" s="69"/>
      <c r="AE184" s="69"/>
      <c r="AF184" s="69"/>
      <c r="AG184" s="69"/>
      <c r="AH184" s="69"/>
      <c r="AI184" s="69"/>
      <c r="AJ184" s="69"/>
      <c r="AK184" s="69"/>
      <c r="AL184" s="69"/>
      <c r="AM184" s="69"/>
      <c r="AN184" s="69"/>
      <c r="AO184" s="69"/>
      <c r="AP184" s="69"/>
      <c r="AQ184" s="69"/>
      <c r="AR184" s="69"/>
      <c r="AS184" s="69"/>
      <c r="AT184" s="69"/>
      <c r="AU184" s="69"/>
      <c r="AV184" s="69"/>
      <c r="AW184" s="69"/>
      <c r="AX184" s="69"/>
      <c r="AY184" s="69"/>
      <c r="AZ184" s="69"/>
      <c r="BA184" s="69"/>
      <c r="BB184" s="69"/>
      <c r="BC184" s="69"/>
      <c r="BD184" s="69"/>
      <c r="BE184" s="69"/>
      <c r="BF184" s="69"/>
      <c r="BG184" s="69"/>
      <c r="BH184" s="69"/>
    </row>
    <row r="185" spans="1:60" x14ac:dyDescent="0.25">
      <c r="A185" s="69"/>
      <c r="B185" s="69"/>
      <c r="C185" s="69"/>
      <c r="D185" s="69"/>
      <c r="E185" s="69"/>
      <c r="F185" s="69"/>
      <c r="G185" s="69"/>
      <c r="H185" s="69"/>
      <c r="I185" s="69"/>
      <c r="J185" s="69"/>
      <c r="K185" s="69"/>
      <c r="L185" s="69"/>
      <c r="M185" s="69"/>
      <c r="N185" s="69"/>
      <c r="O185" s="69"/>
      <c r="P185" s="69"/>
      <c r="Q185" s="69"/>
      <c r="R185" s="69"/>
      <c r="S185" s="69"/>
      <c r="T185" s="69"/>
      <c r="U185" s="69"/>
      <c r="V185" s="69"/>
      <c r="W185" s="69"/>
      <c r="X185" s="69"/>
      <c r="Y185" s="69"/>
      <c r="Z185" s="69"/>
      <c r="AA185" s="69"/>
      <c r="AB185" s="69"/>
      <c r="AC185" s="69"/>
      <c r="AD185" s="69"/>
      <c r="AE185" s="69"/>
      <c r="AF185" s="69"/>
      <c r="AG185" s="69"/>
      <c r="AH185" s="69"/>
      <c r="AI185" s="69"/>
      <c r="AJ185" s="69"/>
      <c r="AK185" s="69"/>
      <c r="AL185" s="69"/>
      <c r="AM185" s="69"/>
      <c r="AN185" s="69"/>
      <c r="AO185" s="69"/>
      <c r="AP185" s="69"/>
      <c r="AQ185" s="69"/>
      <c r="AR185" s="69"/>
      <c r="AS185" s="69"/>
      <c r="AT185" s="69"/>
      <c r="AU185" s="69"/>
      <c r="AV185" s="69"/>
      <c r="AW185" s="69"/>
      <c r="AX185" s="69"/>
      <c r="AY185" s="69"/>
      <c r="AZ185" s="69"/>
      <c r="BA185" s="69"/>
      <c r="BB185" s="69"/>
      <c r="BC185" s="69"/>
      <c r="BD185" s="69"/>
      <c r="BE185" s="69"/>
      <c r="BF185" s="69"/>
      <c r="BG185" s="69"/>
      <c r="BH185" s="69"/>
    </row>
    <row r="186" spans="1:60" x14ac:dyDescent="0.25">
      <c r="A186" s="69"/>
      <c r="B186" s="69"/>
      <c r="C186" s="69"/>
      <c r="D186" s="69"/>
      <c r="E186" s="69"/>
      <c r="F186" s="69"/>
      <c r="G186" s="69"/>
      <c r="H186" s="69"/>
      <c r="I186" s="69"/>
      <c r="J186" s="69"/>
      <c r="K186" s="69"/>
      <c r="L186" s="69"/>
      <c r="M186" s="69"/>
      <c r="N186" s="69"/>
      <c r="O186" s="69"/>
      <c r="P186" s="69"/>
      <c r="Q186" s="69"/>
      <c r="R186" s="69"/>
      <c r="S186" s="69"/>
      <c r="T186" s="69"/>
      <c r="U186" s="69"/>
      <c r="V186" s="69"/>
      <c r="W186" s="69"/>
      <c r="X186" s="69"/>
      <c r="Y186" s="69"/>
      <c r="Z186" s="69"/>
      <c r="AA186" s="69"/>
      <c r="AB186" s="69"/>
      <c r="AC186" s="69"/>
      <c r="AD186" s="69"/>
      <c r="AE186" s="69"/>
      <c r="AF186" s="69"/>
      <c r="AG186" s="69"/>
      <c r="AH186" s="69"/>
      <c r="AI186" s="69"/>
      <c r="AJ186" s="69"/>
      <c r="AK186" s="69"/>
      <c r="AL186" s="69"/>
      <c r="AM186" s="69"/>
      <c r="AN186" s="69"/>
      <c r="AO186" s="69"/>
      <c r="AP186" s="69"/>
      <c r="AQ186" s="69"/>
      <c r="AR186" s="69"/>
      <c r="AS186" s="69"/>
      <c r="AT186" s="69"/>
      <c r="AU186" s="69"/>
      <c r="AV186" s="69"/>
      <c r="AW186" s="69"/>
      <c r="AX186" s="69"/>
      <c r="AY186" s="69"/>
      <c r="AZ186" s="69"/>
      <c r="BA186" s="69"/>
      <c r="BB186" s="69"/>
      <c r="BC186" s="69"/>
      <c r="BD186" s="69"/>
      <c r="BE186" s="69"/>
      <c r="BF186" s="69"/>
      <c r="BG186" s="69"/>
      <c r="BH186" s="69"/>
    </row>
    <row r="187" spans="1:60" x14ac:dyDescent="0.25">
      <c r="A187" s="69"/>
      <c r="B187" s="69"/>
      <c r="C187" s="69"/>
      <c r="D187" s="69"/>
      <c r="E187" s="69"/>
      <c r="F187" s="69"/>
      <c r="G187" s="69"/>
      <c r="H187" s="69"/>
      <c r="I187" s="69"/>
      <c r="J187" s="69"/>
      <c r="K187" s="69"/>
      <c r="L187" s="69"/>
      <c r="M187" s="69"/>
      <c r="N187" s="69"/>
      <c r="O187" s="69"/>
      <c r="P187" s="69"/>
      <c r="Q187" s="69"/>
      <c r="R187" s="69"/>
      <c r="S187" s="69"/>
      <c r="T187" s="69"/>
      <c r="U187" s="69"/>
      <c r="V187" s="69"/>
      <c r="W187" s="69"/>
      <c r="X187" s="69"/>
      <c r="Y187" s="69"/>
      <c r="Z187" s="69"/>
      <c r="AA187" s="69"/>
      <c r="AB187" s="69"/>
      <c r="AC187" s="69"/>
      <c r="AD187" s="69"/>
      <c r="AE187" s="69"/>
      <c r="AF187" s="69"/>
      <c r="AG187" s="69"/>
      <c r="AH187" s="69"/>
      <c r="AI187" s="69"/>
      <c r="AJ187" s="69"/>
      <c r="AK187" s="69"/>
      <c r="AL187" s="69"/>
      <c r="AM187" s="69"/>
      <c r="AN187" s="69"/>
      <c r="AO187" s="69"/>
      <c r="AP187" s="69"/>
      <c r="AQ187" s="69"/>
      <c r="AR187" s="69"/>
      <c r="AS187" s="69"/>
      <c r="AT187" s="69"/>
      <c r="AU187" s="69"/>
      <c r="AV187" s="69"/>
      <c r="AW187" s="69"/>
      <c r="AX187" s="69"/>
      <c r="AY187" s="69"/>
      <c r="AZ187" s="69"/>
      <c r="BA187" s="69"/>
      <c r="BB187" s="69"/>
      <c r="BC187" s="69"/>
      <c r="BD187" s="69"/>
      <c r="BE187" s="69"/>
      <c r="BF187" s="69"/>
      <c r="BG187" s="69"/>
      <c r="BH187" s="69"/>
    </row>
    <row r="188" spans="1:60" x14ac:dyDescent="0.25">
      <c r="A188" s="69"/>
      <c r="B188" s="69"/>
      <c r="C188" s="69"/>
      <c r="D188" s="69"/>
      <c r="E188" s="69"/>
      <c r="F188" s="69"/>
      <c r="G188" s="69"/>
      <c r="H188" s="69"/>
      <c r="I188" s="69"/>
      <c r="J188" s="69"/>
      <c r="K188" s="69"/>
      <c r="L188" s="69"/>
      <c r="M188" s="69"/>
      <c r="N188" s="69"/>
      <c r="O188" s="69"/>
      <c r="P188" s="69"/>
      <c r="Q188" s="69"/>
      <c r="R188" s="69"/>
      <c r="S188" s="69"/>
      <c r="T188" s="69"/>
      <c r="U188" s="69"/>
      <c r="V188" s="69"/>
      <c r="W188" s="69"/>
      <c r="X188" s="69"/>
      <c r="Y188" s="69"/>
      <c r="Z188" s="69"/>
      <c r="AA188" s="69"/>
      <c r="AB188" s="69"/>
      <c r="AC188" s="69"/>
      <c r="AD188" s="69"/>
      <c r="AE188" s="69"/>
      <c r="AF188" s="69"/>
      <c r="AG188" s="69"/>
      <c r="AH188" s="69"/>
      <c r="AI188" s="69"/>
      <c r="AJ188" s="69"/>
      <c r="AK188" s="69"/>
      <c r="AL188" s="69"/>
      <c r="AM188" s="69"/>
      <c r="AN188" s="69"/>
      <c r="AO188" s="69"/>
      <c r="AP188" s="69"/>
      <c r="AQ188" s="69"/>
      <c r="AR188" s="69"/>
      <c r="AS188" s="69"/>
      <c r="AT188" s="69"/>
      <c r="AU188" s="69"/>
      <c r="AV188" s="69"/>
      <c r="AW188" s="69"/>
      <c r="AX188" s="69"/>
      <c r="AY188" s="69"/>
      <c r="AZ188" s="69"/>
      <c r="BA188" s="69"/>
      <c r="BB188" s="69"/>
      <c r="BC188" s="69"/>
      <c r="BD188" s="69"/>
      <c r="BE188" s="69"/>
      <c r="BF188" s="69"/>
      <c r="BG188" s="69"/>
      <c r="BH188" s="69"/>
    </row>
    <row r="189" spans="1:60" x14ac:dyDescent="0.25">
      <c r="A189" s="69"/>
      <c r="B189" s="69"/>
      <c r="C189" s="69"/>
      <c r="D189" s="69"/>
      <c r="E189" s="69"/>
      <c r="F189" s="69"/>
      <c r="G189" s="69"/>
      <c r="H189" s="69"/>
      <c r="I189" s="69"/>
      <c r="J189" s="69"/>
      <c r="K189" s="69"/>
      <c r="L189" s="69"/>
      <c r="M189" s="69"/>
      <c r="N189" s="69"/>
      <c r="O189" s="69"/>
      <c r="P189" s="69"/>
      <c r="Q189" s="69"/>
      <c r="R189" s="69"/>
      <c r="S189" s="69"/>
      <c r="T189" s="69"/>
      <c r="U189" s="69"/>
      <c r="V189" s="69"/>
      <c r="W189" s="69"/>
      <c r="X189" s="69"/>
      <c r="Y189" s="69"/>
      <c r="Z189" s="69"/>
      <c r="AA189" s="69"/>
      <c r="AB189" s="69"/>
      <c r="AC189" s="69"/>
      <c r="AD189" s="69"/>
      <c r="AE189" s="69"/>
      <c r="AF189" s="69"/>
      <c r="AG189" s="69"/>
      <c r="AH189" s="69"/>
      <c r="AI189" s="69"/>
      <c r="AJ189" s="69"/>
      <c r="AK189" s="69"/>
      <c r="AL189" s="69"/>
      <c r="AM189" s="69"/>
      <c r="AN189" s="69"/>
      <c r="AO189" s="69"/>
      <c r="AP189" s="69"/>
      <c r="AQ189" s="69"/>
      <c r="AR189" s="69"/>
      <c r="AS189" s="69"/>
      <c r="AT189" s="69"/>
      <c r="AU189" s="69"/>
      <c r="AV189" s="69"/>
      <c r="AW189" s="69"/>
      <c r="AX189" s="69"/>
      <c r="AY189" s="69"/>
      <c r="AZ189" s="69"/>
      <c r="BA189" s="69"/>
      <c r="BB189" s="69"/>
      <c r="BC189" s="69"/>
      <c r="BD189" s="69"/>
      <c r="BE189" s="69"/>
      <c r="BF189" s="69"/>
      <c r="BG189" s="69"/>
      <c r="BH189" s="69"/>
    </row>
    <row r="190" spans="1:60" x14ac:dyDescent="0.25">
      <c r="A190" s="69"/>
      <c r="B190" s="69"/>
      <c r="C190" s="69"/>
      <c r="D190" s="69"/>
      <c r="E190" s="69"/>
      <c r="F190" s="69"/>
      <c r="G190" s="69"/>
      <c r="H190" s="69"/>
      <c r="I190" s="69"/>
      <c r="J190" s="69"/>
      <c r="K190" s="69"/>
      <c r="L190" s="69"/>
      <c r="M190" s="69"/>
      <c r="N190" s="69"/>
      <c r="O190" s="69"/>
      <c r="P190" s="69"/>
      <c r="Q190" s="69"/>
      <c r="R190" s="69"/>
      <c r="S190" s="69"/>
      <c r="T190" s="69"/>
      <c r="U190" s="69"/>
      <c r="V190" s="69"/>
      <c r="W190" s="69"/>
      <c r="X190" s="69"/>
      <c r="Y190" s="69"/>
      <c r="Z190" s="69"/>
      <c r="AA190" s="69"/>
      <c r="AB190" s="69"/>
      <c r="AC190" s="69"/>
      <c r="AD190" s="69"/>
      <c r="AE190" s="69"/>
      <c r="AF190" s="69"/>
      <c r="AG190" s="69"/>
      <c r="AH190" s="69"/>
      <c r="AI190" s="69"/>
      <c r="AJ190" s="69"/>
      <c r="AK190" s="69"/>
      <c r="AL190" s="69"/>
      <c r="AM190" s="69"/>
      <c r="AN190" s="69"/>
      <c r="AO190" s="69"/>
      <c r="AP190" s="69"/>
      <c r="AQ190" s="69"/>
      <c r="AR190" s="69"/>
      <c r="AS190" s="69"/>
      <c r="AT190" s="69"/>
      <c r="AU190" s="69"/>
      <c r="AV190" s="69"/>
      <c r="AW190" s="69"/>
      <c r="AX190" s="69"/>
      <c r="AY190" s="69"/>
      <c r="AZ190" s="69"/>
      <c r="BA190" s="69"/>
      <c r="BB190" s="69"/>
      <c r="BC190" s="69"/>
      <c r="BD190" s="69"/>
      <c r="BE190" s="69"/>
      <c r="BF190" s="69"/>
      <c r="BG190" s="69"/>
      <c r="BH190" s="69"/>
    </row>
    <row r="191" spans="1:60" x14ac:dyDescent="0.25">
      <c r="A191" s="69"/>
      <c r="J191" s="69"/>
      <c r="K191" s="69"/>
      <c r="L191" s="69"/>
      <c r="M191" s="69"/>
      <c r="N191" s="69"/>
      <c r="O191" s="69"/>
      <c r="P191" s="69"/>
      <c r="Q191" s="69"/>
      <c r="R191" s="69"/>
      <c r="S191" s="69"/>
      <c r="T191" s="69"/>
      <c r="U191" s="69"/>
      <c r="V191" s="69"/>
      <c r="W191" s="69"/>
      <c r="X191" s="69"/>
      <c r="Y191" s="69"/>
      <c r="Z191" s="69"/>
      <c r="AA191" s="69"/>
      <c r="AB191" s="69"/>
      <c r="AC191" s="69"/>
      <c r="AD191" s="69"/>
      <c r="AE191" s="69"/>
      <c r="AF191" s="69"/>
      <c r="AG191" s="69"/>
      <c r="AH191" s="69"/>
      <c r="AI191" s="69"/>
      <c r="AJ191" s="69"/>
      <c r="AK191" s="69"/>
      <c r="AL191" s="69"/>
      <c r="AM191" s="69"/>
      <c r="AN191" s="69"/>
      <c r="AO191" s="69"/>
      <c r="AP191" s="69"/>
      <c r="AQ191" s="69"/>
      <c r="AR191" s="69"/>
      <c r="AS191" s="69"/>
      <c r="AT191" s="69"/>
      <c r="AU191" s="69"/>
      <c r="AV191" s="69"/>
      <c r="AW191" s="69"/>
      <c r="AX191" s="69"/>
      <c r="AY191" s="69"/>
      <c r="AZ191" s="69"/>
      <c r="BA191" s="69"/>
      <c r="BB191" s="69"/>
      <c r="BC191" s="69"/>
      <c r="BD191" s="69"/>
      <c r="BE191" s="69"/>
      <c r="BF191" s="69"/>
      <c r="BG191" s="69"/>
      <c r="BH191" s="69"/>
    </row>
    <row r="192" spans="1:60" x14ac:dyDescent="0.25">
      <c r="A192" s="69"/>
      <c r="J192" s="69"/>
      <c r="K192" s="69"/>
      <c r="L192" s="69"/>
      <c r="M192" s="69"/>
      <c r="N192" s="69"/>
      <c r="O192" s="69"/>
      <c r="P192" s="69"/>
      <c r="Q192" s="69"/>
      <c r="R192" s="69"/>
      <c r="S192" s="69"/>
      <c r="T192" s="69"/>
      <c r="U192" s="69"/>
      <c r="V192" s="69"/>
      <c r="W192" s="69"/>
      <c r="X192" s="69"/>
      <c r="Y192" s="69"/>
      <c r="Z192" s="69"/>
      <c r="AA192" s="69"/>
      <c r="AB192" s="69"/>
      <c r="AC192" s="69"/>
      <c r="AD192" s="69"/>
      <c r="AE192" s="69"/>
      <c r="AF192" s="69"/>
      <c r="AG192" s="69"/>
      <c r="AH192" s="69"/>
      <c r="AI192" s="69"/>
      <c r="AJ192" s="69"/>
      <c r="AK192" s="69"/>
      <c r="AL192" s="69"/>
      <c r="AM192" s="69"/>
      <c r="AN192" s="69"/>
      <c r="AO192" s="69"/>
      <c r="AP192" s="69"/>
      <c r="AQ192" s="69"/>
      <c r="AR192" s="69"/>
      <c r="AS192" s="69"/>
      <c r="AT192" s="69"/>
      <c r="AU192" s="69"/>
      <c r="AV192" s="69"/>
      <c r="AW192" s="69"/>
      <c r="AX192" s="69"/>
      <c r="AY192" s="69"/>
      <c r="AZ192" s="69"/>
      <c r="BA192" s="69"/>
      <c r="BB192" s="69"/>
      <c r="BC192" s="69"/>
      <c r="BD192" s="69"/>
      <c r="BE192" s="69"/>
      <c r="BF192" s="69"/>
      <c r="BG192" s="69"/>
      <c r="BH192" s="69"/>
    </row>
    <row r="193" spans="1:60" x14ac:dyDescent="0.25">
      <c r="A193" s="69"/>
      <c r="J193" s="69"/>
      <c r="K193" s="69"/>
      <c r="L193" s="69"/>
      <c r="M193" s="69"/>
      <c r="N193" s="69"/>
      <c r="O193" s="69"/>
      <c r="P193" s="69"/>
      <c r="Q193" s="69"/>
      <c r="R193" s="69"/>
      <c r="S193" s="69"/>
      <c r="T193" s="69"/>
      <c r="U193" s="69"/>
      <c r="V193" s="69"/>
      <c r="W193" s="69"/>
      <c r="X193" s="69"/>
      <c r="Y193" s="69"/>
      <c r="Z193" s="69"/>
      <c r="AA193" s="69"/>
      <c r="AB193" s="69"/>
      <c r="AC193" s="69"/>
      <c r="AD193" s="69"/>
      <c r="AE193" s="69"/>
      <c r="AF193" s="69"/>
      <c r="AG193" s="69"/>
      <c r="AH193" s="69"/>
      <c r="AI193" s="69"/>
      <c r="AJ193" s="69"/>
      <c r="AK193" s="69"/>
      <c r="AL193" s="69"/>
      <c r="AM193" s="69"/>
      <c r="AN193" s="69"/>
      <c r="AO193" s="69"/>
      <c r="AP193" s="69"/>
      <c r="AQ193" s="69"/>
      <c r="AR193" s="69"/>
      <c r="AS193" s="69"/>
      <c r="AT193" s="69"/>
      <c r="AU193" s="69"/>
      <c r="AV193" s="69"/>
      <c r="AW193" s="69"/>
      <c r="AX193" s="69"/>
      <c r="AY193" s="69"/>
      <c r="AZ193" s="69"/>
      <c r="BA193" s="69"/>
      <c r="BB193" s="69"/>
      <c r="BC193" s="69"/>
      <c r="BD193" s="69"/>
      <c r="BE193" s="69"/>
      <c r="BF193" s="69"/>
      <c r="BG193" s="69"/>
      <c r="BH193" s="69"/>
    </row>
    <row r="194" spans="1:60" x14ac:dyDescent="0.25">
      <c r="A194" s="69"/>
      <c r="J194" s="69"/>
      <c r="K194" s="69"/>
      <c r="L194" s="69"/>
      <c r="M194" s="69"/>
      <c r="N194" s="69"/>
      <c r="O194" s="69"/>
      <c r="P194" s="69"/>
      <c r="Q194" s="69"/>
      <c r="R194" s="69"/>
      <c r="S194" s="69"/>
      <c r="T194" s="69"/>
      <c r="U194" s="69"/>
      <c r="V194" s="69"/>
      <c r="W194" s="69"/>
      <c r="X194" s="69"/>
      <c r="Y194" s="69"/>
      <c r="Z194" s="69"/>
      <c r="AA194" s="69"/>
      <c r="AB194" s="69"/>
      <c r="AC194" s="69"/>
      <c r="AD194" s="69"/>
      <c r="AE194" s="69"/>
      <c r="AF194" s="69"/>
      <c r="AG194" s="69"/>
      <c r="AH194" s="69"/>
      <c r="AI194" s="69"/>
      <c r="AJ194" s="69"/>
      <c r="AK194" s="69"/>
      <c r="AL194" s="69"/>
      <c r="AM194" s="69"/>
      <c r="AN194" s="69"/>
      <c r="AO194" s="69"/>
      <c r="AP194" s="69"/>
      <c r="AQ194" s="69"/>
      <c r="AR194" s="69"/>
      <c r="AS194" s="69"/>
      <c r="AT194" s="69"/>
      <c r="AU194" s="69"/>
      <c r="AV194" s="69"/>
      <c r="AW194" s="69"/>
      <c r="AX194" s="69"/>
      <c r="AY194" s="69"/>
      <c r="AZ194" s="69"/>
      <c r="BA194" s="69"/>
      <c r="BB194" s="69"/>
      <c r="BC194" s="69"/>
      <c r="BD194" s="69"/>
      <c r="BE194" s="69"/>
      <c r="BF194" s="69"/>
      <c r="BG194" s="69"/>
      <c r="BH194" s="69"/>
    </row>
    <row r="195" spans="1:60" x14ac:dyDescent="0.25">
      <c r="A195" s="69"/>
      <c r="J195" s="69"/>
      <c r="K195" s="69"/>
      <c r="L195" s="69"/>
      <c r="M195" s="69"/>
      <c r="N195" s="69"/>
      <c r="O195" s="69"/>
      <c r="P195" s="69"/>
      <c r="Q195" s="69"/>
      <c r="R195" s="69"/>
      <c r="S195" s="69"/>
      <c r="T195" s="69"/>
      <c r="U195" s="69"/>
      <c r="V195" s="69"/>
      <c r="W195" s="69"/>
      <c r="X195" s="69"/>
      <c r="Y195" s="69"/>
      <c r="Z195" s="69"/>
      <c r="AA195" s="69"/>
      <c r="AB195" s="69"/>
      <c r="AC195" s="69"/>
      <c r="AD195" s="69"/>
      <c r="AE195" s="69"/>
      <c r="AF195" s="69"/>
      <c r="AG195" s="69"/>
      <c r="AH195" s="69"/>
      <c r="AI195" s="69"/>
      <c r="AJ195" s="69"/>
      <c r="AK195" s="69"/>
      <c r="AL195" s="69"/>
      <c r="AM195" s="69"/>
      <c r="AN195" s="69"/>
      <c r="AO195" s="69"/>
      <c r="AP195" s="69"/>
      <c r="AQ195" s="69"/>
      <c r="AR195" s="69"/>
      <c r="AS195" s="69"/>
      <c r="AT195" s="69"/>
      <c r="AU195" s="69"/>
      <c r="AV195" s="69"/>
      <c r="AW195" s="69"/>
      <c r="AX195" s="69"/>
      <c r="AY195" s="69"/>
      <c r="AZ195" s="69"/>
      <c r="BA195" s="69"/>
      <c r="BB195" s="69"/>
      <c r="BC195" s="69"/>
      <c r="BD195" s="69"/>
      <c r="BE195" s="69"/>
      <c r="BF195" s="69"/>
      <c r="BG195" s="69"/>
      <c r="BH195" s="69"/>
    </row>
    <row r="196" spans="1:60" x14ac:dyDescent="0.25">
      <c r="A196" s="69"/>
      <c r="J196" s="69"/>
      <c r="K196" s="69"/>
      <c r="L196" s="69"/>
      <c r="M196" s="69"/>
      <c r="N196" s="69"/>
      <c r="O196" s="69"/>
      <c r="P196" s="69"/>
      <c r="Q196" s="69"/>
      <c r="R196" s="69"/>
      <c r="S196" s="69"/>
      <c r="T196" s="69"/>
      <c r="U196" s="69"/>
      <c r="V196" s="69"/>
      <c r="W196" s="69"/>
      <c r="X196" s="69"/>
      <c r="Y196" s="69"/>
      <c r="Z196" s="69"/>
      <c r="AA196" s="69"/>
      <c r="AB196" s="69"/>
      <c r="AC196" s="69"/>
      <c r="AD196" s="69"/>
      <c r="AE196" s="69"/>
      <c r="AF196" s="69"/>
      <c r="AG196" s="69"/>
      <c r="AH196" s="69"/>
      <c r="AI196" s="69"/>
      <c r="AJ196" s="69"/>
      <c r="AK196" s="69"/>
      <c r="AL196" s="69"/>
      <c r="AM196" s="69"/>
      <c r="AN196" s="69"/>
      <c r="AO196" s="69"/>
      <c r="AP196" s="69"/>
      <c r="AQ196" s="69"/>
      <c r="AR196" s="69"/>
      <c r="AS196" s="69"/>
      <c r="AT196" s="69"/>
      <c r="AU196" s="69"/>
      <c r="AV196" s="69"/>
      <c r="AW196" s="69"/>
      <c r="AX196" s="69"/>
      <c r="AY196" s="69"/>
      <c r="AZ196" s="69"/>
      <c r="BA196" s="69"/>
      <c r="BB196" s="69"/>
      <c r="BC196" s="69"/>
      <c r="BD196" s="69"/>
      <c r="BE196" s="69"/>
      <c r="BF196" s="69"/>
      <c r="BG196" s="69"/>
      <c r="BH196" s="69"/>
    </row>
    <row r="197" spans="1:60" x14ac:dyDescent="0.25">
      <c r="A197" s="69"/>
      <c r="J197" s="69"/>
      <c r="K197" s="69"/>
      <c r="L197" s="69"/>
      <c r="M197" s="69"/>
      <c r="N197" s="69"/>
      <c r="O197" s="69"/>
      <c r="P197" s="69"/>
      <c r="Q197" s="69"/>
      <c r="R197" s="69"/>
      <c r="S197" s="69"/>
      <c r="T197" s="69"/>
      <c r="U197" s="69"/>
      <c r="V197" s="69"/>
      <c r="W197" s="69"/>
      <c r="X197" s="69"/>
      <c r="Y197" s="69"/>
      <c r="Z197" s="69"/>
      <c r="AA197" s="69"/>
      <c r="AB197" s="69"/>
      <c r="AC197" s="69"/>
      <c r="AD197" s="69"/>
      <c r="AE197" s="69"/>
      <c r="AF197" s="69"/>
      <c r="AG197" s="69"/>
      <c r="AH197" s="69"/>
      <c r="AI197" s="69"/>
      <c r="AJ197" s="69"/>
      <c r="AK197" s="69"/>
      <c r="AL197" s="69"/>
      <c r="AM197" s="69"/>
      <c r="AN197" s="69"/>
      <c r="AO197" s="69"/>
      <c r="AP197" s="69"/>
      <c r="AQ197" s="69"/>
      <c r="AR197" s="69"/>
      <c r="AS197" s="69"/>
      <c r="AT197" s="69"/>
      <c r="AU197" s="69"/>
      <c r="AV197" s="69"/>
      <c r="AW197" s="69"/>
      <c r="AX197" s="69"/>
      <c r="AY197" s="69"/>
      <c r="AZ197" s="69"/>
      <c r="BA197" s="69"/>
      <c r="BB197" s="69"/>
      <c r="BC197" s="69"/>
      <c r="BD197" s="69"/>
      <c r="BE197" s="69"/>
      <c r="BF197" s="69"/>
      <c r="BG197" s="69"/>
      <c r="BH197" s="69"/>
    </row>
    <row r="198" spans="1:60" x14ac:dyDescent="0.25">
      <c r="A198" s="69"/>
      <c r="J198" s="69"/>
      <c r="K198" s="69"/>
      <c r="L198" s="69"/>
      <c r="M198" s="69"/>
      <c r="N198" s="69"/>
      <c r="O198" s="69"/>
      <c r="P198" s="69"/>
      <c r="Q198" s="69"/>
      <c r="R198" s="69"/>
      <c r="S198" s="69"/>
      <c r="T198" s="69"/>
      <c r="U198" s="69"/>
      <c r="V198" s="69"/>
      <c r="W198" s="69"/>
      <c r="X198" s="69"/>
      <c r="Y198" s="69"/>
      <c r="Z198" s="69"/>
      <c r="AA198" s="69"/>
      <c r="AB198" s="69"/>
      <c r="AC198" s="69"/>
      <c r="AD198" s="69"/>
      <c r="AE198" s="69"/>
      <c r="AF198" s="69"/>
      <c r="AG198" s="69"/>
      <c r="AH198" s="69"/>
      <c r="AI198" s="69"/>
      <c r="AJ198" s="69"/>
      <c r="AK198" s="69"/>
      <c r="AL198" s="69"/>
      <c r="AM198" s="69"/>
      <c r="AN198" s="69"/>
      <c r="AO198" s="69"/>
      <c r="AP198" s="69"/>
      <c r="AQ198" s="69"/>
      <c r="AR198" s="69"/>
      <c r="AS198" s="69"/>
      <c r="AT198" s="69"/>
      <c r="AU198" s="69"/>
      <c r="AV198" s="69"/>
      <c r="AW198" s="69"/>
      <c r="AX198" s="69"/>
      <c r="AY198" s="69"/>
      <c r="AZ198" s="69"/>
      <c r="BA198" s="69"/>
      <c r="BB198" s="69"/>
      <c r="BC198" s="69"/>
      <c r="BD198" s="69"/>
      <c r="BE198" s="69"/>
      <c r="BF198" s="69"/>
      <c r="BG198" s="69"/>
      <c r="BH198" s="69"/>
    </row>
    <row r="199" spans="1:60" x14ac:dyDescent="0.25">
      <c r="A199" s="69"/>
      <c r="J199" s="69"/>
      <c r="K199" s="69"/>
      <c r="L199" s="69"/>
      <c r="M199" s="69"/>
      <c r="N199" s="69"/>
      <c r="O199" s="69"/>
      <c r="P199" s="69"/>
      <c r="Q199" s="69"/>
      <c r="R199" s="69"/>
      <c r="S199" s="69"/>
      <c r="T199" s="69"/>
      <c r="U199" s="69"/>
      <c r="V199" s="69"/>
      <c r="W199" s="69"/>
      <c r="X199" s="69"/>
      <c r="Y199" s="69"/>
      <c r="Z199" s="69"/>
      <c r="AA199" s="69"/>
      <c r="AB199" s="69"/>
      <c r="AC199" s="69"/>
      <c r="AD199" s="69"/>
      <c r="AE199" s="69"/>
      <c r="AF199" s="69"/>
      <c r="AG199" s="69"/>
      <c r="AH199" s="69"/>
      <c r="AI199" s="69"/>
      <c r="AJ199" s="69"/>
      <c r="AK199" s="69"/>
      <c r="AL199" s="69"/>
      <c r="AM199" s="69"/>
      <c r="AN199" s="69"/>
      <c r="AO199" s="69"/>
      <c r="AP199" s="69"/>
      <c r="AQ199" s="69"/>
      <c r="AR199" s="69"/>
      <c r="AS199" s="69"/>
      <c r="AT199" s="69"/>
      <c r="AU199" s="69"/>
      <c r="AV199" s="69"/>
      <c r="AW199" s="69"/>
      <c r="AX199" s="69"/>
      <c r="AY199" s="69"/>
      <c r="AZ199" s="69"/>
      <c r="BA199" s="69"/>
      <c r="BB199" s="69"/>
      <c r="BC199" s="69"/>
      <c r="BD199" s="69"/>
      <c r="BE199" s="69"/>
      <c r="BF199" s="69"/>
      <c r="BG199" s="69"/>
      <c r="BH199" s="69"/>
    </row>
    <row r="200" spans="1:60" x14ac:dyDescent="0.25">
      <c r="A200" s="69"/>
      <c r="J200" s="69"/>
      <c r="K200" s="69"/>
      <c r="L200" s="69"/>
      <c r="M200" s="69"/>
      <c r="N200" s="69"/>
      <c r="O200" s="69"/>
      <c r="P200" s="69"/>
      <c r="Q200" s="69"/>
      <c r="R200" s="69"/>
      <c r="S200" s="69"/>
      <c r="T200" s="69"/>
      <c r="U200" s="69"/>
      <c r="V200" s="69"/>
      <c r="W200" s="69"/>
      <c r="X200" s="69"/>
      <c r="Y200" s="69"/>
      <c r="Z200" s="69"/>
      <c r="AA200" s="69"/>
      <c r="AB200" s="69"/>
      <c r="AC200" s="69"/>
      <c r="AD200" s="69"/>
      <c r="AE200" s="69"/>
      <c r="AF200" s="69"/>
      <c r="AG200" s="69"/>
      <c r="AH200" s="69"/>
      <c r="AI200" s="69"/>
      <c r="AJ200" s="69"/>
      <c r="AK200" s="69"/>
      <c r="AL200" s="69"/>
      <c r="AM200" s="69"/>
      <c r="AN200" s="69"/>
      <c r="AO200" s="69"/>
      <c r="AP200" s="69"/>
      <c r="AQ200" s="69"/>
      <c r="AR200" s="69"/>
      <c r="AS200" s="69"/>
      <c r="AT200" s="69"/>
      <c r="AU200" s="69"/>
      <c r="AV200" s="69"/>
      <c r="AW200" s="69"/>
      <c r="AX200" s="69"/>
      <c r="AY200" s="69"/>
      <c r="AZ200" s="69"/>
      <c r="BA200" s="69"/>
      <c r="BB200" s="69"/>
      <c r="BC200" s="69"/>
      <c r="BD200" s="69"/>
      <c r="BE200" s="69"/>
      <c r="BF200" s="69"/>
      <c r="BG200" s="69"/>
      <c r="BH200" s="69"/>
    </row>
    <row r="201" spans="1:60" x14ac:dyDescent="0.25">
      <c r="A201" s="69"/>
      <c r="J201" s="69"/>
      <c r="K201" s="69"/>
      <c r="L201" s="69"/>
      <c r="M201" s="69"/>
      <c r="N201" s="69"/>
      <c r="O201" s="69"/>
      <c r="P201" s="69"/>
      <c r="Q201" s="69"/>
      <c r="R201" s="69"/>
      <c r="S201" s="69"/>
      <c r="T201" s="69"/>
      <c r="U201" s="69"/>
      <c r="V201" s="69"/>
      <c r="W201" s="69"/>
      <c r="X201" s="69"/>
      <c r="Y201" s="69"/>
      <c r="Z201" s="69"/>
      <c r="AA201" s="69"/>
      <c r="AB201" s="69"/>
      <c r="AC201" s="69"/>
      <c r="AD201" s="69"/>
      <c r="AE201" s="69"/>
      <c r="AF201" s="69"/>
      <c r="AG201" s="69"/>
      <c r="AH201" s="69"/>
      <c r="AI201" s="69"/>
      <c r="AJ201" s="69"/>
      <c r="AK201" s="69"/>
      <c r="AL201" s="69"/>
      <c r="AM201" s="69"/>
      <c r="AN201" s="69"/>
      <c r="AO201" s="69"/>
      <c r="AP201" s="69"/>
      <c r="AQ201" s="69"/>
      <c r="AR201" s="69"/>
      <c r="AS201" s="69"/>
      <c r="AT201" s="69"/>
      <c r="AU201" s="69"/>
      <c r="AV201" s="69"/>
      <c r="AW201" s="69"/>
      <c r="AX201" s="69"/>
      <c r="AY201" s="69"/>
      <c r="AZ201" s="69"/>
      <c r="BA201" s="69"/>
      <c r="BB201" s="69"/>
      <c r="BC201" s="69"/>
      <c r="BD201" s="69"/>
      <c r="BE201" s="69"/>
      <c r="BF201" s="69"/>
      <c r="BG201" s="69"/>
      <c r="BH201" s="69"/>
    </row>
    <row r="202" spans="1:60" x14ac:dyDescent="0.25">
      <c r="A202" s="69"/>
      <c r="J202" s="69"/>
      <c r="K202" s="69"/>
      <c r="L202" s="69"/>
      <c r="M202" s="69"/>
      <c r="N202" s="69"/>
      <c r="O202" s="69"/>
      <c r="P202" s="69"/>
      <c r="Q202" s="69"/>
      <c r="R202" s="69"/>
      <c r="S202" s="69"/>
      <c r="T202" s="69"/>
      <c r="U202" s="69"/>
      <c r="V202" s="69"/>
      <c r="W202" s="69"/>
      <c r="X202" s="69"/>
      <c r="Y202" s="69"/>
      <c r="Z202" s="69"/>
      <c r="AA202" s="69"/>
      <c r="AB202" s="69"/>
      <c r="AC202" s="69"/>
      <c r="AD202" s="69"/>
      <c r="AE202" s="69"/>
      <c r="AF202" s="69"/>
      <c r="AG202" s="69"/>
      <c r="AH202" s="69"/>
      <c r="AI202" s="69"/>
      <c r="AJ202" s="69"/>
      <c r="AK202" s="69"/>
      <c r="AL202" s="69"/>
      <c r="AM202" s="69"/>
      <c r="AN202" s="69"/>
      <c r="AO202" s="69"/>
      <c r="AP202" s="69"/>
      <c r="AQ202" s="69"/>
      <c r="AR202" s="69"/>
      <c r="AS202" s="69"/>
      <c r="AT202" s="69"/>
      <c r="AU202" s="69"/>
      <c r="AV202" s="69"/>
      <c r="AW202" s="69"/>
      <c r="AX202" s="69"/>
      <c r="AY202" s="69"/>
      <c r="AZ202" s="69"/>
      <c r="BA202" s="69"/>
      <c r="BB202" s="69"/>
      <c r="BC202" s="69"/>
      <c r="BD202" s="69"/>
      <c r="BE202" s="69"/>
      <c r="BF202" s="69"/>
      <c r="BG202" s="69"/>
      <c r="BH202" s="69"/>
    </row>
    <row r="203" spans="1:60" x14ac:dyDescent="0.25">
      <c r="A203" s="69"/>
      <c r="J203" s="69"/>
      <c r="K203" s="69"/>
      <c r="L203" s="69"/>
      <c r="M203" s="69"/>
      <c r="N203" s="69"/>
      <c r="O203" s="69"/>
      <c r="P203" s="69"/>
      <c r="Q203" s="69"/>
      <c r="R203" s="69"/>
      <c r="S203" s="69"/>
      <c r="T203" s="69"/>
      <c r="U203" s="69"/>
      <c r="V203" s="69"/>
      <c r="W203" s="69"/>
      <c r="X203" s="69"/>
      <c r="Y203" s="69"/>
      <c r="Z203" s="69"/>
      <c r="AA203" s="69"/>
      <c r="AB203" s="69"/>
      <c r="AC203" s="69"/>
      <c r="AD203" s="69"/>
      <c r="AE203" s="69"/>
      <c r="AF203" s="69"/>
      <c r="AG203" s="69"/>
      <c r="AH203" s="69"/>
      <c r="AI203" s="69"/>
      <c r="AJ203" s="69"/>
      <c r="AK203" s="69"/>
      <c r="AL203" s="69"/>
      <c r="AM203" s="69"/>
      <c r="AN203" s="69"/>
      <c r="AO203" s="69"/>
      <c r="AP203" s="69"/>
      <c r="AQ203" s="69"/>
      <c r="AR203" s="69"/>
      <c r="AS203" s="69"/>
      <c r="AT203" s="69"/>
      <c r="AU203" s="69"/>
      <c r="AV203" s="69"/>
      <c r="AW203" s="69"/>
      <c r="AX203" s="69"/>
      <c r="AY203" s="69"/>
      <c r="AZ203" s="69"/>
      <c r="BA203" s="69"/>
      <c r="BB203" s="69"/>
      <c r="BC203" s="69"/>
      <c r="BD203" s="69"/>
      <c r="BE203" s="69"/>
      <c r="BF203" s="69"/>
      <c r="BG203" s="69"/>
      <c r="BH203" s="69"/>
    </row>
    <row r="204" spans="1:60" x14ac:dyDescent="0.25">
      <c r="A204" s="69"/>
      <c r="J204" s="69"/>
      <c r="K204" s="69"/>
      <c r="L204" s="69"/>
      <c r="M204" s="69"/>
      <c r="N204" s="69"/>
      <c r="O204" s="69"/>
      <c r="P204" s="69"/>
      <c r="Q204" s="69"/>
      <c r="R204" s="69"/>
      <c r="S204" s="69"/>
      <c r="T204" s="69"/>
      <c r="U204" s="69"/>
      <c r="V204" s="69"/>
      <c r="W204" s="69"/>
      <c r="X204" s="69"/>
      <c r="Y204" s="69"/>
      <c r="Z204" s="69"/>
      <c r="AA204" s="69"/>
      <c r="AB204" s="69"/>
      <c r="AC204" s="69"/>
      <c r="AD204" s="69"/>
      <c r="AE204" s="69"/>
      <c r="AF204" s="69"/>
      <c r="AG204" s="69"/>
      <c r="AH204" s="69"/>
      <c r="AI204" s="69"/>
      <c r="AJ204" s="69"/>
      <c r="AK204" s="69"/>
      <c r="AL204" s="69"/>
      <c r="AM204" s="69"/>
      <c r="AN204" s="69"/>
      <c r="AO204" s="69"/>
      <c r="AP204" s="69"/>
      <c r="AQ204" s="69"/>
      <c r="AR204" s="69"/>
      <c r="AS204" s="69"/>
      <c r="AT204" s="69"/>
      <c r="AU204" s="69"/>
      <c r="AV204" s="69"/>
      <c r="AW204" s="69"/>
      <c r="AX204" s="69"/>
      <c r="AY204" s="69"/>
      <c r="AZ204" s="69"/>
      <c r="BA204" s="69"/>
      <c r="BB204" s="69"/>
      <c r="BC204" s="69"/>
      <c r="BD204" s="69"/>
      <c r="BE204" s="69"/>
      <c r="BF204" s="69"/>
      <c r="BG204" s="69"/>
      <c r="BH204" s="69"/>
    </row>
    <row r="205" spans="1:60" x14ac:dyDescent="0.25">
      <c r="A205" s="69"/>
      <c r="J205" s="69"/>
      <c r="K205" s="69"/>
      <c r="L205" s="69"/>
      <c r="M205" s="69"/>
      <c r="N205" s="69"/>
      <c r="O205" s="69"/>
      <c r="P205" s="69"/>
      <c r="Q205" s="69"/>
      <c r="R205" s="69"/>
      <c r="S205" s="69"/>
      <c r="T205" s="69"/>
      <c r="U205" s="69"/>
      <c r="V205" s="69"/>
      <c r="W205" s="69"/>
      <c r="X205" s="69"/>
      <c r="Y205" s="69"/>
      <c r="Z205" s="69"/>
      <c r="AA205" s="69"/>
      <c r="AB205" s="69"/>
      <c r="AC205" s="69"/>
      <c r="AD205" s="69"/>
      <c r="AE205" s="69"/>
      <c r="AF205" s="69"/>
      <c r="AG205" s="69"/>
      <c r="AH205" s="69"/>
      <c r="AI205" s="69"/>
      <c r="AJ205" s="69"/>
      <c r="AK205" s="69"/>
      <c r="AL205" s="69"/>
      <c r="AM205" s="69"/>
      <c r="AN205" s="69"/>
      <c r="AO205" s="69"/>
      <c r="AP205" s="69"/>
      <c r="AQ205" s="69"/>
      <c r="AR205" s="69"/>
      <c r="AS205" s="69"/>
      <c r="AT205" s="69"/>
      <c r="AU205" s="69"/>
      <c r="AV205" s="69"/>
      <c r="AW205" s="69"/>
      <c r="AX205" s="69"/>
      <c r="AY205" s="69"/>
      <c r="AZ205" s="69"/>
      <c r="BA205" s="69"/>
      <c r="BB205" s="69"/>
      <c r="BC205" s="69"/>
      <c r="BD205" s="69"/>
      <c r="BE205" s="69"/>
      <c r="BF205" s="69"/>
      <c r="BG205" s="69"/>
      <c r="BH205" s="69"/>
    </row>
    <row r="206" spans="1:60" x14ac:dyDescent="0.25">
      <c r="A206" s="69"/>
      <c r="J206" s="69"/>
      <c r="K206" s="69"/>
      <c r="L206" s="69"/>
      <c r="M206" s="69"/>
      <c r="N206" s="69"/>
      <c r="O206" s="69"/>
      <c r="P206" s="69"/>
      <c r="Q206" s="69"/>
      <c r="R206" s="69"/>
      <c r="S206" s="69"/>
      <c r="T206" s="69"/>
      <c r="U206" s="69"/>
      <c r="V206" s="69"/>
      <c r="W206" s="69"/>
      <c r="X206" s="69"/>
      <c r="Y206" s="69"/>
      <c r="Z206" s="69"/>
      <c r="AA206" s="69"/>
      <c r="AB206" s="69"/>
      <c r="AC206" s="69"/>
      <c r="AD206" s="69"/>
      <c r="AE206" s="69"/>
      <c r="AF206" s="69"/>
      <c r="AG206" s="69"/>
      <c r="AH206" s="69"/>
      <c r="AI206" s="69"/>
      <c r="AJ206" s="69"/>
      <c r="AK206" s="69"/>
      <c r="AL206" s="69"/>
      <c r="AM206" s="69"/>
      <c r="AN206" s="69"/>
      <c r="AO206" s="69"/>
      <c r="AP206" s="69"/>
      <c r="AQ206" s="69"/>
      <c r="AR206" s="69"/>
      <c r="AS206" s="69"/>
      <c r="AT206" s="69"/>
      <c r="AU206" s="69"/>
      <c r="AV206" s="69"/>
      <c r="AW206" s="69"/>
      <c r="AX206" s="69"/>
      <c r="AY206" s="69"/>
      <c r="AZ206" s="69"/>
      <c r="BA206" s="69"/>
      <c r="BB206" s="69"/>
      <c r="BC206" s="69"/>
      <c r="BD206" s="69"/>
      <c r="BE206" s="69"/>
      <c r="BF206" s="69"/>
      <c r="BG206" s="69"/>
      <c r="BH206" s="69"/>
    </row>
    <row r="207" spans="1:60" x14ac:dyDescent="0.25">
      <c r="A207" s="69"/>
      <c r="J207" s="69"/>
      <c r="K207" s="69"/>
      <c r="L207" s="69"/>
      <c r="M207" s="69"/>
      <c r="N207" s="69"/>
      <c r="O207" s="69"/>
      <c r="P207" s="69"/>
      <c r="Q207" s="69"/>
      <c r="R207" s="69"/>
      <c r="S207" s="69"/>
      <c r="T207" s="69"/>
      <c r="U207" s="69"/>
      <c r="V207" s="69"/>
      <c r="W207" s="69"/>
      <c r="X207" s="69"/>
      <c r="Y207" s="69"/>
      <c r="Z207" s="69"/>
      <c r="AA207" s="69"/>
      <c r="AB207" s="69"/>
      <c r="AC207" s="69"/>
      <c r="AD207" s="69"/>
      <c r="AE207" s="69"/>
      <c r="AF207" s="69"/>
      <c r="AG207" s="69"/>
      <c r="AH207" s="69"/>
      <c r="AI207" s="69"/>
      <c r="AJ207" s="69"/>
      <c r="AK207" s="69"/>
      <c r="AL207" s="69"/>
      <c r="AM207" s="69"/>
      <c r="AN207" s="69"/>
      <c r="AO207" s="69"/>
      <c r="AP207" s="69"/>
      <c r="AQ207" s="69"/>
      <c r="AR207" s="69"/>
      <c r="AS207" s="69"/>
      <c r="AT207" s="69"/>
      <c r="AU207" s="69"/>
      <c r="AV207" s="69"/>
      <c r="AW207" s="69"/>
      <c r="AX207" s="69"/>
      <c r="AY207" s="69"/>
      <c r="AZ207" s="69"/>
      <c r="BA207" s="69"/>
      <c r="BB207" s="69"/>
      <c r="BC207" s="69"/>
      <c r="BD207" s="69"/>
      <c r="BE207" s="69"/>
      <c r="BF207" s="69"/>
      <c r="BG207" s="69"/>
      <c r="BH207" s="69"/>
    </row>
    <row r="208" spans="1:60" x14ac:dyDescent="0.25">
      <c r="A208" s="69"/>
      <c r="J208" s="69"/>
      <c r="K208" s="69"/>
      <c r="L208" s="69"/>
      <c r="M208" s="69"/>
      <c r="N208" s="69"/>
      <c r="O208" s="69"/>
      <c r="P208" s="69"/>
      <c r="Q208" s="69"/>
      <c r="R208" s="69"/>
      <c r="S208" s="69"/>
      <c r="T208" s="69"/>
      <c r="U208" s="69"/>
      <c r="V208" s="69"/>
      <c r="W208" s="69"/>
      <c r="X208" s="69"/>
      <c r="Y208" s="69"/>
      <c r="Z208" s="69"/>
      <c r="AA208" s="69"/>
      <c r="AB208" s="69"/>
      <c r="AC208" s="69"/>
      <c r="AD208" s="69"/>
      <c r="AE208" s="69"/>
      <c r="AF208" s="69"/>
      <c r="AG208" s="69"/>
      <c r="AH208" s="69"/>
      <c r="AI208" s="69"/>
      <c r="AJ208" s="69"/>
      <c r="AK208" s="69"/>
      <c r="AL208" s="69"/>
      <c r="AM208" s="69"/>
      <c r="AN208" s="69"/>
      <c r="AO208" s="69"/>
      <c r="AP208" s="69"/>
      <c r="AQ208" s="69"/>
      <c r="AR208" s="69"/>
      <c r="AS208" s="69"/>
      <c r="AT208" s="69"/>
      <c r="AU208" s="69"/>
      <c r="AV208" s="69"/>
      <c r="AW208" s="69"/>
      <c r="AX208" s="69"/>
      <c r="AY208" s="69"/>
      <c r="AZ208" s="69"/>
      <c r="BA208" s="69"/>
      <c r="BB208" s="69"/>
      <c r="BC208" s="69"/>
      <c r="BD208" s="69"/>
      <c r="BE208" s="69"/>
      <c r="BF208" s="69"/>
      <c r="BG208" s="69"/>
      <c r="BH208" s="69"/>
    </row>
    <row r="209" spans="1:60" x14ac:dyDescent="0.25">
      <c r="A209" s="69"/>
      <c r="J209" s="69"/>
      <c r="K209" s="69"/>
      <c r="L209" s="69"/>
      <c r="M209" s="69"/>
      <c r="N209" s="69"/>
      <c r="O209" s="69"/>
      <c r="P209" s="69"/>
      <c r="Q209" s="69"/>
      <c r="R209" s="69"/>
      <c r="S209" s="69"/>
      <c r="T209" s="69"/>
      <c r="U209" s="69"/>
      <c r="V209" s="69"/>
      <c r="W209" s="69"/>
      <c r="X209" s="69"/>
      <c r="Y209" s="69"/>
      <c r="Z209" s="69"/>
      <c r="AA209" s="69"/>
      <c r="AB209" s="69"/>
      <c r="AC209" s="69"/>
      <c r="AD209" s="69"/>
      <c r="AE209" s="69"/>
      <c r="AF209" s="69"/>
      <c r="AG209" s="69"/>
      <c r="AH209" s="69"/>
      <c r="AI209" s="69"/>
      <c r="AJ209" s="69"/>
      <c r="AK209" s="69"/>
      <c r="AL209" s="69"/>
      <c r="AM209" s="69"/>
      <c r="AN209" s="69"/>
      <c r="AO209" s="69"/>
      <c r="AP209" s="69"/>
      <c r="AQ209" s="69"/>
      <c r="AR209" s="69"/>
      <c r="AS209" s="69"/>
      <c r="AT209" s="69"/>
      <c r="AU209" s="69"/>
      <c r="AV209" s="69"/>
      <c r="AW209" s="69"/>
      <c r="AX209" s="69"/>
      <c r="AY209" s="69"/>
      <c r="AZ209" s="69"/>
      <c r="BA209" s="69"/>
      <c r="BB209" s="69"/>
      <c r="BC209" s="69"/>
      <c r="BD209" s="69"/>
      <c r="BE209" s="69"/>
      <c r="BF209" s="69"/>
      <c r="BG209" s="69"/>
      <c r="BH209" s="69"/>
    </row>
    <row r="210" spans="1:60" x14ac:dyDescent="0.25">
      <c r="A210" s="69"/>
      <c r="J210" s="69"/>
      <c r="K210" s="69"/>
      <c r="L210" s="69"/>
      <c r="M210" s="69"/>
      <c r="N210" s="69"/>
      <c r="O210" s="69"/>
      <c r="P210" s="69"/>
      <c r="Q210" s="69"/>
      <c r="R210" s="69"/>
      <c r="S210" s="69"/>
      <c r="T210" s="69"/>
      <c r="U210" s="69"/>
      <c r="V210" s="69"/>
      <c r="W210" s="69"/>
      <c r="X210" s="69"/>
      <c r="Y210" s="69"/>
      <c r="Z210" s="69"/>
      <c r="AA210" s="69"/>
      <c r="AB210" s="69"/>
      <c r="AC210" s="69"/>
      <c r="AD210" s="69"/>
      <c r="AE210" s="69"/>
      <c r="AF210" s="69"/>
      <c r="AG210" s="69"/>
      <c r="AH210" s="69"/>
      <c r="AI210" s="69"/>
      <c r="AJ210" s="69"/>
      <c r="AK210" s="69"/>
      <c r="AL210" s="69"/>
      <c r="AM210" s="69"/>
      <c r="AN210" s="69"/>
      <c r="AO210" s="69"/>
      <c r="AP210" s="69"/>
      <c r="AQ210" s="69"/>
      <c r="AR210" s="69"/>
      <c r="AS210" s="69"/>
      <c r="AT210" s="69"/>
      <c r="AU210" s="69"/>
      <c r="AV210" s="69"/>
      <c r="AW210" s="69"/>
      <c r="AX210" s="69"/>
      <c r="AY210" s="69"/>
      <c r="AZ210" s="69"/>
      <c r="BA210" s="69"/>
      <c r="BB210" s="69"/>
      <c r="BC210" s="69"/>
      <c r="BD210" s="69"/>
      <c r="BE210" s="69"/>
      <c r="BF210" s="69"/>
      <c r="BG210" s="69"/>
      <c r="BH210" s="69"/>
    </row>
    <row r="211" spans="1:60" x14ac:dyDescent="0.25">
      <c r="A211" s="69"/>
      <c r="J211" s="69"/>
      <c r="K211" s="69"/>
      <c r="L211" s="69"/>
      <c r="M211" s="69"/>
      <c r="N211" s="69"/>
      <c r="O211" s="69"/>
      <c r="P211" s="69"/>
      <c r="Q211" s="69"/>
      <c r="R211" s="69"/>
      <c r="S211" s="69"/>
      <c r="T211" s="69"/>
      <c r="U211" s="69"/>
      <c r="V211" s="69"/>
      <c r="W211" s="69"/>
      <c r="X211" s="69"/>
      <c r="Y211" s="69"/>
      <c r="Z211" s="69"/>
      <c r="AA211" s="69"/>
      <c r="AB211" s="69"/>
      <c r="AC211" s="69"/>
      <c r="AD211" s="69"/>
      <c r="AE211" s="69"/>
      <c r="AF211" s="69"/>
      <c r="AG211" s="69"/>
      <c r="AH211" s="69"/>
      <c r="AI211" s="69"/>
      <c r="AJ211" s="69"/>
      <c r="AK211" s="69"/>
      <c r="AL211" s="69"/>
      <c r="AM211" s="69"/>
      <c r="AN211" s="69"/>
      <c r="AO211" s="69"/>
      <c r="AP211" s="69"/>
      <c r="AQ211" s="69"/>
      <c r="AR211" s="69"/>
      <c r="AS211" s="69"/>
      <c r="AT211" s="69"/>
      <c r="AU211" s="69"/>
      <c r="AV211" s="69"/>
      <c r="AW211" s="69"/>
      <c r="AX211" s="69"/>
      <c r="AY211" s="69"/>
      <c r="AZ211" s="69"/>
      <c r="BA211" s="69"/>
      <c r="BB211" s="69"/>
      <c r="BC211" s="69"/>
      <c r="BD211" s="69"/>
      <c r="BE211" s="69"/>
      <c r="BF211" s="69"/>
      <c r="BG211" s="69"/>
      <c r="BH211" s="69"/>
    </row>
    <row r="212" spans="1:60" x14ac:dyDescent="0.25">
      <c r="A212" s="69"/>
      <c r="J212" s="69"/>
      <c r="K212" s="69"/>
      <c r="L212" s="69"/>
      <c r="M212" s="69"/>
      <c r="N212" s="69"/>
      <c r="O212" s="69"/>
      <c r="P212" s="69"/>
      <c r="Q212" s="69"/>
      <c r="R212" s="69"/>
      <c r="S212" s="69"/>
      <c r="T212" s="69"/>
      <c r="U212" s="69"/>
      <c r="V212" s="69"/>
      <c r="W212" s="69"/>
      <c r="X212" s="69"/>
      <c r="Y212" s="69"/>
      <c r="Z212" s="69"/>
      <c r="AA212" s="69"/>
      <c r="AB212" s="69"/>
      <c r="AC212" s="69"/>
      <c r="AD212" s="69"/>
      <c r="AE212" s="69"/>
      <c r="AF212" s="69"/>
      <c r="AG212" s="69"/>
      <c r="AH212" s="69"/>
      <c r="AI212" s="69"/>
      <c r="AJ212" s="69"/>
      <c r="AK212" s="69"/>
      <c r="AL212" s="69"/>
      <c r="AM212" s="69"/>
      <c r="AN212" s="69"/>
      <c r="AO212" s="69"/>
      <c r="AP212" s="69"/>
      <c r="AQ212" s="69"/>
      <c r="AR212" s="69"/>
      <c r="AS212" s="69"/>
      <c r="AT212" s="69"/>
      <c r="AU212" s="69"/>
      <c r="AV212" s="69"/>
      <c r="AW212" s="69"/>
      <c r="AX212" s="69"/>
      <c r="AY212" s="69"/>
      <c r="AZ212" s="69"/>
      <c r="BA212" s="69"/>
      <c r="BB212" s="69"/>
      <c r="BC212" s="69"/>
      <c r="BD212" s="69"/>
      <c r="BE212" s="69"/>
      <c r="BF212" s="69"/>
      <c r="BG212" s="69"/>
      <c r="BH212" s="69"/>
    </row>
    <row r="213" spans="1:60" x14ac:dyDescent="0.25">
      <c r="A213" s="69"/>
      <c r="J213" s="69"/>
      <c r="K213" s="69"/>
      <c r="L213" s="69"/>
      <c r="M213" s="69"/>
      <c r="N213" s="69"/>
      <c r="O213" s="69"/>
      <c r="P213" s="69"/>
      <c r="Q213" s="69"/>
      <c r="R213" s="69"/>
      <c r="S213" s="69"/>
      <c r="T213" s="69"/>
      <c r="U213" s="69"/>
      <c r="V213" s="69"/>
      <c r="W213" s="69"/>
      <c r="X213" s="69"/>
      <c r="Y213" s="69"/>
      <c r="Z213" s="69"/>
      <c r="AA213" s="69"/>
      <c r="AB213" s="69"/>
      <c r="AC213" s="69"/>
      <c r="AD213" s="69"/>
      <c r="AE213" s="69"/>
      <c r="AF213" s="69"/>
      <c r="AG213" s="69"/>
      <c r="AH213" s="69"/>
      <c r="AI213" s="69"/>
      <c r="AJ213" s="69"/>
      <c r="AK213" s="69"/>
      <c r="AL213" s="69"/>
      <c r="AM213" s="69"/>
      <c r="AN213" s="69"/>
      <c r="AO213" s="69"/>
      <c r="AP213" s="69"/>
      <c r="AQ213" s="69"/>
      <c r="AR213" s="69"/>
      <c r="AS213" s="69"/>
      <c r="AT213" s="69"/>
      <c r="AU213" s="69"/>
      <c r="AV213" s="69"/>
      <c r="AW213" s="69"/>
      <c r="AX213" s="69"/>
      <c r="AY213" s="69"/>
      <c r="AZ213" s="69"/>
      <c r="BA213" s="69"/>
      <c r="BB213" s="69"/>
      <c r="BC213" s="69"/>
      <c r="BD213" s="69"/>
      <c r="BE213" s="69"/>
      <c r="BF213" s="69"/>
      <c r="BG213" s="69"/>
      <c r="BH213" s="69"/>
    </row>
    <row r="214" spans="1:60" x14ac:dyDescent="0.25">
      <c r="A214" s="69"/>
      <c r="J214" s="69"/>
      <c r="K214" s="69"/>
      <c r="L214" s="69"/>
      <c r="M214" s="69"/>
      <c r="N214" s="69"/>
      <c r="O214" s="69"/>
      <c r="P214" s="69"/>
      <c r="Q214" s="69"/>
      <c r="R214" s="69"/>
      <c r="S214" s="69"/>
      <c r="T214" s="69"/>
      <c r="U214" s="69"/>
      <c r="V214" s="69"/>
      <c r="W214" s="69"/>
      <c r="X214" s="69"/>
      <c r="Y214" s="69"/>
      <c r="Z214" s="69"/>
      <c r="AA214" s="69"/>
      <c r="AB214" s="69"/>
      <c r="AC214" s="69"/>
      <c r="AD214" s="69"/>
      <c r="AE214" s="69"/>
      <c r="AF214" s="69"/>
      <c r="AG214" s="69"/>
      <c r="AH214" s="69"/>
      <c r="AI214" s="69"/>
      <c r="AJ214" s="69"/>
      <c r="AK214" s="69"/>
      <c r="AL214" s="69"/>
      <c r="AM214" s="69"/>
      <c r="AN214" s="69"/>
      <c r="AO214" s="69"/>
      <c r="AP214" s="69"/>
      <c r="AQ214" s="69"/>
      <c r="AR214" s="69"/>
      <c r="AS214" s="69"/>
      <c r="AT214" s="69"/>
      <c r="AU214" s="69"/>
      <c r="AV214" s="69"/>
      <c r="AW214" s="69"/>
      <c r="AX214" s="69"/>
      <c r="AY214" s="69"/>
      <c r="AZ214" s="69"/>
      <c r="BA214" s="69"/>
      <c r="BB214" s="69"/>
      <c r="BC214" s="69"/>
      <c r="BD214" s="69"/>
      <c r="BE214" s="69"/>
      <c r="BF214" s="69"/>
      <c r="BG214" s="69"/>
      <c r="BH214" s="69"/>
    </row>
    <row r="215" spans="1:60" x14ac:dyDescent="0.25">
      <c r="A215" s="69"/>
      <c r="J215" s="69"/>
      <c r="K215" s="69"/>
      <c r="L215" s="69"/>
      <c r="M215" s="69"/>
      <c r="N215" s="69"/>
      <c r="O215" s="69"/>
      <c r="P215" s="69"/>
      <c r="Q215" s="69"/>
      <c r="R215" s="69"/>
      <c r="S215" s="69"/>
      <c r="T215" s="69"/>
      <c r="U215" s="69"/>
      <c r="V215" s="69"/>
      <c r="W215" s="69"/>
      <c r="X215" s="69"/>
      <c r="Y215" s="69"/>
      <c r="Z215" s="69"/>
      <c r="AA215" s="69"/>
      <c r="AB215" s="69"/>
      <c r="AC215" s="69"/>
      <c r="AD215" s="69"/>
      <c r="AE215" s="69"/>
      <c r="AF215" s="69"/>
      <c r="AG215" s="69"/>
      <c r="AH215" s="69"/>
      <c r="AI215" s="69"/>
      <c r="AJ215" s="69"/>
      <c r="AK215" s="69"/>
      <c r="AL215" s="69"/>
      <c r="AM215" s="69"/>
      <c r="AN215" s="69"/>
      <c r="AO215" s="69"/>
      <c r="AP215" s="69"/>
      <c r="AQ215" s="69"/>
      <c r="AR215" s="69"/>
      <c r="AS215" s="69"/>
      <c r="AT215" s="69"/>
      <c r="AU215" s="69"/>
      <c r="AV215" s="69"/>
      <c r="AW215" s="69"/>
      <c r="AX215" s="69"/>
      <c r="AY215" s="69"/>
      <c r="AZ215" s="69"/>
      <c r="BA215" s="69"/>
      <c r="BB215" s="69"/>
      <c r="BC215" s="69"/>
      <c r="BD215" s="69"/>
      <c r="BE215" s="69"/>
      <c r="BF215" s="69"/>
      <c r="BG215" s="69"/>
      <c r="BH215" s="69"/>
    </row>
    <row r="216" spans="1:60" x14ac:dyDescent="0.25">
      <c r="A216" s="69"/>
      <c r="J216" s="69"/>
      <c r="K216" s="69"/>
      <c r="L216" s="69"/>
      <c r="M216" s="69"/>
      <c r="N216" s="69"/>
      <c r="O216" s="69"/>
      <c r="P216" s="69"/>
      <c r="Q216" s="69"/>
      <c r="R216" s="69"/>
      <c r="S216" s="69"/>
      <c r="T216" s="69"/>
      <c r="U216" s="69"/>
      <c r="V216" s="69"/>
      <c r="W216" s="69"/>
      <c r="X216" s="69"/>
      <c r="Y216" s="69"/>
      <c r="Z216" s="69"/>
      <c r="AA216" s="69"/>
      <c r="AB216" s="69"/>
      <c r="AC216" s="69"/>
      <c r="AD216" s="69"/>
      <c r="AE216" s="69"/>
      <c r="AF216" s="69"/>
      <c r="AG216" s="69"/>
      <c r="AH216" s="69"/>
      <c r="AI216" s="69"/>
      <c r="AJ216" s="69"/>
      <c r="AK216" s="69"/>
      <c r="AL216" s="69"/>
      <c r="AM216" s="69"/>
      <c r="AN216" s="69"/>
      <c r="AO216" s="69"/>
      <c r="AP216" s="69"/>
      <c r="AQ216" s="69"/>
      <c r="AR216" s="69"/>
      <c r="AS216" s="69"/>
      <c r="AT216" s="69"/>
      <c r="AU216" s="69"/>
      <c r="AV216" s="69"/>
      <c r="AW216" s="69"/>
      <c r="AX216" s="69"/>
      <c r="AY216" s="69"/>
      <c r="AZ216" s="69"/>
      <c r="BA216" s="69"/>
      <c r="BB216" s="69"/>
      <c r="BC216" s="69"/>
      <c r="BD216" s="69"/>
      <c r="BE216" s="69"/>
      <c r="BF216" s="69"/>
      <c r="BG216" s="69"/>
      <c r="BH216" s="69"/>
    </row>
    <row r="217" spans="1:60" x14ac:dyDescent="0.25">
      <c r="A217" s="69"/>
      <c r="J217" s="69"/>
      <c r="K217" s="69"/>
      <c r="L217" s="69"/>
      <c r="M217" s="69"/>
      <c r="N217" s="69"/>
      <c r="O217" s="69"/>
      <c r="P217" s="69"/>
      <c r="Q217" s="69"/>
      <c r="R217" s="69"/>
      <c r="S217" s="69"/>
      <c r="T217" s="69"/>
      <c r="U217" s="69"/>
      <c r="V217" s="69"/>
      <c r="W217" s="69"/>
      <c r="X217" s="69"/>
      <c r="Y217" s="69"/>
      <c r="Z217" s="69"/>
      <c r="AA217" s="69"/>
      <c r="AB217" s="69"/>
      <c r="AC217" s="69"/>
      <c r="AD217" s="69"/>
      <c r="AE217" s="69"/>
      <c r="AF217" s="69"/>
      <c r="AG217" s="69"/>
      <c r="AH217" s="69"/>
      <c r="AI217" s="69"/>
      <c r="AJ217" s="69"/>
      <c r="AK217" s="69"/>
      <c r="AL217" s="69"/>
      <c r="AM217" s="69"/>
      <c r="AN217" s="69"/>
      <c r="AO217" s="69"/>
      <c r="AP217" s="69"/>
      <c r="AQ217" s="69"/>
      <c r="AR217" s="69"/>
      <c r="AS217" s="69"/>
      <c r="AT217" s="69"/>
      <c r="AU217" s="69"/>
      <c r="AV217" s="69"/>
      <c r="AW217" s="69"/>
      <c r="AX217" s="69"/>
      <c r="AY217" s="69"/>
      <c r="AZ217" s="69"/>
      <c r="BA217" s="69"/>
      <c r="BB217" s="69"/>
      <c r="BC217" s="69"/>
      <c r="BD217" s="69"/>
      <c r="BE217" s="69"/>
      <c r="BF217" s="69"/>
      <c r="BG217" s="69"/>
      <c r="BH217" s="69"/>
    </row>
    <row r="218" spans="1:60" x14ac:dyDescent="0.25">
      <c r="A218" s="69"/>
      <c r="J218" s="69"/>
      <c r="K218" s="69"/>
      <c r="L218" s="69"/>
      <c r="M218" s="69"/>
      <c r="N218" s="69"/>
      <c r="O218" s="69"/>
      <c r="P218" s="69"/>
      <c r="Q218" s="69"/>
      <c r="R218" s="69"/>
      <c r="S218" s="69"/>
      <c r="T218" s="69"/>
      <c r="U218" s="69"/>
      <c r="V218" s="69"/>
      <c r="W218" s="69"/>
      <c r="X218" s="69"/>
      <c r="Y218" s="69"/>
      <c r="Z218" s="69"/>
      <c r="AA218" s="69"/>
      <c r="AB218" s="69"/>
      <c r="AC218" s="69"/>
      <c r="AD218" s="69"/>
      <c r="AE218" s="69"/>
      <c r="AF218" s="69"/>
      <c r="AG218" s="69"/>
      <c r="AH218" s="69"/>
      <c r="AI218" s="69"/>
      <c r="AJ218" s="69"/>
      <c r="AK218" s="69"/>
      <c r="AL218" s="69"/>
      <c r="AM218" s="69"/>
      <c r="AN218" s="69"/>
      <c r="AO218" s="69"/>
      <c r="AP218" s="69"/>
      <c r="AQ218" s="69"/>
      <c r="AR218" s="69"/>
      <c r="AS218" s="69"/>
      <c r="AT218" s="69"/>
      <c r="AU218" s="69"/>
      <c r="AV218" s="69"/>
      <c r="AW218" s="69"/>
      <c r="AX218" s="69"/>
      <c r="AY218" s="69"/>
      <c r="AZ218" s="69"/>
      <c r="BA218" s="69"/>
      <c r="BB218" s="69"/>
      <c r="BC218" s="69"/>
      <c r="BD218" s="69"/>
      <c r="BE218" s="69"/>
      <c r="BF218" s="69"/>
      <c r="BG218" s="69"/>
      <c r="BH218" s="69"/>
    </row>
    <row r="219" spans="1:60" x14ac:dyDescent="0.25">
      <c r="A219" s="69"/>
      <c r="J219" s="69"/>
      <c r="K219" s="69"/>
      <c r="L219" s="69"/>
      <c r="M219" s="69"/>
      <c r="N219" s="69"/>
      <c r="O219" s="69"/>
      <c r="P219" s="69"/>
      <c r="Q219" s="69"/>
      <c r="R219" s="69"/>
      <c r="S219" s="69"/>
      <c r="T219" s="69"/>
      <c r="U219" s="69"/>
      <c r="V219" s="69"/>
      <c r="W219" s="69"/>
      <c r="X219" s="69"/>
      <c r="Y219" s="69"/>
      <c r="Z219" s="69"/>
      <c r="AA219" s="69"/>
      <c r="AB219" s="69"/>
      <c r="AC219" s="69"/>
      <c r="AD219" s="69"/>
      <c r="AE219" s="69"/>
      <c r="AF219" s="69"/>
      <c r="AG219" s="69"/>
      <c r="AH219" s="69"/>
      <c r="AI219" s="69"/>
      <c r="AJ219" s="69"/>
      <c r="AK219" s="69"/>
      <c r="AL219" s="69"/>
      <c r="AM219" s="69"/>
      <c r="AN219" s="69"/>
      <c r="AO219" s="69"/>
      <c r="AP219" s="69"/>
      <c r="AQ219" s="69"/>
      <c r="AR219" s="69"/>
      <c r="AS219" s="69"/>
      <c r="AT219" s="69"/>
      <c r="AU219" s="69"/>
      <c r="AV219" s="69"/>
      <c r="AW219" s="69"/>
      <c r="AX219" s="69"/>
      <c r="AY219" s="69"/>
      <c r="AZ219" s="69"/>
      <c r="BA219" s="69"/>
      <c r="BB219" s="69"/>
      <c r="BC219" s="69"/>
      <c r="BD219" s="69"/>
      <c r="BE219" s="69"/>
      <c r="BF219" s="69"/>
      <c r="BG219" s="69"/>
      <c r="BH219" s="69"/>
    </row>
    <row r="220" spans="1:60" x14ac:dyDescent="0.25">
      <c r="A220" s="69"/>
      <c r="J220" s="69"/>
      <c r="K220" s="69"/>
      <c r="L220" s="69"/>
      <c r="M220" s="69"/>
      <c r="N220" s="69"/>
      <c r="O220" s="69"/>
      <c r="P220" s="69"/>
      <c r="Q220" s="69"/>
      <c r="R220" s="69"/>
      <c r="S220" s="69"/>
      <c r="T220" s="69"/>
      <c r="U220" s="69"/>
      <c r="V220" s="69"/>
      <c r="W220" s="69"/>
      <c r="X220" s="69"/>
      <c r="Y220" s="69"/>
      <c r="Z220" s="69"/>
      <c r="AA220" s="69"/>
      <c r="AB220" s="69"/>
      <c r="AC220" s="69"/>
      <c r="AD220" s="69"/>
      <c r="AE220" s="69"/>
      <c r="AF220" s="69"/>
      <c r="AG220" s="69"/>
      <c r="AH220" s="69"/>
      <c r="AI220" s="69"/>
      <c r="AJ220" s="69"/>
      <c r="AK220" s="69"/>
      <c r="AL220" s="69"/>
      <c r="AM220" s="69"/>
      <c r="AN220" s="69"/>
      <c r="AO220" s="69"/>
      <c r="AP220" s="69"/>
      <c r="AQ220" s="69"/>
      <c r="AR220" s="69"/>
      <c r="AS220" s="69"/>
      <c r="AT220" s="69"/>
      <c r="AU220" s="69"/>
      <c r="AV220" s="69"/>
      <c r="AW220" s="69"/>
      <c r="AX220" s="69"/>
      <c r="AY220" s="69"/>
      <c r="AZ220" s="69"/>
      <c r="BA220" s="69"/>
      <c r="BB220" s="69"/>
      <c r="BC220" s="69"/>
      <c r="BD220" s="69"/>
      <c r="BE220" s="69"/>
      <c r="BF220" s="69"/>
      <c r="BG220" s="69"/>
      <c r="BH220" s="69"/>
    </row>
    <row r="221" spans="1:60" x14ac:dyDescent="0.25">
      <c r="A221" s="69"/>
      <c r="J221" s="69"/>
      <c r="K221" s="69"/>
      <c r="L221" s="69"/>
      <c r="M221" s="69"/>
      <c r="N221" s="69"/>
      <c r="O221" s="69"/>
      <c r="P221" s="69"/>
      <c r="Q221" s="69"/>
      <c r="R221" s="69"/>
      <c r="S221" s="69"/>
      <c r="T221" s="69"/>
      <c r="U221" s="69"/>
      <c r="V221" s="69"/>
      <c r="W221" s="69"/>
      <c r="X221" s="69"/>
      <c r="Y221" s="69"/>
      <c r="Z221" s="69"/>
      <c r="AA221" s="69"/>
      <c r="AB221" s="69"/>
      <c r="AC221" s="69"/>
      <c r="AD221" s="69"/>
      <c r="AE221" s="69"/>
      <c r="AF221" s="69"/>
      <c r="AG221" s="69"/>
      <c r="AH221" s="69"/>
      <c r="AI221" s="69"/>
      <c r="AJ221" s="69"/>
      <c r="AK221" s="69"/>
      <c r="AL221" s="69"/>
      <c r="AM221" s="69"/>
      <c r="AN221" s="69"/>
      <c r="AO221" s="69"/>
      <c r="AP221" s="69"/>
      <c r="AQ221" s="69"/>
      <c r="AR221" s="69"/>
      <c r="AS221" s="69"/>
      <c r="AT221" s="69"/>
      <c r="AU221" s="69"/>
      <c r="AV221" s="69"/>
      <c r="AW221" s="69"/>
      <c r="AX221" s="69"/>
      <c r="AY221" s="69"/>
      <c r="AZ221" s="69"/>
      <c r="BA221" s="69"/>
      <c r="BB221" s="69"/>
      <c r="BC221" s="69"/>
      <c r="BD221" s="69"/>
      <c r="BE221" s="69"/>
      <c r="BF221" s="69"/>
      <c r="BG221" s="69"/>
      <c r="BH221" s="69"/>
    </row>
    <row r="222" spans="1:60" x14ac:dyDescent="0.25">
      <c r="A222" s="69"/>
      <c r="J222" s="69"/>
      <c r="K222" s="69"/>
      <c r="L222" s="69"/>
      <c r="M222" s="69"/>
      <c r="N222" s="69"/>
      <c r="O222" s="69"/>
      <c r="P222" s="69"/>
      <c r="Q222" s="69"/>
      <c r="R222" s="69"/>
      <c r="S222" s="69"/>
      <c r="T222" s="69"/>
      <c r="U222" s="69"/>
      <c r="V222" s="69"/>
      <c r="W222" s="69"/>
      <c r="X222" s="69"/>
      <c r="Y222" s="69"/>
      <c r="Z222" s="69"/>
      <c r="AA222" s="69"/>
      <c r="AB222" s="69"/>
      <c r="AC222" s="69"/>
      <c r="AD222" s="69"/>
      <c r="AE222" s="69"/>
      <c r="AF222" s="69"/>
      <c r="AG222" s="69"/>
      <c r="AH222" s="69"/>
      <c r="AI222" s="69"/>
      <c r="AJ222" s="69"/>
      <c r="AK222" s="69"/>
      <c r="AL222" s="69"/>
      <c r="AM222" s="69"/>
      <c r="AN222" s="69"/>
      <c r="AO222" s="69"/>
      <c r="AP222" s="69"/>
      <c r="AQ222" s="69"/>
      <c r="AR222" s="69"/>
      <c r="AS222" s="69"/>
      <c r="AT222" s="69"/>
      <c r="AU222" s="69"/>
      <c r="AV222" s="69"/>
      <c r="AW222" s="69"/>
      <c r="AX222" s="69"/>
      <c r="AY222" s="69"/>
      <c r="AZ222" s="69"/>
      <c r="BA222" s="69"/>
      <c r="BB222" s="69"/>
      <c r="BC222" s="69"/>
      <c r="BD222" s="69"/>
      <c r="BE222" s="69"/>
      <c r="BF222" s="69"/>
      <c r="BG222" s="69"/>
      <c r="BH222" s="69"/>
    </row>
    <row r="223" spans="1:60" x14ac:dyDescent="0.25">
      <c r="A223" s="69"/>
      <c r="J223" s="69"/>
      <c r="K223" s="69"/>
      <c r="L223" s="69"/>
      <c r="M223" s="69"/>
      <c r="N223" s="69"/>
      <c r="O223" s="69"/>
      <c r="P223" s="69"/>
      <c r="Q223" s="69"/>
      <c r="R223" s="69"/>
      <c r="S223" s="69"/>
      <c r="T223" s="69"/>
      <c r="U223" s="69"/>
      <c r="V223" s="69"/>
      <c r="W223" s="69"/>
      <c r="X223" s="69"/>
      <c r="Y223" s="69"/>
      <c r="Z223" s="69"/>
      <c r="AA223" s="69"/>
      <c r="AB223" s="69"/>
      <c r="AC223" s="69"/>
      <c r="AD223" s="69"/>
      <c r="AE223" s="69"/>
      <c r="AF223" s="69"/>
      <c r="AG223" s="69"/>
      <c r="AH223" s="69"/>
      <c r="AI223" s="69"/>
      <c r="AJ223" s="69"/>
      <c r="AK223" s="69"/>
      <c r="AL223" s="69"/>
      <c r="AM223" s="69"/>
      <c r="AN223" s="69"/>
      <c r="AO223" s="69"/>
      <c r="AP223" s="69"/>
      <c r="AQ223" s="69"/>
      <c r="AR223" s="69"/>
      <c r="AS223" s="69"/>
      <c r="AT223" s="69"/>
      <c r="AU223" s="69"/>
      <c r="AV223" s="69"/>
      <c r="AW223" s="69"/>
      <c r="AX223" s="69"/>
      <c r="AY223" s="69"/>
      <c r="AZ223" s="69"/>
      <c r="BA223" s="69"/>
      <c r="BB223" s="69"/>
      <c r="BC223" s="69"/>
      <c r="BD223" s="69"/>
      <c r="BE223" s="69"/>
      <c r="BF223" s="69"/>
      <c r="BG223" s="69"/>
      <c r="BH223" s="69"/>
    </row>
    <row r="224" spans="1:60" x14ac:dyDescent="0.25">
      <c r="A224" s="69"/>
      <c r="J224" s="69"/>
      <c r="K224" s="69"/>
      <c r="L224" s="69"/>
      <c r="M224" s="69"/>
      <c r="N224" s="69"/>
      <c r="O224" s="69"/>
      <c r="P224" s="69"/>
      <c r="Q224" s="69"/>
      <c r="R224" s="69"/>
      <c r="S224" s="69"/>
      <c r="T224" s="69"/>
      <c r="U224" s="69"/>
      <c r="V224" s="69"/>
      <c r="W224" s="69"/>
      <c r="X224" s="69"/>
      <c r="Y224" s="69"/>
      <c r="Z224" s="69"/>
      <c r="AA224" s="69"/>
      <c r="AB224" s="69"/>
      <c r="AC224" s="69"/>
      <c r="AD224" s="69"/>
      <c r="AE224" s="69"/>
      <c r="AF224" s="69"/>
      <c r="AG224" s="69"/>
      <c r="AH224" s="69"/>
      <c r="AI224" s="69"/>
      <c r="AJ224" s="69"/>
      <c r="AK224" s="69"/>
      <c r="AL224" s="69"/>
      <c r="AM224" s="69"/>
      <c r="AN224" s="69"/>
      <c r="AO224" s="69"/>
      <c r="AP224" s="69"/>
      <c r="AQ224" s="69"/>
      <c r="AR224" s="69"/>
      <c r="AS224" s="69"/>
      <c r="AT224" s="69"/>
      <c r="AU224" s="69"/>
      <c r="AV224" s="69"/>
      <c r="AW224" s="69"/>
      <c r="AX224" s="69"/>
      <c r="AY224" s="69"/>
      <c r="AZ224" s="69"/>
      <c r="BA224" s="69"/>
      <c r="BB224" s="69"/>
      <c r="BC224" s="69"/>
      <c r="BD224" s="69"/>
      <c r="BE224" s="69"/>
      <c r="BF224" s="69"/>
      <c r="BG224" s="69"/>
      <c r="BH224" s="69"/>
    </row>
    <row r="225" spans="1:60" x14ac:dyDescent="0.25">
      <c r="A225" s="69"/>
      <c r="J225" s="69"/>
      <c r="K225" s="69"/>
      <c r="L225" s="69"/>
      <c r="M225" s="69"/>
      <c r="N225" s="69"/>
      <c r="O225" s="69"/>
      <c r="P225" s="69"/>
      <c r="Q225" s="69"/>
      <c r="R225" s="69"/>
      <c r="S225" s="69"/>
      <c r="T225" s="69"/>
      <c r="U225" s="69"/>
      <c r="V225" s="69"/>
      <c r="W225" s="69"/>
      <c r="X225" s="69"/>
      <c r="Y225" s="69"/>
      <c r="Z225" s="69"/>
      <c r="AA225" s="69"/>
      <c r="AB225" s="69"/>
      <c r="AC225" s="69"/>
      <c r="AD225" s="69"/>
      <c r="AE225" s="69"/>
      <c r="AF225" s="69"/>
      <c r="AG225" s="69"/>
      <c r="AH225" s="69"/>
      <c r="AI225" s="69"/>
      <c r="AJ225" s="69"/>
      <c r="AK225" s="69"/>
      <c r="AL225" s="69"/>
      <c r="AM225" s="69"/>
      <c r="AN225" s="69"/>
      <c r="AO225" s="69"/>
      <c r="AP225" s="69"/>
      <c r="AQ225" s="69"/>
      <c r="AR225" s="69"/>
      <c r="AS225" s="69"/>
      <c r="AT225" s="69"/>
      <c r="AU225" s="69"/>
      <c r="AV225" s="69"/>
      <c r="AW225" s="69"/>
      <c r="AX225" s="69"/>
      <c r="AY225" s="69"/>
      <c r="AZ225" s="69"/>
      <c r="BA225" s="69"/>
      <c r="BB225" s="69"/>
      <c r="BC225" s="69"/>
      <c r="BD225" s="69"/>
      <c r="BE225" s="69"/>
      <c r="BF225" s="69"/>
      <c r="BG225" s="69"/>
      <c r="BH225" s="69"/>
    </row>
    <row r="226" spans="1:60" x14ac:dyDescent="0.25">
      <c r="A226" s="69"/>
      <c r="J226" s="69"/>
      <c r="K226" s="69"/>
      <c r="L226" s="69"/>
      <c r="M226" s="69"/>
      <c r="N226" s="69"/>
      <c r="O226" s="69"/>
      <c r="P226" s="69"/>
      <c r="Q226" s="69"/>
      <c r="R226" s="69"/>
      <c r="S226" s="69"/>
      <c r="T226" s="69"/>
      <c r="U226" s="69"/>
      <c r="V226" s="69"/>
      <c r="W226" s="69"/>
      <c r="X226" s="69"/>
      <c r="Y226" s="69"/>
      <c r="Z226" s="69"/>
      <c r="AA226" s="69"/>
      <c r="AB226" s="69"/>
      <c r="AC226" s="69"/>
      <c r="AD226" s="69"/>
      <c r="AE226" s="69"/>
      <c r="AF226" s="69"/>
      <c r="AG226" s="69"/>
      <c r="AH226" s="69"/>
      <c r="AI226" s="69"/>
      <c r="AJ226" s="69"/>
      <c r="AK226" s="69"/>
      <c r="AL226" s="69"/>
      <c r="AM226" s="69"/>
      <c r="AN226" s="69"/>
      <c r="AO226" s="69"/>
      <c r="AP226" s="69"/>
      <c r="AQ226" s="69"/>
      <c r="AR226" s="69"/>
      <c r="AS226" s="69"/>
      <c r="AT226" s="69"/>
      <c r="AU226" s="69"/>
      <c r="AV226" s="69"/>
      <c r="AW226" s="69"/>
      <c r="AX226" s="69"/>
      <c r="AY226" s="69"/>
      <c r="AZ226" s="69"/>
      <c r="BA226" s="69"/>
      <c r="BB226" s="69"/>
      <c r="BC226" s="69"/>
      <c r="BD226" s="69"/>
      <c r="BE226" s="69"/>
      <c r="BF226" s="69"/>
      <c r="BG226" s="69"/>
      <c r="BH226" s="69"/>
    </row>
    <row r="227" spans="1:60" x14ac:dyDescent="0.25">
      <c r="A227" s="69"/>
      <c r="J227" s="69"/>
      <c r="K227" s="69"/>
      <c r="L227" s="69"/>
      <c r="M227" s="69"/>
      <c r="N227" s="69"/>
      <c r="O227" s="69"/>
      <c r="P227" s="69"/>
      <c r="Q227" s="69"/>
      <c r="R227" s="69"/>
      <c r="S227" s="69"/>
      <c r="T227" s="69"/>
      <c r="U227" s="69"/>
      <c r="V227" s="69"/>
      <c r="W227" s="69"/>
      <c r="X227" s="69"/>
      <c r="Y227" s="69"/>
      <c r="Z227" s="69"/>
      <c r="AA227" s="69"/>
      <c r="AB227" s="69"/>
      <c r="AC227" s="69"/>
      <c r="AD227" s="69"/>
      <c r="AE227" s="69"/>
      <c r="AF227" s="69"/>
      <c r="AG227" s="69"/>
      <c r="AH227" s="69"/>
      <c r="AI227" s="69"/>
      <c r="AJ227" s="69"/>
      <c r="AK227" s="69"/>
      <c r="AL227" s="69"/>
      <c r="AM227" s="69"/>
      <c r="AN227" s="69"/>
      <c r="AO227" s="69"/>
      <c r="AP227" s="69"/>
      <c r="AQ227" s="69"/>
      <c r="AR227" s="69"/>
      <c r="AS227" s="69"/>
      <c r="AT227" s="69"/>
      <c r="AU227" s="69"/>
      <c r="AV227" s="69"/>
      <c r="AW227" s="69"/>
      <c r="AX227" s="69"/>
      <c r="AY227" s="69"/>
      <c r="AZ227" s="69"/>
      <c r="BA227" s="69"/>
      <c r="BB227" s="69"/>
      <c r="BC227" s="69"/>
      <c r="BD227" s="69"/>
      <c r="BE227" s="69"/>
      <c r="BF227" s="69"/>
      <c r="BG227" s="69"/>
      <c r="BH227" s="69"/>
    </row>
    <row r="228" spans="1:60" x14ac:dyDescent="0.25">
      <c r="A228" s="69"/>
      <c r="J228" s="69"/>
      <c r="K228" s="69"/>
      <c r="L228" s="69"/>
      <c r="M228" s="69"/>
      <c r="N228" s="69"/>
      <c r="O228" s="69"/>
      <c r="P228" s="69"/>
      <c r="Q228" s="69"/>
      <c r="R228" s="69"/>
      <c r="S228" s="69"/>
      <c r="T228" s="69"/>
      <c r="U228" s="69"/>
      <c r="V228" s="69"/>
      <c r="W228" s="69"/>
      <c r="X228" s="69"/>
      <c r="Y228" s="69"/>
      <c r="Z228" s="69"/>
      <c r="AA228" s="69"/>
      <c r="AB228" s="69"/>
      <c r="AC228" s="69"/>
      <c r="AD228" s="69"/>
      <c r="AE228" s="69"/>
      <c r="AF228" s="69"/>
      <c r="AG228" s="69"/>
      <c r="AH228" s="69"/>
      <c r="AI228" s="69"/>
      <c r="AJ228" s="69"/>
      <c r="AK228" s="69"/>
      <c r="AL228" s="69"/>
      <c r="AM228" s="69"/>
      <c r="AN228" s="69"/>
      <c r="AO228" s="69"/>
      <c r="AP228" s="69"/>
      <c r="AQ228" s="69"/>
      <c r="AR228" s="69"/>
      <c r="AS228" s="69"/>
      <c r="AT228" s="69"/>
      <c r="AU228" s="69"/>
      <c r="AV228" s="69"/>
      <c r="AW228" s="69"/>
      <c r="AX228" s="69"/>
      <c r="AY228" s="69"/>
      <c r="AZ228" s="69"/>
      <c r="BA228" s="69"/>
      <c r="BB228" s="69"/>
      <c r="BC228" s="69"/>
      <c r="BD228" s="69"/>
      <c r="BE228" s="69"/>
      <c r="BF228" s="69"/>
      <c r="BG228" s="69"/>
      <c r="BH228" s="69"/>
    </row>
    <row r="229" spans="1:60" x14ac:dyDescent="0.25">
      <c r="A229" s="69"/>
      <c r="J229" s="69"/>
      <c r="K229" s="69"/>
      <c r="L229" s="69"/>
      <c r="M229" s="69"/>
      <c r="N229" s="69"/>
      <c r="O229" s="69"/>
      <c r="P229" s="69"/>
      <c r="Q229" s="69"/>
      <c r="R229" s="69"/>
      <c r="S229" s="69"/>
      <c r="T229" s="69"/>
      <c r="U229" s="69"/>
      <c r="V229" s="69"/>
      <c r="W229" s="69"/>
      <c r="X229" s="69"/>
      <c r="Y229" s="69"/>
      <c r="Z229" s="69"/>
      <c r="AA229" s="69"/>
      <c r="AB229" s="69"/>
      <c r="AC229" s="69"/>
      <c r="AD229" s="69"/>
      <c r="AE229" s="69"/>
      <c r="AF229" s="69"/>
      <c r="AG229" s="69"/>
      <c r="AH229" s="69"/>
      <c r="AI229" s="69"/>
      <c r="AJ229" s="69"/>
      <c r="AK229" s="69"/>
      <c r="AL229" s="69"/>
      <c r="AM229" s="69"/>
      <c r="AN229" s="69"/>
      <c r="AO229" s="69"/>
      <c r="AP229" s="69"/>
      <c r="AQ229" s="69"/>
      <c r="AR229" s="69"/>
      <c r="AS229" s="69"/>
      <c r="AT229" s="69"/>
      <c r="AU229" s="69"/>
      <c r="AV229" s="69"/>
      <c r="AW229" s="69"/>
      <c r="AX229" s="69"/>
      <c r="AY229" s="69"/>
      <c r="AZ229" s="69"/>
      <c r="BA229" s="69"/>
      <c r="BB229" s="69"/>
      <c r="BC229" s="69"/>
      <c r="BD229" s="69"/>
      <c r="BE229" s="69"/>
      <c r="BF229" s="69"/>
      <c r="BG229" s="69"/>
      <c r="BH229" s="69"/>
    </row>
    <row r="230" spans="1:60" x14ac:dyDescent="0.25">
      <c r="A230" s="69"/>
      <c r="J230" s="69"/>
      <c r="K230" s="69"/>
      <c r="L230" s="69"/>
      <c r="M230" s="69"/>
      <c r="N230" s="69"/>
      <c r="O230" s="69"/>
      <c r="P230" s="69"/>
      <c r="Q230" s="69"/>
      <c r="R230" s="69"/>
      <c r="S230" s="69"/>
      <c r="T230" s="69"/>
      <c r="U230" s="69"/>
      <c r="V230" s="69"/>
      <c r="W230" s="69"/>
      <c r="X230" s="69"/>
      <c r="Y230" s="69"/>
      <c r="Z230" s="69"/>
      <c r="AA230" s="69"/>
      <c r="AB230" s="69"/>
      <c r="AC230" s="69"/>
      <c r="AD230" s="69"/>
      <c r="AE230" s="69"/>
      <c r="AF230" s="69"/>
      <c r="AG230" s="69"/>
      <c r="AH230" s="69"/>
      <c r="AI230" s="69"/>
      <c r="AJ230" s="69"/>
      <c r="AK230" s="69"/>
      <c r="AL230" s="69"/>
      <c r="AM230" s="69"/>
      <c r="AN230" s="69"/>
      <c r="AO230" s="69"/>
      <c r="AP230" s="69"/>
      <c r="AQ230" s="69"/>
      <c r="AR230" s="69"/>
      <c r="AS230" s="69"/>
      <c r="AT230" s="69"/>
      <c r="AU230" s="69"/>
      <c r="AV230" s="69"/>
      <c r="AW230" s="69"/>
      <c r="AX230" s="69"/>
      <c r="AY230" s="69"/>
      <c r="AZ230" s="69"/>
      <c r="BA230" s="69"/>
      <c r="BB230" s="69"/>
      <c r="BC230" s="69"/>
      <c r="BD230" s="69"/>
      <c r="BE230" s="69"/>
      <c r="BF230" s="69"/>
      <c r="BG230" s="69"/>
      <c r="BH230" s="69"/>
    </row>
    <row r="231" spans="1:60" x14ac:dyDescent="0.25">
      <c r="A231" s="69"/>
      <c r="J231" s="69"/>
      <c r="K231" s="69"/>
      <c r="L231" s="69"/>
      <c r="M231" s="69"/>
      <c r="N231" s="69"/>
      <c r="O231" s="69"/>
      <c r="P231" s="69"/>
      <c r="Q231" s="69"/>
      <c r="R231" s="69"/>
      <c r="S231" s="69"/>
      <c r="T231" s="69"/>
      <c r="U231" s="69"/>
      <c r="V231" s="69"/>
      <c r="W231" s="69"/>
      <c r="X231" s="69"/>
      <c r="Y231" s="69"/>
      <c r="Z231" s="69"/>
      <c r="AA231" s="69"/>
      <c r="AB231" s="69"/>
      <c r="AC231" s="69"/>
      <c r="AD231" s="69"/>
      <c r="AE231" s="69"/>
      <c r="AF231" s="69"/>
      <c r="AG231" s="69"/>
      <c r="AH231" s="69"/>
      <c r="AI231" s="69"/>
      <c r="AJ231" s="69"/>
      <c r="AK231" s="69"/>
      <c r="AL231" s="69"/>
      <c r="AM231" s="69"/>
      <c r="AN231" s="69"/>
      <c r="AO231" s="69"/>
      <c r="AP231" s="69"/>
      <c r="AQ231" s="69"/>
      <c r="AR231" s="69"/>
      <c r="AS231" s="69"/>
      <c r="AT231" s="69"/>
      <c r="AU231" s="69"/>
      <c r="AV231" s="69"/>
      <c r="AW231" s="69"/>
      <c r="AX231" s="69"/>
      <c r="AY231" s="69"/>
      <c r="AZ231" s="69"/>
      <c r="BA231" s="69"/>
      <c r="BB231" s="69"/>
      <c r="BC231" s="69"/>
      <c r="BD231" s="69"/>
      <c r="BE231" s="69"/>
      <c r="BF231" s="69"/>
      <c r="BG231" s="69"/>
      <c r="BH231" s="69"/>
    </row>
    <row r="232" spans="1:60" x14ac:dyDescent="0.25">
      <c r="A232" s="69"/>
      <c r="J232" s="69"/>
      <c r="K232" s="69"/>
      <c r="L232" s="69"/>
      <c r="M232" s="69"/>
      <c r="N232" s="69"/>
      <c r="O232" s="69"/>
      <c r="P232" s="69"/>
      <c r="Q232" s="69"/>
      <c r="R232" s="69"/>
      <c r="S232" s="69"/>
      <c r="T232" s="69"/>
      <c r="U232" s="69"/>
      <c r="V232" s="69"/>
      <c r="W232" s="69"/>
      <c r="X232" s="69"/>
      <c r="Y232" s="69"/>
      <c r="Z232" s="69"/>
      <c r="AA232" s="69"/>
      <c r="AB232" s="69"/>
      <c r="AC232" s="69"/>
      <c r="AD232" s="69"/>
      <c r="AE232" s="69"/>
      <c r="AF232" s="69"/>
      <c r="AG232" s="69"/>
      <c r="AH232" s="69"/>
      <c r="AI232" s="69"/>
      <c r="AJ232" s="69"/>
      <c r="AK232" s="69"/>
      <c r="AL232" s="69"/>
      <c r="AM232" s="69"/>
      <c r="AN232" s="69"/>
      <c r="AO232" s="69"/>
      <c r="AP232" s="69"/>
      <c r="AQ232" s="69"/>
      <c r="AR232" s="69"/>
      <c r="AS232" s="69"/>
      <c r="AT232" s="69"/>
      <c r="AU232" s="69"/>
      <c r="AV232" s="69"/>
      <c r="AW232" s="69"/>
      <c r="AX232" s="69"/>
      <c r="AY232" s="69"/>
      <c r="AZ232" s="69"/>
      <c r="BA232" s="69"/>
      <c r="BB232" s="69"/>
      <c r="BC232" s="69"/>
      <c r="BD232" s="69"/>
      <c r="BE232" s="69"/>
      <c r="BF232" s="69"/>
      <c r="BG232" s="69"/>
      <c r="BH232" s="69"/>
    </row>
    <row r="233" spans="1:60" x14ac:dyDescent="0.25">
      <c r="A233" s="69"/>
      <c r="J233" s="69"/>
      <c r="K233" s="69"/>
      <c r="L233" s="69"/>
      <c r="M233" s="69"/>
      <c r="N233" s="69"/>
      <c r="O233" s="69"/>
      <c r="P233" s="69"/>
      <c r="Q233" s="69"/>
      <c r="R233" s="69"/>
      <c r="S233" s="69"/>
      <c r="T233" s="69"/>
      <c r="U233" s="69"/>
      <c r="V233" s="69"/>
      <c r="W233" s="69"/>
      <c r="X233" s="69"/>
      <c r="Y233" s="69"/>
      <c r="Z233" s="69"/>
      <c r="AA233" s="69"/>
      <c r="AB233" s="69"/>
      <c r="AC233" s="69"/>
      <c r="AD233" s="69"/>
      <c r="AE233" s="69"/>
      <c r="AF233" s="69"/>
      <c r="AG233" s="69"/>
      <c r="AH233" s="69"/>
      <c r="AI233" s="69"/>
      <c r="AJ233" s="69"/>
      <c r="AK233" s="69"/>
      <c r="AL233" s="69"/>
      <c r="AM233" s="69"/>
      <c r="AN233" s="69"/>
      <c r="AO233" s="69"/>
      <c r="AP233" s="69"/>
      <c r="AQ233" s="69"/>
      <c r="AR233" s="69"/>
      <c r="AS233" s="69"/>
      <c r="AT233" s="69"/>
      <c r="AU233" s="69"/>
      <c r="AV233" s="69"/>
      <c r="AW233" s="69"/>
      <c r="AX233" s="69"/>
      <c r="AY233" s="69"/>
      <c r="AZ233" s="69"/>
      <c r="BA233" s="69"/>
      <c r="BB233" s="69"/>
      <c r="BC233" s="69"/>
      <c r="BD233" s="69"/>
      <c r="BE233" s="69"/>
      <c r="BF233" s="69"/>
      <c r="BG233" s="69"/>
      <c r="BH233" s="69"/>
    </row>
    <row r="234" spans="1:60" x14ac:dyDescent="0.25">
      <c r="A234" s="69"/>
      <c r="J234" s="69"/>
      <c r="K234" s="69"/>
      <c r="L234" s="69"/>
      <c r="M234" s="69"/>
      <c r="N234" s="69"/>
      <c r="O234" s="69"/>
      <c r="P234" s="69"/>
      <c r="Q234" s="69"/>
      <c r="R234" s="69"/>
      <c r="S234" s="69"/>
      <c r="T234" s="69"/>
      <c r="U234" s="69"/>
      <c r="V234" s="69"/>
      <c r="W234" s="69"/>
      <c r="X234" s="69"/>
      <c r="Y234" s="69"/>
      <c r="Z234" s="69"/>
      <c r="AA234" s="69"/>
      <c r="AB234" s="69"/>
      <c r="AC234" s="69"/>
      <c r="AD234" s="69"/>
      <c r="AE234" s="69"/>
      <c r="AF234" s="69"/>
      <c r="AG234" s="69"/>
      <c r="AH234" s="69"/>
      <c r="AI234" s="69"/>
      <c r="AJ234" s="69"/>
      <c r="AK234" s="69"/>
      <c r="AL234" s="69"/>
      <c r="AM234" s="69"/>
      <c r="AN234" s="69"/>
      <c r="AO234" s="69"/>
      <c r="AP234" s="69"/>
      <c r="AQ234" s="69"/>
      <c r="AR234" s="69"/>
      <c r="AS234" s="69"/>
      <c r="AT234" s="69"/>
      <c r="AU234" s="69"/>
      <c r="AV234" s="69"/>
      <c r="AW234" s="69"/>
      <c r="AX234" s="69"/>
      <c r="AY234" s="69"/>
      <c r="AZ234" s="69"/>
      <c r="BA234" s="69"/>
      <c r="BB234" s="69"/>
      <c r="BC234" s="69"/>
      <c r="BD234" s="69"/>
      <c r="BE234" s="69"/>
      <c r="BF234" s="69"/>
      <c r="BG234" s="69"/>
      <c r="BH234" s="69"/>
    </row>
    <row r="235" spans="1:60" x14ac:dyDescent="0.25">
      <c r="A235" s="69"/>
      <c r="J235" s="69"/>
      <c r="K235" s="69"/>
      <c r="L235" s="69"/>
      <c r="M235" s="69"/>
      <c r="N235" s="69"/>
      <c r="O235" s="69"/>
      <c r="P235" s="69"/>
      <c r="Q235" s="69"/>
      <c r="R235" s="69"/>
      <c r="S235" s="69"/>
      <c r="T235" s="69"/>
      <c r="U235" s="69"/>
      <c r="V235" s="69"/>
      <c r="W235" s="69"/>
      <c r="X235" s="69"/>
      <c r="Y235" s="69"/>
      <c r="Z235" s="69"/>
      <c r="AA235" s="69"/>
      <c r="AB235" s="69"/>
      <c r="AC235" s="69"/>
      <c r="AD235" s="69"/>
      <c r="AE235" s="69"/>
      <c r="AF235" s="69"/>
      <c r="AG235" s="69"/>
      <c r="AH235" s="69"/>
      <c r="AI235" s="69"/>
      <c r="AJ235" s="69"/>
      <c r="AK235" s="69"/>
      <c r="AL235" s="69"/>
      <c r="AM235" s="69"/>
      <c r="AN235" s="69"/>
      <c r="AO235" s="69"/>
      <c r="AP235" s="69"/>
      <c r="AQ235" s="69"/>
      <c r="AR235" s="69"/>
      <c r="AS235" s="69"/>
      <c r="AT235" s="69"/>
      <c r="AU235" s="69"/>
      <c r="AV235" s="69"/>
      <c r="AW235" s="69"/>
      <c r="AX235" s="69"/>
      <c r="AY235" s="69"/>
      <c r="AZ235" s="69"/>
      <c r="BA235" s="69"/>
      <c r="BB235" s="69"/>
      <c r="BC235" s="69"/>
      <c r="BD235" s="69"/>
      <c r="BE235" s="69"/>
      <c r="BF235" s="69"/>
      <c r="BG235" s="69"/>
      <c r="BH235" s="69"/>
    </row>
    <row r="236" spans="1:60" x14ac:dyDescent="0.25">
      <c r="A236" s="69"/>
      <c r="J236" s="69"/>
      <c r="K236" s="69"/>
      <c r="L236" s="69"/>
      <c r="M236" s="69"/>
      <c r="N236" s="69"/>
      <c r="O236" s="69"/>
      <c r="P236" s="69"/>
      <c r="Q236" s="69"/>
      <c r="R236" s="69"/>
      <c r="S236" s="69"/>
      <c r="T236" s="69"/>
      <c r="U236" s="69"/>
      <c r="V236" s="69"/>
      <c r="W236" s="69"/>
      <c r="X236" s="69"/>
      <c r="Y236" s="69"/>
      <c r="Z236" s="69"/>
      <c r="AA236" s="69"/>
      <c r="AB236" s="69"/>
      <c r="AC236" s="69"/>
      <c r="AD236" s="69"/>
      <c r="AE236" s="69"/>
      <c r="AF236" s="69"/>
      <c r="AG236" s="69"/>
      <c r="AH236" s="69"/>
      <c r="AI236" s="69"/>
      <c r="AJ236" s="69"/>
      <c r="AK236" s="69"/>
      <c r="AL236" s="69"/>
      <c r="AM236" s="69"/>
      <c r="AN236" s="69"/>
      <c r="AO236" s="69"/>
      <c r="AP236" s="69"/>
      <c r="AQ236" s="69"/>
      <c r="AR236" s="69"/>
      <c r="AS236" s="69"/>
      <c r="AT236" s="69"/>
      <c r="AU236" s="69"/>
      <c r="AV236" s="69"/>
      <c r="AW236" s="69"/>
      <c r="AX236" s="69"/>
      <c r="AY236" s="69"/>
      <c r="AZ236" s="69"/>
      <c r="BA236" s="69"/>
      <c r="BB236" s="69"/>
      <c r="BC236" s="69"/>
      <c r="BD236" s="69"/>
      <c r="BE236" s="69"/>
      <c r="BF236" s="69"/>
      <c r="BG236" s="69"/>
      <c r="BH236" s="69"/>
    </row>
    <row r="237" spans="1:60" x14ac:dyDescent="0.25">
      <c r="A237" s="69"/>
      <c r="J237" s="69"/>
      <c r="K237" s="69"/>
      <c r="L237" s="69"/>
      <c r="M237" s="69"/>
      <c r="N237" s="69"/>
      <c r="O237" s="69"/>
      <c r="P237" s="69"/>
      <c r="Q237" s="69"/>
      <c r="R237" s="69"/>
      <c r="S237" s="69"/>
      <c r="T237" s="69"/>
      <c r="U237" s="69"/>
      <c r="V237" s="69"/>
      <c r="W237" s="69"/>
      <c r="X237" s="69"/>
      <c r="Y237" s="69"/>
      <c r="Z237" s="69"/>
      <c r="AA237" s="69"/>
      <c r="AB237" s="69"/>
      <c r="AC237" s="69"/>
      <c r="AD237" s="69"/>
      <c r="AE237" s="69"/>
      <c r="AF237" s="69"/>
      <c r="AG237" s="69"/>
      <c r="AH237" s="69"/>
      <c r="AI237" s="69"/>
      <c r="AJ237" s="69"/>
      <c r="AK237" s="69"/>
      <c r="AL237" s="69"/>
      <c r="AM237" s="69"/>
      <c r="AN237" s="69"/>
      <c r="AO237" s="69"/>
      <c r="AP237" s="69"/>
      <c r="AQ237" s="69"/>
      <c r="AR237" s="69"/>
      <c r="AS237" s="69"/>
      <c r="AT237" s="69"/>
      <c r="AU237" s="69"/>
      <c r="AV237" s="69"/>
      <c r="AW237" s="69"/>
      <c r="AX237" s="69"/>
      <c r="AY237" s="69"/>
      <c r="AZ237" s="69"/>
      <c r="BA237" s="69"/>
      <c r="BB237" s="69"/>
      <c r="BC237" s="69"/>
      <c r="BD237" s="69"/>
      <c r="BE237" s="69"/>
      <c r="BF237" s="69"/>
      <c r="BG237" s="69"/>
      <c r="BH237" s="69"/>
    </row>
    <row r="238" spans="1:60" x14ac:dyDescent="0.25">
      <c r="A238" s="69"/>
      <c r="J238" s="69"/>
      <c r="K238" s="69"/>
      <c r="L238" s="69"/>
      <c r="M238" s="69"/>
      <c r="N238" s="69"/>
      <c r="O238" s="69"/>
      <c r="P238" s="69"/>
      <c r="Q238" s="69"/>
      <c r="R238" s="69"/>
      <c r="S238" s="69"/>
      <c r="T238" s="69"/>
      <c r="U238" s="69"/>
      <c r="V238" s="69"/>
      <c r="W238" s="69"/>
      <c r="X238" s="69"/>
      <c r="Y238" s="69"/>
      <c r="Z238" s="69"/>
      <c r="AA238" s="69"/>
      <c r="AB238" s="69"/>
      <c r="AC238" s="69"/>
      <c r="AD238" s="69"/>
      <c r="AE238" s="69"/>
      <c r="AF238" s="69"/>
      <c r="AG238" s="69"/>
      <c r="AH238" s="69"/>
      <c r="AI238" s="69"/>
      <c r="AJ238" s="69"/>
      <c r="AK238" s="69"/>
      <c r="AL238" s="69"/>
      <c r="AM238" s="69"/>
      <c r="AN238" s="69"/>
      <c r="AO238" s="69"/>
      <c r="AP238" s="69"/>
      <c r="AQ238" s="69"/>
      <c r="AR238" s="69"/>
      <c r="AS238" s="69"/>
      <c r="AT238" s="69"/>
      <c r="AU238" s="69"/>
      <c r="AV238" s="69"/>
      <c r="AW238" s="69"/>
      <c r="AX238" s="69"/>
      <c r="AY238" s="69"/>
      <c r="AZ238" s="69"/>
      <c r="BA238" s="69"/>
      <c r="BB238" s="69"/>
      <c r="BC238" s="69"/>
      <c r="BD238" s="69"/>
      <c r="BE238" s="69"/>
      <c r="BF238" s="69"/>
      <c r="BG238" s="69"/>
      <c r="BH238" s="69"/>
    </row>
    <row r="239" spans="1:60" x14ac:dyDescent="0.25">
      <c r="A239" s="69"/>
      <c r="J239" s="69"/>
      <c r="K239" s="69"/>
      <c r="L239" s="69"/>
      <c r="M239" s="69"/>
      <c r="N239" s="69"/>
      <c r="O239" s="69"/>
      <c r="P239" s="69"/>
      <c r="Q239" s="69"/>
      <c r="R239" s="69"/>
      <c r="S239" s="69"/>
      <c r="T239" s="69"/>
      <c r="U239" s="69"/>
      <c r="V239" s="69"/>
      <c r="W239" s="69"/>
      <c r="X239" s="69"/>
      <c r="Y239" s="69"/>
      <c r="Z239" s="69"/>
      <c r="AA239" s="69"/>
      <c r="AB239" s="69"/>
      <c r="AC239" s="69"/>
      <c r="AD239" s="69"/>
      <c r="AE239" s="69"/>
      <c r="AF239" s="69"/>
      <c r="AG239" s="69"/>
      <c r="AH239" s="69"/>
      <c r="AI239" s="69"/>
      <c r="AJ239" s="69"/>
      <c r="AK239" s="69"/>
      <c r="AL239" s="69"/>
      <c r="AM239" s="69"/>
      <c r="AN239" s="69"/>
      <c r="AO239" s="69"/>
      <c r="AP239" s="69"/>
      <c r="AQ239" s="69"/>
      <c r="AR239" s="69"/>
      <c r="AS239" s="69"/>
      <c r="AT239" s="69"/>
      <c r="AU239" s="69"/>
      <c r="AV239" s="69"/>
      <c r="AW239" s="69"/>
      <c r="AX239" s="69"/>
      <c r="AY239" s="69"/>
      <c r="AZ239" s="69"/>
      <c r="BA239" s="69"/>
      <c r="BB239" s="69"/>
      <c r="BC239" s="69"/>
      <c r="BD239" s="69"/>
      <c r="BE239" s="69"/>
      <c r="BF239" s="69"/>
      <c r="BG239" s="69"/>
      <c r="BH239" s="69"/>
    </row>
    <row r="240" spans="1:60" x14ac:dyDescent="0.25">
      <c r="A240" s="69"/>
      <c r="J240" s="69"/>
      <c r="K240" s="69"/>
      <c r="L240" s="69"/>
      <c r="M240" s="69"/>
      <c r="N240" s="69"/>
      <c r="O240" s="69"/>
      <c r="P240" s="69"/>
      <c r="Q240" s="69"/>
      <c r="R240" s="69"/>
      <c r="S240" s="69"/>
      <c r="T240" s="69"/>
      <c r="U240" s="69"/>
      <c r="V240" s="69"/>
      <c r="W240" s="69"/>
      <c r="X240" s="69"/>
      <c r="Y240" s="69"/>
      <c r="Z240" s="69"/>
      <c r="AA240" s="69"/>
      <c r="AB240" s="69"/>
      <c r="AC240" s="69"/>
      <c r="AD240" s="69"/>
      <c r="AE240" s="69"/>
      <c r="AF240" s="69"/>
      <c r="AG240" s="69"/>
      <c r="AH240" s="69"/>
      <c r="AI240" s="69"/>
      <c r="AJ240" s="69"/>
      <c r="AK240" s="69"/>
      <c r="AL240" s="69"/>
      <c r="AM240" s="69"/>
      <c r="AN240" s="69"/>
      <c r="AO240" s="69"/>
      <c r="AP240" s="69"/>
      <c r="AQ240" s="69"/>
      <c r="AR240" s="69"/>
      <c r="AS240" s="69"/>
      <c r="AT240" s="69"/>
      <c r="AU240" s="69"/>
      <c r="AV240" s="69"/>
      <c r="AW240" s="69"/>
      <c r="AX240" s="69"/>
      <c r="AY240" s="69"/>
      <c r="AZ240" s="69"/>
      <c r="BA240" s="69"/>
      <c r="BB240" s="69"/>
      <c r="BC240" s="69"/>
      <c r="BD240" s="69"/>
      <c r="BE240" s="69"/>
      <c r="BF240" s="69"/>
      <c r="BG240" s="69"/>
      <c r="BH240" s="69"/>
    </row>
    <row r="241" spans="1:60" x14ac:dyDescent="0.25">
      <c r="A241" s="69"/>
      <c r="J241" s="69"/>
      <c r="K241" s="69"/>
      <c r="L241" s="69"/>
      <c r="M241" s="69"/>
      <c r="N241" s="69"/>
      <c r="O241" s="69"/>
      <c r="P241" s="69"/>
      <c r="Q241" s="69"/>
      <c r="R241" s="69"/>
      <c r="S241" s="69"/>
      <c r="T241" s="69"/>
      <c r="U241" s="69"/>
      <c r="V241" s="69"/>
      <c r="W241" s="69"/>
      <c r="X241" s="69"/>
      <c r="Y241" s="69"/>
      <c r="Z241" s="69"/>
      <c r="AA241" s="69"/>
      <c r="AB241" s="69"/>
      <c r="AC241" s="69"/>
      <c r="AD241" s="69"/>
      <c r="AE241" s="69"/>
      <c r="AF241" s="69"/>
      <c r="AG241" s="69"/>
      <c r="AH241" s="69"/>
      <c r="AI241" s="69"/>
      <c r="AJ241" s="69"/>
      <c r="AK241" s="69"/>
      <c r="AL241" s="69"/>
      <c r="AM241" s="69"/>
      <c r="AN241" s="69"/>
      <c r="AO241" s="69"/>
      <c r="AP241" s="69"/>
      <c r="AQ241" s="69"/>
      <c r="AR241" s="69"/>
      <c r="AS241" s="69"/>
      <c r="AT241" s="69"/>
      <c r="AU241" s="69"/>
      <c r="AV241" s="69"/>
      <c r="AW241" s="69"/>
      <c r="AX241" s="69"/>
      <c r="AY241" s="69"/>
      <c r="AZ241" s="69"/>
      <c r="BA241" s="69"/>
      <c r="BB241" s="69"/>
      <c r="BC241" s="69"/>
      <c r="BD241" s="69"/>
      <c r="BE241" s="69"/>
      <c r="BF241" s="69"/>
      <c r="BG241" s="69"/>
      <c r="BH241" s="69"/>
    </row>
    <row r="242" spans="1:60" x14ac:dyDescent="0.25">
      <c r="A242" s="69"/>
      <c r="J242" s="69"/>
      <c r="K242" s="69"/>
      <c r="L242" s="69"/>
      <c r="M242" s="69"/>
      <c r="N242" s="69"/>
      <c r="O242" s="69"/>
      <c r="P242" s="69"/>
      <c r="Q242" s="69"/>
      <c r="R242" s="69"/>
      <c r="S242" s="69"/>
      <c r="T242" s="69"/>
      <c r="U242" s="69"/>
      <c r="V242" s="69"/>
      <c r="W242" s="69"/>
      <c r="X242" s="69"/>
      <c r="Y242" s="69"/>
      <c r="Z242" s="69"/>
      <c r="AA242" s="69"/>
      <c r="AB242" s="69"/>
      <c r="AC242" s="69"/>
      <c r="AD242" s="69"/>
      <c r="AE242" s="69"/>
      <c r="AF242" s="69"/>
      <c r="AG242" s="69"/>
      <c r="AH242" s="69"/>
      <c r="AI242" s="69"/>
      <c r="AJ242" s="69"/>
      <c r="AK242" s="69"/>
      <c r="AL242" s="69"/>
      <c r="AM242" s="69"/>
      <c r="AN242" s="69"/>
      <c r="AO242" s="69"/>
      <c r="AP242" s="69"/>
      <c r="AQ242" s="69"/>
      <c r="AR242" s="69"/>
      <c r="AS242" s="69"/>
      <c r="AT242" s="69"/>
      <c r="AU242" s="69"/>
      <c r="AV242" s="69"/>
      <c r="AW242" s="69"/>
      <c r="AX242" s="69"/>
      <c r="AY242" s="69"/>
      <c r="AZ242" s="69"/>
      <c r="BA242" s="69"/>
      <c r="BB242" s="69"/>
      <c r="BC242" s="69"/>
      <c r="BD242" s="69"/>
      <c r="BE242" s="69"/>
      <c r="BF242" s="69"/>
      <c r="BG242" s="69"/>
      <c r="BH242" s="69"/>
    </row>
    <row r="243" spans="1:60" x14ac:dyDescent="0.25">
      <c r="A243" s="69"/>
      <c r="J243" s="69"/>
      <c r="K243" s="69"/>
      <c r="L243" s="69"/>
      <c r="M243" s="69"/>
      <c r="N243" s="69"/>
      <c r="O243" s="69"/>
      <c r="P243" s="69"/>
      <c r="Q243" s="69"/>
      <c r="R243" s="69"/>
      <c r="S243" s="69"/>
      <c r="T243" s="69"/>
      <c r="U243" s="69"/>
      <c r="V243" s="69"/>
      <c r="W243" s="69"/>
      <c r="X243" s="69"/>
      <c r="Y243" s="69"/>
      <c r="Z243" s="69"/>
      <c r="AA243" s="69"/>
      <c r="AB243" s="69"/>
      <c r="AC243" s="69"/>
      <c r="AD243" s="69"/>
      <c r="AE243" s="69"/>
      <c r="AF243" s="69"/>
      <c r="AG243" s="69"/>
      <c r="AH243" s="69"/>
      <c r="AI243" s="69"/>
      <c r="AJ243" s="69"/>
      <c r="AK243" s="69"/>
      <c r="AL243" s="69"/>
      <c r="AM243" s="69"/>
      <c r="AN243" s="69"/>
      <c r="AO243" s="69"/>
      <c r="AP243" s="69"/>
      <c r="AQ243" s="69"/>
      <c r="AR243" s="69"/>
      <c r="AS243" s="69"/>
      <c r="AT243" s="69"/>
      <c r="AU243" s="69"/>
      <c r="AV243" s="69"/>
      <c r="AW243" s="69"/>
      <c r="AX243" s="69"/>
      <c r="AY243" s="69"/>
      <c r="AZ243" s="69"/>
      <c r="BA243" s="69"/>
      <c r="BB243" s="69"/>
      <c r="BC243" s="69"/>
      <c r="BD243" s="69"/>
      <c r="BE243" s="69"/>
      <c r="BF243" s="69"/>
      <c r="BG243" s="69"/>
      <c r="BH243" s="69"/>
    </row>
    <row r="244" spans="1:60" x14ac:dyDescent="0.25">
      <c r="A244" s="69"/>
      <c r="J244" s="69"/>
      <c r="K244" s="69"/>
      <c r="L244" s="69"/>
      <c r="M244" s="69"/>
      <c r="N244" s="69"/>
      <c r="O244" s="69"/>
      <c r="P244" s="69"/>
      <c r="Q244" s="69"/>
      <c r="R244" s="69"/>
      <c r="S244" s="69"/>
      <c r="T244" s="69"/>
      <c r="U244" s="69"/>
      <c r="V244" s="69"/>
      <c r="W244" s="69"/>
      <c r="X244" s="69"/>
      <c r="Y244" s="69"/>
      <c r="Z244" s="69"/>
      <c r="AA244" s="69"/>
      <c r="AB244" s="69"/>
      <c r="AC244" s="69"/>
      <c r="AD244" s="69"/>
      <c r="AE244" s="69"/>
      <c r="AF244" s="69"/>
      <c r="AG244" s="69"/>
      <c r="AH244" s="69"/>
      <c r="AI244" s="69"/>
      <c r="AJ244" s="69"/>
      <c r="AK244" s="69"/>
      <c r="AL244" s="69"/>
      <c r="AM244" s="69"/>
      <c r="AN244" s="69"/>
      <c r="AO244" s="69"/>
      <c r="AP244" s="69"/>
      <c r="AQ244" s="69"/>
      <c r="AR244" s="69"/>
      <c r="AS244" s="69"/>
      <c r="AT244" s="69"/>
      <c r="AU244" s="69"/>
      <c r="AV244" s="69"/>
      <c r="AW244" s="69"/>
      <c r="AX244" s="69"/>
      <c r="AY244" s="69"/>
      <c r="AZ244" s="69"/>
      <c r="BA244" s="69"/>
      <c r="BB244" s="69"/>
      <c r="BC244" s="69"/>
      <c r="BD244" s="69"/>
      <c r="BE244" s="69"/>
      <c r="BF244" s="69"/>
      <c r="BG244" s="69"/>
      <c r="BH244" s="69"/>
    </row>
    <row r="245" spans="1:60" x14ac:dyDescent="0.25">
      <c r="A245" s="69"/>
    </row>
    <row r="246" spans="1:60" x14ac:dyDescent="0.25">
      <c r="A246" s="69"/>
    </row>
    <row r="247" spans="1:60" x14ac:dyDescent="0.25">
      <c r="A247" s="69"/>
    </row>
    <row r="248" spans="1:60" x14ac:dyDescent="0.25">
      <c r="A248" s="69"/>
    </row>
  </sheetData>
  <mergeCells count="17">
    <mergeCell ref="J56:O61"/>
    <mergeCell ref="P56:U61"/>
    <mergeCell ref="V56:AA61"/>
    <mergeCell ref="AB56:AG61"/>
    <mergeCell ref="AH56:AM61"/>
    <mergeCell ref="AO16:AT25"/>
    <mergeCell ref="E16:I25"/>
    <mergeCell ref="AO6:AT15"/>
    <mergeCell ref="B2:I4"/>
    <mergeCell ref="J2:AM4"/>
    <mergeCell ref="B6:D55"/>
    <mergeCell ref="E6:I15"/>
    <mergeCell ref="E46:I55"/>
    <mergeCell ref="AO36:AT45"/>
    <mergeCell ref="E36:I45"/>
    <mergeCell ref="AO26:AT35"/>
    <mergeCell ref="E26:I35"/>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tabColor rgb="FF00B0F0"/>
  </sheetPr>
  <dimension ref="A1:AK55"/>
  <sheetViews>
    <sheetView zoomScale="90" zoomScaleNormal="90" workbookViewId="0">
      <selection activeCell="C8" sqref="C8"/>
    </sheetView>
  </sheetViews>
  <sheetFormatPr baseColWidth="10" defaultRowHeight="15" x14ac:dyDescent="0.25"/>
  <cols>
    <col min="2" max="2" width="24.140625" customWidth="1"/>
    <col min="3" max="3" width="70.140625" customWidth="1"/>
    <col min="4" max="4" width="29.85546875" customWidth="1"/>
  </cols>
  <sheetData>
    <row r="1" spans="1:37" ht="23.25" x14ac:dyDescent="0.25">
      <c r="A1" s="69"/>
      <c r="B1" s="532" t="s">
        <v>55</v>
      </c>
      <c r="C1" s="532"/>
      <c r="D1" s="532"/>
      <c r="E1" s="69"/>
      <c r="F1" s="69"/>
      <c r="G1" s="69"/>
      <c r="H1" s="69"/>
      <c r="I1" s="69"/>
      <c r="J1" s="69"/>
      <c r="K1" s="69"/>
      <c r="L1" s="69"/>
      <c r="M1" s="69"/>
      <c r="N1" s="69"/>
      <c r="O1" s="69"/>
      <c r="P1" s="69"/>
      <c r="Q1" s="69"/>
      <c r="R1" s="69"/>
      <c r="S1" s="69"/>
      <c r="T1" s="69"/>
      <c r="U1" s="69"/>
      <c r="V1" s="69"/>
      <c r="W1" s="69"/>
      <c r="X1" s="69"/>
      <c r="Y1" s="69"/>
      <c r="Z1" s="69"/>
      <c r="AA1" s="69"/>
      <c r="AB1" s="69"/>
      <c r="AC1" s="69"/>
      <c r="AD1" s="69"/>
      <c r="AE1" s="69"/>
    </row>
    <row r="2" spans="1:37" x14ac:dyDescent="0.25">
      <c r="A2" s="69"/>
      <c r="B2" s="69"/>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row>
    <row r="3" spans="1:37" ht="25.5" x14ac:dyDescent="0.25">
      <c r="A3" s="69"/>
      <c r="B3" s="3"/>
      <c r="C3" s="4" t="s">
        <v>52</v>
      </c>
      <c r="D3" s="4" t="s">
        <v>4</v>
      </c>
      <c r="E3" s="69"/>
      <c r="F3" s="69"/>
      <c r="G3" s="69"/>
      <c r="H3" s="69"/>
      <c r="I3" s="69"/>
      <c r="J3" s="69"/>
      <c r="K3" s="69"/>
      <c r="L3" s="69"/>
      <c r="M3" s="69"/>
      <c r="N3" s="69"/>
      <c r="O3" s="69"/>
      <c r="P3" s="69"/>
      <c r="Q3" s="69"/>
      <c r="R3" s="69"/>
      <c r="S3" s="69"/>
      <c r="T3" s="69"/>
      <c r="U3" s="69"/>
      <c r="V3" s="69"/>
      <c r="W3" s="69"/>
      <c r="X3" s="69"/>
      <c r="Y3" s="69"/>
      <c r="Z3" s="69"/>
      <c r="AA3" s="69"/>
      <c r="AB3" s="69"/>
      <c r="AC3" s="69"/>
      <c r="AD3" s="69"/>
      <c r="AE3" s="69"/>
    </row>
    <row r="4" spans="1:37" ht="51" x14ac:dyDescent="0.25">
      <c r="A4" s="69"/>
      <c r="B4" s="5" t="s">
        <v>51</v>
      </c>
      <c r="C4" s="6" t="s">
        <v>102</v>
      </c>
      <c r="D4" s="7">
        <v>0.2</v>
      </c>
      <c r="E4" s="69"/>
      <c r="F4" s="69"/>
      <c r="G4" s="69"/>
      <c r="H4" s="69"/>
      <c r="I4" s="69"/>
      <c r="J4" s="69"/>
      <c r="K4" s="69"/>
      <c r="L4" s="69"/>
      <c r="M4" s="69"/>
      <c r="N4" s="69"/>
      <c r="O4" s="69"/>
      <c r="P4" s="69"/>
      <c r="Q4" s="69"/>
      <c r="R4" s="69"/>
      <c r="S4" s="69"/>
      <c r="T4" s="69"/>
      <c r="U4" s="69"/>
      <c r="V4" s="69"/>
      <c r="W4" s="69"/>
      <c r="X4" s="69"/>
      <c r="Y4" s="69"/>
      <c r="Z4" s="69"/>
      <c r="AA4" s="69"/>
      <c r="AB4" s="69"/>
      <c r="AC4" s="69"/>
      <c r="AD4" s="69"/>
      <c r="AE4" s="69"/>
    </row>
    <row r="5" spans="1:37" ht="51" x14ac:dyDescent="0.25">
      <c r="A5" s="69"/>
      <c r="B5" s="8" t="s">
        <v>53</v>
      </c>
      <c r="C5" s="9" t="s">
        <v>103</v>
      </c>
      <c r="D5" s="10">
        <v>0.4</v>
      </c>
      <c r="E5" s="69"/>
      <c r="F5" s="69"/>
      <c r="G5" s="69"/>
      <c r="H5" s="69"/>
      <c r="I5" s="69"/>
      <c r="J5" s="69"/>
      <c r="K5" s="69"/>
      <c r="L5" s="69"/>
      <c r="M5" s="69"/>
      <c r="N5" s="69"/>
      <c r="O5" s="69"/>
      <c r="P5" s="69"/>
      <c r="Q5" s="69"/>
      <c r="R5" s="69"/>
      <c r="S5" s="69"/>
      <c r="T5" s="69"/>
      <c r="U5" s="69"/>
      <c r="V5" s="69"/>
      <c r="W5" s="69"/>
      <c r="X5" s="69"/>
      <c r="Y5" s="69"/>
      <c r="Z5" s="69"/>
      <c r="AA5" s="69"/>
      <c r="AB5" s="69"/>
      <c r="AC5" s="69"/>
      <c r="AD5" s="69"/>
      <c r="AE5" s="69"/>
    </row>
    <row r="6" spans="1:37" ht="51" x14ac:dyDescent="0.25">
      <c r="A6" s="69"/>
      <c r="B6" s="11" t="s">
        <v>107</v>
      </c>
      <c r="C6" s="9" t="s">
        <v>104</v>
      </c>
      <c r="D6" s="10">
        <v>0.6</v>
      </c>
      <c r="E6" s="69"/>
      <c r="F6" s="69"/>
      <c r="G6" s="69"/>
      <c r="H6" s="69"/>
      <c r="I6" s="69"/>
      <c r="J6" s="69"/>
      <c r="K6" s="69"/>
      <c r="L6" s="69"/>
      <c r="M6" s="69"/>
      <c r="N6" s="69"/>
      <c r="O6" s="69"/>
      <c r="P6" s="69"/>
      <c r="Q6" s="69"/>
      <c r="R6" s="69"/>
      <c r="S6" s="69"/>
      <c r="T6" s="69"/>
      <c r="U6" s="69"/>
      <c r="V6" s="69"/>
      <c r="W6" s="69"/>
      <c r="X6" s="69"/>
      <c r="Y6" s="69"/>
      <c r="Z6" s="69"/>
      <c r="AA6" s="69"/>
      <c r="AB6" s="69"/>
      <c r="AC6" s="69"/>
      <c r="AD6" s="69"/>
      <c r="AE6" s="69"/>
    </row>
    <row r="7" spans="1:37" ht="76.5" x14ac:dyDescent="0.25">
      <c r="A7" s="69"/>
      <c r="B7" s="12" t="s">
        <v>6</v>
      </c>
      <c r="C7" s="9" t="s">
        <v>105</v>
      </c>
      <c r="D7" s="10">
        <v>0.8</v>
      </c>
      <c r="E7" s="69"/>
      <c r="F7" s="69"/>
      <c r="G7" s="69"/>
      <c r="H7" s="69"/>
      <c r="I7" s="69"/>
      <c r="J7" s="69"/>
      <c r="K7" s="69"/>
      <c r="L7" s="69"/>
      <c r="M7" s="69"/>
      <c r="N7" s="69"/>
      <c r="O7" s="69"/>
      <c r="P7" s="69"/>
      <c r="Q7" s="69"/>
      <c r="R7" s="69"/>
      <c r="S7" s="69"/>
      <c r="T7" s="69"/>
      <c r="U7" s="69"/>
      <c r="V7" s="69"/>
      <c r="W7" s="69"/>
      <c r="X7" s="69"/>
      <c r="Y7" s="69"/>
      <c r="Z7" s="69"/>
      <c r="AA7" s="69"/>
      <c r="AB7" s="69"/>
      <c r="AC7" s="69"/>
      <c r="AD7" s="69"/>
      <c r="AE7" s="69"/>
    </row>
    <row r="8" spans="1:37" ht="51" x14ac:dyDescent="0.25">
      <c r="A8" s="69"/>
      <c r="B8" s="13" t="s">
        <v>54</v>
      </c>
      <c r="C8" s="9" t="s">
        <v>106</v>
      </c>
      <c r="D8" s="10">
        <v>1</v>
      </c>
      <c r="E8" s="69"/>
      <c r="F8" s="69"/>
      <c r="G8" s="69"/>
      <c r="H8" s="69"/>
      <c r="I8" s="69"/>
      <c r="J8" s="69"/>
      <c r="K8" s="69"/>
      <c r="L8" s="69"/>
      <c r="M8" s="69"/>
      <c r="N8" s="69"/>
      <c r="O8" s="69"/>
      <c r="P8" s="69"/>
      <c r="Q8" s="69"/>
      <c r="R8" s="69"/>
      <c r="S8" s="69"/>
      <c r="T8" s="69"/>
      <c r="U8" s="69"/>
      <c r="V8" s="69"/>
      <c r="W8" s="69"/>
      <c r="X8" s="69"/>
      <c r="Y8" s="69"/>
      <c r="Z8" s="69"/>
      <c r="AA8" s="69"/>
      <c r="AB8" s="69"/>
      <c r="AC8" s="69"/>
      <c r="AD8" s="69"/>
      <c r="AE8" s="69"/>
    </row>
    <row r="9" spans="1:37" x14ac:dyDescent="0.25">
      <c r="A9" s="69"/>
      <c r="B9" s="93"/>
      <c r="C9" s="93"/>
      <c r="D9" s="93"/>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row>
    <row r="10" spans="1:37" ht="16.5" x14ac:dyDescent="0.25">
      <c r="A10" s="69"/>
      <c r="B10" s="94"/>
      <c r="C10" s="93"/>
      <c r="D10" s="93"/>
      <c r="E10" s="69"/>
      <c r="F10" s="69"/>
      <c r="G10" s="69"/>
      <c r="H10" s="69"/>
      <c r="I10" s="69"/>
      <c r="J10" s="69"/>
      <c r="K10" s="69"/>
      <c r="L10" s="69"/>
      <c r="M10" s="69"/>
      <c r="N10" s="69"/>
      <c r="O10" s="69"/>
      <c r="P10" s="69"/>
      <c r="Q10" s="69"/>
      <c r="R10" s="69"/>
      <c r="S10" s="69"/>
      <c r="T10" s="69"/>
      <c r="U10" s="69"/>
      <c r="V10" s="69"/>
      <c r="W10" s="69"/>
      <c r="X10" s="69"/>
      <c r="Y10" s="69"/>
      <c r="Z10" s="69"/>
      <c r="AA10" s="69"/>
      <c r="AB10" s="69"/>
      <c r="AC10" s="69"/>
      <c r="AD10" s="69"/>
      <c r="AE10" s="69"/>
      <c r="AF10" s="69"/>
      <c r="AG10" s="69"/>
      <c r="AH10" s="69"/>
      <c r="AI10" s="69"/>
      <c r="AJ10" s="69"/>
      <c r="AK10" s="69"/>
    </row>
    <row r="11" spans="1:37" x14ac:dyDescent="0.25">
      <c r="A11" s="69"/>
      <c r="B11" s="93"/>
      <c r="C11" s="93"/>
      <c r="D11" s="93"/>
      <c r="E11" s="69"/>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69"/>
    </row>
    <row r="12" spans="1:37" x14ac:dyDescent="0.25">
      <c r="A12" s="69"/>
      <c r="B12" s="93"/>
      <c r="C12" s="93"/>
      <c r="D12" s="93"/>
      <c r="E12" s="69"/>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69"/>
    </row>
    <row r="13" spans="1:37" x14ac:dyDescent="0.25">
      <c r="A13" s="69"/>
      <c r="B13" s="93"/>
      <c r="C13" s="93"/>
      <c r="D13" s="93"/>
      <c r="E13" s="69"/>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69"/>
    </row>
    <row r="14" spans="1:37" x14ac:dyDescent="0.25">
      <c r="A14" s="69"/>
      <c r="B14" s="93"/>
      <c r="C14" s="93"/>
      <c r="D14" s="93"/>
      <c r="E14" s="69"/>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69"/>
    </row>
    <row r="15" spans="1:37" x14ac:dyDescent="0.25">
      <c r="A15" s="69"/>
      <c r="B15" s="93"/>
      <c r="C15" s="93"/>
      <c r="D15" s="93"/>
      <c r="E15" s="69"/>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69"/>
    </row>
    <row r="16" spans="1:37" x14ac:dyDescent="0.25">
      <c r="A16" s="69"/>
      <c r="B16" s="93"/>
      <c r="C16" s="93"/>
      <c r="D16" s="93"/>
      <c r="E16" s="69"/>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69"/>
    </row>
    <row r="17" spans="1:37" x14ac:dyDescent="0.25">
      <c r="A17" s="69"/>
      <c r="B17" s="93"/>
      <c r="C17" s="93"/>
      <c r="D17" s="93"/>
      <c r="E17" s="69"/>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69"/>
    </row>
    <row r="18" spans="1:37" x14ac:dyDescent="0.25">
      <c r="A18" s="69"/>
      <c r="B18" s="93"/>
      <c r="C18" s="93"/>
      <c r="D18" s="93"/>
      <c r="E18" s="69"/>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69"/>
    </row>
    <row r="19" spans="1:37" x14ac:dyDescent="0.25">
      <c r="A19" s="69"/>
      <c r="B19" s="69"/>
      <c r="C19" s="69"/>
      <c r="D19" s="69"/>
      <c r="E19" s="69"/>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69"/>
    </row>
    <row r="20" spans="1:37" x14ac:dyDescent="0.25">
      <c r="A20" s="69"/>
      <c r="B20" s="69"/>
      <c r="C20" s="69"/>
      <c r="D20" s="69"/>
      <c r="E20" s="69"/>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69"/>
    </row>
    <row r="21" spans="1:37" x14ac:dyDescent="0.25">
      <c r="A21" s="69"/>
      <c r="B21" s="69"/>
      <c r="C21" s="69"/>
      <c r="D21" s="69"/>
      <c r="E21" s="69"/>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69"/>
    </row>
    <row r="22" spans="1:37" x14ac:dyDescent="0.25">
      <c r="A22" s="69"/>
      <c r="B22" s="69"/>
      <c r="C22" s="69"/>
      <c r="D22" s="69"/>
      <c r="E22" s="69"/>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69"/>
    </row>
    <row r="23" spans="1:37" x14ac:dyDescent="0.25">
      <c r="A23" s="69"/>
      <c r="B23" s="69"/>
      <c r="C23" s="69"/>
      <c r="D23" s="69"/>
      <c r="E23" s="69"/>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69"/>
    </row>
    <row r="24" spans="1:37" x14ac:dyDescent="0.25">
      <c r="A24" s="69"/>
      <c r="B24" s="69"/>
      <c r="C24" s="69"/>
      <c r="D24" s="69"/>
      <c r="E24" s="69"/>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69"/>
    </row>
    <row r="25" spans="1:37" x14ac:dyDescent="0.25">
      <c r="A25" s="69"/>
      <c r="B25" s="69"/>
      <c r="C25" s="69"/>
      <c r="D25" s="69"/>
      <c r="E25" s="69"/>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69"/>
    </row>
    <row r="26" spans="1:37" x14ac:dyDescent="0.25">
      <c r="A26" s="69"/>
      <c r="B26" s="69"/>
      <c r="C26" s="69"/>
      <c r="D26" s="69"/>
      <c r="E26" s="69"/>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69"/>
    </row>
    <row r="27" spans="1:37" x14ac:dyDescent="0.25">
      <c r="A27" s="69"/>
      <c r="B27" s="69"/>
      <c r="C27" s="69"/>
      <c r="D27" s="69"/>
      <c r="E27" s="69"/>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69"/>
    </row>
    <row r="28" spans="1:37" x14ac:dyDescent="0.25">
      <c r="A28" s="69"/>
      <c r="B28" s="69"/>
      <c r="C28" s="69"/>
      <c r="D28" s="69"/>
      <c r="E28" s="69"/>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69"/>
    </row>
    <row r="29" spans="1:37" x14ac:dyDescent="0.25">
      <c r="A29" s="69"/>
      <c r="B29" s="69"/>
      <c r="C29" s="69"/>
      <c r="D29" s="69"/>
      <c r="E29" s="69"/>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69"/>
    </row>
    <row r="30" spans="1:37" x14ac:dyDescent="0.25">
      <c r="A30" s="69"/>
      <c r="B30" s="69"/>
      <c r="C30" s="69"/>
      <c r="D30" s="69"/>
      <c r="E30" s="69"/>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69"/>
    </row>
    <row r="31" spans="1:37" x14ac:dyDescent="0.25">
      <c r="A31" s="69"/>
      <c r="B31" s="69"/>
      <c r="C31" s="69"/>
      <c r="D31" s="69"/>
      <c r="E31" s="69"/>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row>
    <row r="32" spans="1:37" x14ac:dyDescent="0.25">
      <c r="A32" s="69"/>
      <c r="B32" s="69"/>
      <c r="C32" s="69"/>
      <c r="D32" s="69"/>
      <c r="E32" s="69"/>
      <c r="F32" s="69"/>
      <c r="G32" s="69"/>
      <c r="H32" s="69"/>
      <c r="I32" s="69"/>
      <c r="J32" s="69"/>
      <c r="K32" s="69"/>
      <c r="L32" s="69"/>
      <c r="M32" s="69"/>
      <c r="N32" s="69"/>
      <c r="O32" s="69"/>
      <c r="P32" s="69"/>
      <c r="Q32" s="69"/>
      <c r="R32" s="69"/>
      <c r="S32" s="69"/>
      <c r="T32" s="69"/>
      <c r="U32" s="69"/>
      <c r="V32" s="69"/>
      <c r="W32" s="69"/>
      <c r="X32" s="69"/>
      <c r="Y32" s="69"/>
      <c r="Z32" s="69"/>
      <c r="AA32" s="69"/>
      <c r="AB32" s="69"/>
      <c r="AC32" s="69"/>
      <c r="AD32" s="69"/>
      <c r="AE32" s="69"/>
      <c r="AF32" s="69"/>
      <c r="AG32" s="69"/>
      <c r="AH32" s="69"/>
      <c r="AI32" s="69"/>
      <c r="AJ32" s="69"/>
      <c r="AK32" s="69"/>
    </row>
    <row r="33" spans="1:31" x14ac:dyDescent="0.25">
      <c r="A33" s="69"/>
      <c r="E33" s="69"/>
      <c r="F33" s="69"/>
      <c r="G33" s="69"/>
      <c r="H33" s="69"/>
      <c r="I33" s="69"/>
      <c r="J33" s="69"/>
      <c r="K33" s="69"/>
      <c r="L33" s="69"/>
      <c r="M33" s="69"/>
      <c r="N33" s="69"/>
      <c r="O33" s="69"/>
      <c r="P33" s="69"/>
      <c r="Q33" s="69"/>
      <c r="R33" s="69"/>
      <c r="S33" s="69"/>
      <c r="T33" s="69"/>
      <c r="U33" s="69"/>
      <c r="V33" s="69"/>
      <c r="W33" s="69"/>
      <c r="X33" s="69"/>
      <c r="Y33" s="69"/>
      <c r="Z33" s="69"/>
      <c r="AA33" s="69"/>
      <c r="AB33" s="69"/>
      <c r="AC33" s="69"/>
      <c r="AD33" s="69"/>
      <c r="AE33" s="69"/>
    </row>
    <row r="34" spans="1:31" x14ac:dyDescent="0.25">
      <c r="A34" s="69"/>
      <c r="E34" s="69"/>
      <c r="F34" s="69"/>
      <c r="G34" s="69"/>
      <c r="H34" s="69"/>
      <c r="I34" s="69"/>
      <c r="J34" s="69"/>
      <c r="K34" s="69"/>
      <c r="L34" s="69"/>
      <c r="M34" s="69"/>
      <c r="N34" s="69"/>
      <c r="O34" s="69"/>
      <c r="P34" s="69"/>
      <c r="Q34" s="69"/>
      <c r="R34" s="69"/>
      <c r="S34" s="69"/>
      <c r="T34" s="69"/>
      <c r="U34" s="69"/>
      <c r="V34" s="69"/>
      <c r="W34" s="69"/>
      <c r="X34" s="69"/>
      <c r="Y34" s="69"/>
      <c r="Z34" s="69"/>
      <c r="AA34" s="69"/>
      <c r="AB34" s="69"/>
      <c r="AC34" s="69"/>
      <c r="AD34" s="69"/>
      <c r="AE34" s="69"/>
    </row>
    <row r="35" spans="1:31" x14ac:dyDescent="0.25">
      <c r="A35" s="69"/>
    </row>
    <row r="36" spans="1:31" x14ac:dyDescent="0.25">
      <c r="A36" s="69"/>
    </row>
    <row r="37" spans="1:31" x14ac:dyDescent="0.25">
      <c r="A37" s="69"/>
    </row>
    <row r="38" spans="1:31" x14ac:dyDescent="0.25">
      <c r="A38" s="69"/>
    </row>
    <row r="39" spans="1:31" x14ac:dyDescent="0.25">
      <c r="A39" s="69"/>
    </row>
    <row r="40" spans="1:31" x14ac:dyDescent="0.25">
      <c r="A40" s="69"/>
    </row>
    <row r="41" spans="1:31" x14ac:dyDescent="0.25">
      <c r="A41" s="69"/>
    </row>
    <row r="42" spans="1:31" x14ac:dyDescent="0.25">
      <c r="A42" s="69"/>
    </row>
    <row r="43" spans="1:31" x14ac:dyDescent="0.25">
      <c r="A43" s="69"/>
    </row>
    <row r="44" spans="1:31" x14ac:dyDescent="0.25">
      <c r="A44" s="69"/>
    </row>
    <row r="45" spans="1:31" x14ac:dyDescent="0.25">
      <c r="A45" s="69"/>
    </row>
    <row r="46" spans="1:31" x14ac:dyDescent="0.25">
      <c r="A46" s="69"/>
    </row>
    <row r="47" spans="1:31" x14ac:dyDescent="0.25">
      <c r="A47" s="69"/>
    </row>
    <row r="48" spans="1:31" x14ac:dyDescent="0.25">
      <c r="A48" s="69"/>
    </row>
    <row r="49" spans="1:1" x14ac:dyDescent="0.25">
      <c r="A49" s="69"/>
    </row>
    <row r="50" spans="1:1" x14ac:dyDescent="0.25">
      <c r="A50" s="69"/>
    </row>
    <row r="51" spans="1:1" x14ac:dyDescent="0.25">
      <c r="A51" s="69"/>
    </row>
    <row r="52" spans="1:1" x14ac:dyDescent="0.25">
      <c r="A52" s="69"/>
    </row>
    <row r="53" spans="1:1" x14ac:dyDescent="0.25">
      <c r="A53" s="69"/>
    </row>
    <row r="54" spans="1:1" x14ac:dyDescent="0.25">
      <c r="A54" s="69"/>
    </row>
    <row r="55" spans="1:1" x14ac:dyDescent="0.25">
      <c r="A55" s="69"/>
    </row>
  </sheetData>
  <mergeCells count="1">
    <mergeCell ref="B1:D1"/>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tabColor theme="6" tint="-0.249977111117893"/>
  </sheetPr>
  <dimension ref="A1:U232"/>
  <sheetViews>
    <sheetView zoomScale="60" zoomScaleNormal="60" workbookViewId="0">
      <selection activeCell="D39" sqref="D39"/>
    </sheetView>
  </sheetViews>
  <sheetFormatPr baseColWidth="10" defaultRowHeight="15" x14ac:dyDescent="0.25"/>
  <cols>
    <col min="2" max="2" width="40.42578125" customWidth="1"/>
    <col min="3" max="3" width="74.85546875" customWidth="1"/>
    <col min="4" max="4" width="135" bestFit="1" customWidth="1"/>
    <col min="5" max="5" width="144.7109375" bestFit="1" customWidth="1"/>
  </cols>
  <sheetData>
    <row r="1" spans="1:21" ht="33.75" x14ac:dyDescent="0.25">
      <c r="A1" s="69"/>
      <c r="B1" s="533" t="s">
        <v>63</v>
      </c>
      <c r="C1" s="533"/>
      <c r="D1" s="533"/>
      <c r="E1" s="69"/>
      <c r="F1" s="69"/>
      <c r="G1" s="69"/>
      <c r="H1" s="69"/>
      <c r="I1" s="69"/>
      <c r="J1" s="69"/>
      <c r="K1" s="69"/>
      <c r="L1" s="69"/>
      <c r="M1" s="69"/>
      <c r="N1" s="69"/>
      <c r="O1" s="69"/>
      <c r="P1" s="69"/>
      <c r="Q1" s="69"/>
      <c r="R1" s="69"/>
      <c r="S1" s="69"/>
      <c r="T1" s="69"/>
      <c r="U1" s="69"/>
    </row>
    <row r="2" spans="1:21" x14ac:dyDescent="0.25">
      <c r="A2" s="69"/>
      <c r="B2" s="69"/>
      <c r="C2" s="69"/>
      <c r="D2" s="69"/>
      <c r="E2" s="69"/>
      <c r="F2" s="69"/>
      <c r="G2" s="69"/>
      <c r="H2" s="69"/>
      <c r="I2" s="69"/>
      <c r="J2" s="69"/>
      <c r="K2" s="69"/>
      <c r="L2" s="69"/>
      <c r="M2" s="69"/>
      <c r="N2" s="69"/>
      <c r="O2" s="69"/>
      <c r="P2" s="69"/>
      <c r="Q2" s="69"/>
      <c r="R2" s="69"/>
      <c r="S2" s="69"/>
      <c r="T2" s="69"/>
      <c r="U2" s="69"/>
    </row>
    <row r="3" spans="1:21" ht="30" x14ac:dyDescent="0.25">
      <c r="A3" s="69"/>
      <c r="B3" s="90"/>
      <c r="C3" s="22" t="s">
        <v>56</v>
      </c>
      <c r="D3" s="22" t="s">
        <v>57</v>
      </c>
      <c r="E3" s="69"/>
      <c r="F3" s="69"/>
      <c r="G3" s="69"/>
      <c r="H3" s="69"/>
      <c r="I3" s="69"/>
      <c r="J3" s="69"/>
      <c r="K3" s="69"/>
      <c r="L3" s="69"/>
      <c r="M3" s="69"/>
      <c r="N3" s="69"/>
      <c r="O3" s="69"/>
      <c r="P3" s="69"/>
      <c r="Q3" s="69"/>
      <c r="R3" s="69"/>
      <c r="S3" s="69"/>
      <c r="T3" s="69"/>
      <c r="U3" s="69"/>
    </row>
    <row r="4" spans="1:21" ht="33.75" x14ac:dyDescent="0.25">
      <c r="A4" s="89" t="s">
        <v>83</v>
      </c>
      <c r="B4" s="25" t="s">
        <v>101</v>
      </c>
      <c r="C4" s="30" t="s">
        <v>156</v>
      </c>
      <c r="D4" s="23" t="s">
        <v>97</v>
      </c>
      <c r="E4" s="69"/>
      <c r="F4" s="69"/>
      <c r="G4" s="69"/>
      <c r="H4" s="69"/>
      <c r="I4" s="69"/>
      <c r="J4" s="69"/>
      <c r="K4" s="69"/>
      <c r="L4" s="69"/>
      <c r="M4" s="69"/>
      <c r="N4" s="69"/>
      <c r="O4" s="69"/>
      <c r="P4" s="69"/>
      <c r="Q4" s="69"/>
      <c r="R4" s="69"/>
      <c r="S4" s="69"/>
      <c r="T4" s="69"/>
      <c r="U4" s="69"/>
    </row>
    <row r="5" spans="1:21" ht="67.5" x14ac:dyDescent="0.25">
      <c r="A5" s="89" t="s">
        <v>84</v>
      </c>
      <c r="B5" s="26" t="s">
        <v>59</v>
      </c>
      <c r="C5" s="31" t="s">
        <v>93</v>
      </c>
      <c r="D5" s="24" t="s">
        <v>98</v>
      </c>
      <c r="E5" s="69"/>
      <c r="F5" s="69"/>
      <c r="G5" s="69"/>
      <c r="H5" s="69"/>
      <c r="I5" s="69"/>
      <c r="J5" s="69"/>
      <c r="K5" s="69"/>
      <c r="L5" s="69"/>
      <c r="M5" s="69"/>
      <c r="N5" s="69"/>
      <c r="O5" s="69"/>
      <c r="P5" s="69"/>
      <c r="Q5" s="69"/>
      <c r="R5" s="69"/>
      <c r="S5" s="69"/>
      <c r="T5" s="69"/>
      <c r="U5" s="69"/>
    </row>
    <row r="6" spans="1:21" ht="67.5" x14ac:dyDescent="0.25">
      <c r="A6" s="89" t="s">
        <v>81</v>
      </c>
      <c r="B6" s="27" t="s">
        <v>60</v>
      </c>
      <c r="C6" s="31" t="s">
        <v>94</v>
      </c>
      <c r="D6" s="24" t="s">
        <v>100</v>
      </c>
      <c r="E6" s="69"/>
      <c r="F6" s="69"/>
      <c r="G6" s="69"/>
      <c r="H6" s="69"/>
      <c r="I6" s="69"/>
      <c r="J6" s="69"/>
      <c r="K6" s="69"/>
      <c r="L6" s="69"/>
      <c r="M6" s="69"/>
      <c r="N6" s="69"/>
      <c r="O6" s="69"/>
      <c r="P6" s="69"/>
      <c r="Q6" s="69"/>
      <c r="R6" s="69"/>
      <c r="S6" s="69"/>
      <c r="T6" s="69"/>
      <c r="U6" s="69"/>
    </row>
    <row r="7" spans="1:21" ht="101.25" x14ac:dyDescent="0.25">
      <c r="A7" s="89" t="s">
        <v>7</v>
      </c>
      <c r="B7" s="28" t="s">
        <v>61</v>
      </c>
      <c r="C7" s="31" t="s">
        <v>95</v>
      </c>
      <c r="D7" s="24" t="s">
        <v>99</v>
      </c>
      <c r="E7" s="69"/>
      <c r="F7" s="69"/>
      <c r="G7" s="69"/>
      <c r="H7" s="69"/>
      <c r="I7" s="69"/>
      <c r="J7" s="69"/>
      <c r="K7" s="69"/>
      <c r="L7" s="69"/>
      <c r="M7" s="69"/>
      <c r="N7" s="69"/>
      <c r="O7" s="69"/>
      <c r="P7" s="69"/>
      <c r="Q7" s="69"/>
      <c r="R7" s="69"/>
      <c r="S7" s="69"/>
      <c r="T7" s="69"/>
      <c r="U7" s="69"/>
    </row>
    <row r="8" spans="1:21" ht="67.5" x14ac:dyDescent="0.25">
      <c r="A8" s="89" t="s">
        <v>85</v>
      </c>
      <c r="B8" s="29" t="s">
        <v>62</v>
      </c>
      <c r="C8" s="31" t="s">
        <v>96</v>
      </c>
      <c r="D8" s="24" t="s">
        <v>118</v>
      </c>
      <c r="E8" s="69"/>
      <c r="F8" s="69"/>
      <c r="G8" s="69"/>
      <c r="H8" s="69"/>
      <c r="I8" s="69"/>
      <c r="J8" s="69"/>
      <c r="K8" s="69"/>
      <c r="L8" s="69"/>
      <c r="M8" s="69"/>
      <c r="N8" s="69"/>
      <c r="O8" s="69"/>
      <c r="P8" s="69"/>
      <c r="Q8" s="69"/>
      <c r="R8" s="69"/>
      <c r="S8" s="69"/>
      <c r="T8" s="69"/>
      <c r="U8" s="69"/>
    </row>
    <row r="9" spans="1:21" ht="20.25" x14ac:dyDescent="0.25">
      <c r="A9" s="89"/>
      <c r="B9" s="89"/>
      <c r="C9" s="91"/>
      <c r="D9" s="91"/>
      <c r="E9" s="69"/>
      <c r="F9" s="69"/>
      <c r="G9" s="69"/>
      <c r="H9" s="69"/>
      <c r="I9" s="69"/>
      <c r="J9" s="69"/>
      <c r="K9" s="69"/>
      <c r="L9" s="69"/>
      <c r="M9" s="69"/>
      <c r="N9" s="69"/>
      <c r="O9" s="69"/>
      <c r="P9" s="69"/>
      <c r="Q9" s="69"/>
      <c r="R9" s="69"/>
      <c r="S9" s="69"/>
      <c r="T9" s="69"/>
      <c r="U9" s="69"/>
    </row>
    <row r="10" spans="1:21" ht="16.5" x14ac:dyDescent="0.25">
      <c r="A10" s="89"/>
      <c r="B10" s="92"/>
      <c r="C10" s="92"/>
      <c r="D10" s="92"/>
      <c r="E10" s="69"/>
      <c r="F10" s="69"/>
      <c r="G10" s="69"/>
      <c r="H10" s="69"/>
      <c r="I10" s="69"/>
      <c r="J10" s="69"/>
      <c r="K10" s="69"/>
      <c r="L10" s="69"/>
      <c r="M10" s="69"/>
      <c r="N10" s="69"/>
      <c r="O10" s="69"/>
      <c r="P10" s="69"/>
      <c r="Q10" s="69"/>
      <c r="R10" s="69"/>
      <c r="S10" s="69"/>
      <c r="T10" s="69"/>
      <c r="U10" s="69"/>
    </row>
    <row r="11" spans="1:21" x14ac:dyDescent="0.25">
      <c r="A11" s="89"/>
      <c r="B11" s="89" t="s">
        <v>91</v>
      </c>
      <c r="C11" s="89" t="s">
        <v>144</v>
      </c>
      <c r="D11" s="89" t="s">
        <v>151</v>
      </c>
      <c r="E11" s="69"/>
      <c r="F11" s="69"/>
      <c r="G11" s="69"/>
      <c r="H11" s="69"/>
      <c r="I11" s="69"/>
      <c r="J11" s="69"/>
      <c r="K11" s="69"/>
      <c r="L11" s="69"/>
      <c r="M11" s="69"/>
      <c r="N11" s="69"/>
      <c r="O11" s="69"/>
      <c r="P11" s="69"/>
      <c r="Q11" s="69"/>
      <c r="R11" s="69"/>
      <c r="S11" s="69"/>
      <c r="T11" s="69"/>
      <c r="U11" s="69"/>
    </row>
    <row r="12" spans="1:21" x14ac:dyDescent="0.25">
      <c r="A12" s="89"/>
      <c r="B12" s="89" t="s">
        <v>89</v>
      </c>
      <c r="C12" s="89" t="s">
        <v>148</v>
      </c>
      <c r="D12" s="89" t="s">
        <v>152</v>
      </c>
      <c r="E12" s="69"/>
      <c r="F12" s="69"/>
      <c r="G12" s="69"/>
      <c r="H12" s="69"/>
      <c r="I12" s="69"/>
      <c r="J12" s="69"/>
      <c r="K12" s="69"/>
      <c r="L12" s="69"/>
      <c r="M12" s="69"/>
      <c r="N12" s="69"/>
      <c r="O12" s="69"/>
      <c r="P12" s="69"/>
      <c r="Q12" s="69"/>
      <c r="R12" s="69"/>
      <c r="S12" s="69"/>
      <c r="T12" s="69"/>
      <c r="U12" s="69"/>
    </row>
    <row r="13" spans="1:21" x14ac:dyDescent="0.25">
      <c r="A13" s="89"/>
      <c r="B13" s="89"/>
      <c r="C13" s="89" t="s">
        <v>147</v>
      </c>
      <c r="D13" s="89" t="s">
        <v>153</v>
      </c>
      <c r="E13" s="69"/>
      <c r="F13" s="69"/>
      <c r="G13" s="69"/>
      <c r="H13" s="69"/>
      <c r="I13" s="69"/>
      <c r="J13" s="69"/>
      <c r="K13" s="69"/>
      <c r="L13" s="69"/>
      <c r="M13" s="69"/>
      <c r="N13" s="69"/>
      <c r="O13" s="69"/>
      <c r="P13" s="69"/>
      <c r="Q13" s="69"/>
      <c r="R13" s="69"/>
      <c r="S13" s="69"/>
      <c r="T13" s="69"/>
      <c r="U13" s="69"/>
    </row>
    <row r="14" spans="1:21" x14ac:dyDescent="0.25">
      <c r="A14" s="89"/>
      <c r="B14" s="89"/>
      <c r="C14" s="89" t="s">
        <v>149</v>
      </c>
      <c r="D14" s="89" t="s">
        <v>154</v>
      </c>
      <c r="E14" s="69"/>
      <c r="F14" s="69"/>
      <c r="G14" s="69"/>
      <c r="H14" s="69"/>
      <c r="I14" s="69"/>
      <c r="J14" s="69"/>
      <c r="K14" s="69"/>
      <c r="L14" s="69"/>
      <c r="M14" s="69"/>
      <c r="N14" s="69"/>
      <c r="O14" s="69"/>
      <c r="P14" s="69"/>
      <c r="Q14" s="69"/>
      <c r="R14" s="69"/>
      <c r="S14" s="69"/>
      <c r="T14" s="69"/>
      <c r="U14" s="69"/>
    </row>
    <row r="15" spans="1:21" x14ac:dyDescent="0.25">
      <c r="A15" s="89"/>
      <c r="B15" s="89"/>
      <c r="C15" s="89" t="s">
        <v>150</v>
      </c>
      <c r="D15" s="89" t="s">
        <v>155</v>
      </c>
      <c r="E15" s="69"/>
      <c r="F15" s="69"/>
      <c r="G15" s="69"/>
      <c r="H15" s="69"/>
      <c r="I15" s="69"/>
      <c r="J15" s="69"/>
      <c r="K15" s="69"/>
      <c r="L15" s="69"/>
      <c r="M15" s="69"/>
      <c r="N15" s="69"/>
      <c r="O15" s="69"/>
      <c r="P15" s="69"/>
      <c r="Q15" s="69"/>
      <c r="R15" s="69"/>
      <c r="S15" s="69"/>
      <c r="T15" s="69"/>
      <c r="U15" s="69"/>
    </row>
    <row r="16" spans="1:21" x14ac:dyDescent="0.25">
      <c r="A16" s="89"/>
      <c r="B16" s="89"/>
      <c r="C16" s="89"/>
      <c r="D16" s="89"/>
      <c r="E16" s="69"/>
      <c r="F16" s="69"/>
      <c r="G16" s="69"/>
      <c r="H16" s="69"/>
      <c r="I16" s="69"/>
      <c r="J16" s="69"/>
      <c r="K16" s="69"/>
      <c r="L16" s="69"/>
      <c r="M16" s="69"/>
      <c r="N16" s="69"/>
      <c r="O16" s="69"/>
    </row>
    <row r="17" spans="1:15" x14ac:dyDescent="0.25">
      <c r="A17" s="89"/>
      <c r="B17" s="89"/>
      <c r="C17" s="89"/>
      <c r="D17" s="89"/>
      <c r="E17" s="69"/>
      <c r="F17" s="69"/>
      <c r="G17" s="69"/>
      <c r="H17" s="69"/>
      <c r="I17" s="69"/>
      <c r="J17" s="69"/>
      <c r="K17" s="69"/>
      <c r="L17" s="69"/>
      <c r="M17" s="69"/>
      <c r="N17" s="69"/>
      <c r="O17" s="69"/>
    </row>
    <row r="18" spans="1:15" x14ac:dyDescent="0.25">
      <c r="A18" s="89"/>
      <c r="B18" s="93"/>
      <c r="C18" s="93"/>
      <c r="D18" s="93"/>
      <c r="E18" s="69"/>
      <c r="F18" s="69"/>
      <c r="G18" s="69"/>
      <c r="H18" s="69"/>
      <c r="I18" s="69"/>
      <c r="J18" s="69"/>
      <c r="K18" s="69"/>
      <c r="L18" s="69"/>
      <c r="M18" s="69"/>
      <c r="N18" s="69"/>
      <c r="O18" s="69"/>
    </row>
    <row r="19" spans="1:15" x14ac:dyDescent="0.25">
      <c r="A19" s="89"/>
      <c r="B19" s="93"/>
      <c r="C19" s="93"/>
      <c r="D19" s="93"/>
      <c r="E19" s="69"/>
      <c r="F19" s="69"/>
      <c r="G19" s="69"/>
      <c r="H19" s="69"/>
      <c r="I19" s="69"/>
      <c r="J19" s="69"/>
      <c r="K19" s="69"/>
      <c r="L19" s="69"/>
      <c r="M19" s="69"/>
      <c r="N19" s="69"/>
      <c r="O19" s="69"/>
    </row>
    <row r="20" spans="1:15" x14ac:dyDescent="0.25">
      <c r="A20" s="89"/>
      <c r="B20" s="93"/>
      <c r="C20" s="93"/>
      <c r="D20" s="93"/>
      <c r="E20" s="69"/>
      <c r="F20" s="69"/>
      <c r="G20" s="69"/>
      <c r="H20" s="69"/>
      <c r="I20" s="69"/>
      <c r="J20" s="69"/>
      <c r="K20" s="69"/>
      <c r="L20" s="69"/>
      <c r="M20" s="69"/>
      <c r="N20" s="69"/>
      <c r="O20" s="69"/>
    </row>
    <row r="21" spans="1:15" x14ac:dyDescent="0.25">
      <c r="A21" s="89"/>
      <c r="B21" s="93"/>
      <c r="C21" s="93"/>
      <c r="D21" s="93"/>
      <c r="E21" s="69"/>
      <c r="F21" s="69"/>
      <c r="G21" s="69"/>
      <c r="H21" s="69"/>
      <c r="I21" s="69"/>
      <c r="J21" s="69"/>
      <c r="K21" s="69"/>
      <c r="L21" s="69"/>
      <c r="M21" s="69"/>
      <c r="N21" s="69"/>
      <c r="O21" s="69"/>
    </row>
    <row r="22" spans="1:15" ht="20.25" x14ac:dyDescent="0.25">
      <c r="A22" s="89"/>
      <c r="B22" s="89"/>
      <c r="C22" s="91"/>
      <c r="D22" s="91"/>
      <c r="E22" s="69"/>
      <c r="F22" s="69"/>
      <c r="G22" s="69"/>
      <c r="H22" s="69"/>
      <c r="I22" s="69"/>
      <c r="J22" s="69"/>
      <c r="K22" s="69"/>
      <c r="L22" s="69"/>
      <c r="M22" s="69"/>
      <c r="N22" s="69"/>
      <c r="O22" s="69"/>
    </row>
    <row r="23" spans="1:15" ht="20.25" x14ac:dyDescent="0.25">
      <c r="A23" s="89"/>
      <c r="B23" s="89"/>
      <c r="C23" s="91"/>
      <c r="D23" s="91"/>
      <c r="E23" s="69"/>
      <c r="F23" s="69"/>
      <c r="G23" s="69"/>
      <c r="H23" s="69"/>
      <c r="I23" s="69"/>
      <c r="J23" s="69"/>
      <c r="K23" s="69"/>
      <c r="L23" s="69"/>
      <c r="M23" s="69"/>
      <c r="N23" s="69"/>
      <c r="O23" s="69"/>
    </row>
    <row r="24" spans="1:15" ht="20.25" x14ac:dyDescent="0.25">
      <c r="A24" s="89"/>
      <c r="B24" s="89"/>
      <c r="C24" s="91"/>
      <c r="D24" s="91"/>
      <c r="E24" s="69"/>
      <c r="F24" s="69"/>
      <c r="G24" s="69"/>
      <c r="H24" s="69"/>
      <c r="I24" s="69"/>
      <c r="J24" s="69"/>
      <c r="K24" s="69"/>
      <c r="L24" s="69"/>
      <c r="M24" s="69"/>
      <c r="N24" s="69"/>
      <c r="O24" s="69"/>
    </row>
    <row r="25" spans="1:15" ht="20.25" x14ac:dyDescent="0.25">
      <c r="A25" s="89"/>
      <c r="B25" s="89"/>
      <c r="C25" s="91"/>
      <c r="D25" s="91"/>
      <c r="E25" s="69"/>
      <c r="F25" s="69"/>
      <c r="G25" s="69"/>
      <c r="H25" s="69"/>
      <c r="I25" s="69"/>
      <c r="J25" s="69"/>
      <c r="K25" s="69"/>
      <c r="L25" s="69"/>
      <c r="M25" s="69"/>
      <c r="N25" s="69"/>
      <c r="O25" s="69"/>
    </row>
    <row r="26" spans="1:15" ht="20.25" x14ac:dyDescent="0.25">
      <c r="A26" s="89"/>
      <c r="B26" s="89"/>
      <c r="C26" s="91"/>
      <c r="D26" s="91"/>
      <c r="E26" s="69"/>
      <c r="F26" s="69"/>
      <c r="G26" s="69"/>
      <c r="H26" s="69"/>
      <c r="I26" s="69"/>
      <c r="J26" s="69"/>
      <c r="K26" s="69"/>
      <c r="L26" s="69"/>
      <c r="M26" s="69"/>
      <c r="N26" s="69"/>
      <c r="O26" s="69"/>
    </row>
    <row r="27" spans="1:15" ht="20.25" x14ac:dyDescent="0.25">
      <c r="A27" s="89"/>
      <c r="B27" s="89"/>
      <c r="C27" s="91"/>
      <c r="D27" s="91"/>
      <c r="E27" s="69"/>
      <c r="F27" s="69"/>
      <c r="G27" s="69"/>
      <c r="H27" s="69"/>
      <c r="I27" s="69"/>
      <c r="J27" s="69"/>
      <c r="K27" s="69"/>
      <c r="L27" s="69"/>
      <c r="M27" s="69"/>
      <c r="N27" s="69"/>
      <c r="O27" s="69"/>
    </row>
    <row r="28" spans="1:15" ht="20.25" x14ac:dyDescent="0.25">
      <c r="A28" s="89"/>
      <c r="B28" s="89"/>
      <c r="C28" s="91"/>
      <c r="D28" s="91"/>
      <c r="E28" s="69"/>
      <c r="F28" s="69"/>
      <c r="G28" s="69"/>
      <c r="H28" s="69"/>
      <c r="I28" s="69"/>
      <c r="J28" s="69"/>
      <c r="K28" s="69"/>
      <c r="L28" s="69"/>
      <c r="M28" s="69"/>
      <c r="N28" s="69"/>
      <c r="O28" s="69"/>
    </row>
    <row r="29" spans="1:15" ht="20.25" x14ac:dyDescent="0.25">
      <c r="A29" s="89"/>
      <c r="B29" s="89"/>
      <c r="C29" s="91"/>
      <c r="D29" s="91"/>
      <c r="E29" s="69"/>
      <c r="F29" s="69"/>
      <c r="G29" s="69"/>
      <c r="H29" s="69"/>
      <c r="I29" s="69"/>
      <c r="J29" s="69"/>
      <c r="K29" s="69"/>
      <c r="L29" s="69"/>
      <c r="M29" s="69"/>
      <c r="N29" s="69"/>
      <c r="O29" s="69"/>
    </row>
    <row r="30" spans="1:15" ht="20.25" x14ac:dyDescent="0.25">
      <c r="A30" s="89"/>
      <c r="B30" s="89"/>
      <c r="C30" s="91"/>
      <c r="D30" s="91"/>
      <c r="E30" s="69"/>
      <c r="F30" s="69"/>
      <c r="G30" s="69"/>
      <c r="H30" s="69"/>
      <c r="I30" s="69"/>
      <c r="J30" s="69"/>
      <c r="K30" s="69"/>
      <c r="L30" s="69"/>
      <c r="M30" s="69"/>
      <c r="N30" s="69"/>
      <c r="O30" s="69"/>
    </row>
    <row r="31" spans="1:15" ht="20.25" x14ac:dyDescent="0.25">
      <c r="A31" s="89"/>
      <c r="B31" s="89"/>
      <c r="C31" s="91"/>
      <c r="D31" s="91"/>
      <c r="E31" s="69"/>
      <c r="F31" s="69"/>
      <c r="G31" s="69"/>
      <c r="H31" s="69"/>
      <c r="I31" s="69"/>
      <c r="J31" s="69"/>
      <c r="K31" s="69"/>
      <c r="L31" s="69"/>
      <c r="M31" s="69"/>
      <c r="N31" s="69"/>
      <c r="O31" s="69"/>
    </row>
    <row r="32" spans="1:15" ht="20.25" x14ac:dyDescent="0.25">
      <c r="A32" s="89"/>
      <c r="B32" s="89"/>
      <c r="C32" s="91"/>
      <c r="D32" s="91"/>
      <c r="E32" s="69"/>
      <c r="F32" s="69"/>
      <c r="G32" s="69"/>
      <c r="H32" s="69"/>
      <c r="I32" s="69"/>
      <c r="J32" s="69"/>
      <c r="K32" s="69"/>
      <c r="L32" s="69"/>
      <c r="M32" s="69"/>
      <c r="N32" s="69"/>
      <c r="O32" s="69"/>
    </row>
    <row r="33" spans="1:15" ht="20.25" x14ac:dyDescent="0.25">
      <c r="A33" s="89"/>
      <c r="B33" s="89"/>
      <c r="C33" s="91"/>
      <c r="D33" s="91"/>
      <c r="E33" s="69"/>
      <c r="F33" s="69"/>
      <c r="G33" s="69"/>
      <c r="H33" s="69"/>
      <c r="I33" s="69"/>
      <c r="J33" s="69"/>
      <c r="K33" s="69"/>
      <c r="L33" s="69"/>
      <c r="M33" s="69"/>
      <c r="N33" s="69"/>
      <c r="O33" s="69"/>
    </row>
    <row r="34" spans="1:15" ht="20.25" x14ac:dyDescent="0.25">
      <c r="A34" s="89"/>
      <c r="B34" s="89"/>
      <c r="C34" s="91"/>
      <c r="D34" s="91"/>
      <c r="E34" s="69"/>
      <c r="F34" s="69"/>
      <c r="G34" s="69"/>
      <c r="H34" s="69"/>
      <c r="I34" s="69"/>
      <c r="J34" s="69"/>
      <c r="K34" s="69"/>
      <c r="L34" s="69"/>
      <c r="M34" s="69"/>
      <c r="N34" s="69"/>
      <c r="O34" s="69"/>
    </row>
    <row r="35" spans="1:15" ht="20.25" x14ac:dyDescent="0.25">
      <c r="A35" s="89"/>
      <c r="B35" s="89"/>
      <c r="C35" s="91"/>
      <c r="D35" s="91"/>
      <c r="E35" s="69"/>
      <c r="F35" s="69"/>
      <c r="G35" s="69"/>
      <c r="H35" s="69"/>
      <c r="I35" s="69"/>
      <c r="J35" s="69"/>
      <c r="K35" s="69"/>
      <c r="L35" s="69"/>
      <c r="M35" s="69"/>
      <c r="N35" s="69"/>
      <c r="O35" s="69"/>
    </row>
    <row r="36" spans="1:15" ht="20.25" x14ac:dyDescent="0.25">
      <c r="A36" s="89"/>
      <c r="B36" s="89"/>
      <c r="C36" s="91"/>
      <c r="D36" s="91"/>
      <c r="E36" s="69"/>
      <c r="F36" s="69"/>
      <c r="G36" s="69"/>
      <c r="H36" s="69"/>
      <c r="I36" s="69"/>
      <c r="J36" s="69"/>
      <c r="K36" s="69"/>
      <c r="L36" s="69"/>
      <c r="M36" s="69"/>
      <c r="N36" s="69"/>
      <c r="O36" s="69"/>
    </row>
    <row r="37" spans="1:15" ht="20.25" x14ac:dyDescent="0.25">
      <c r="A37" s="89"/>
      <c r="B37" s="89"/>
      <c r="C37" s="91"/>
      <c r="D37" s="91"/>
      <c r="E37" s="69"/>
      <c r="F37" s="69"/>
      <c r="G37" s="69"/>
      <c r="H37" s="69"/>
      <c r="I37" s="69"/>
      <c r="J37" s="69"/>
      <c r="K37" s="69"/>
      <c r="L37" s="69"/>
      <c r="M37" s="69"/>
      <c r="N37" s="69"/>
      <c r="O37" s="69"/>
    </row>
    <row r="38" spans="1:15" ht="20.25" x14ac:dyDescent="0.25">
      <c r="A38" s="89"/>
      <c r="B38" s="89"/>
      <c r="C38" s="91"/>
      <c r="D38" s="91"/>
      <c r="E38" s="69"/>
      <c r="F38" s="69"/>
      <c r="G38" s="69"/>
      <c r="H38" s="69"/>
      <c r="I38" s="69"/>
      <c r="J38" s="69"/>
      <c r="K38" s="69"/>
      <c r="L38" s="69"/>
      <c r="M38" s="69"/>
      <c r="N38" s="69"/>
      <c r="O38" s="69"/>
    </row>
    <row r="39" spans="1:15" ht="20.25" x14ac:dyDescent="0.25">
      <c r="A39" s="89"/>
      <c r="B39" s="89"/>
      <c r="C39" s="91"/>
      <c r="D39" s="91"/>
      <c r="E39" s="69"/>
      <c r="F39" s="69"/>
      <c r="G39" s="69"/>
      <c r="H39" s="69"/>
      <c r="I39" s="69"/>
      <c r="J39" s="69"/>
      <c r="K39" s="69"/>
      <c r="L39" s="69"/>
      <c r="M39" s="69"/>
      <c r="N39" s="69"/>
      <c r="O39" s="69"/>
    </row>
    <row r="40" spans="1:15" ht="20.25" x14ac:dyDescent="0.25">
      <c r="A40" s="89"/>
      <c r="B40" s="89"/>
      <c r="C40" s="91"/>
      <c r="D40" s="91"/>
      <c r="E40" s="69"/>
      <c r="F40" s="69"/>
      <c r="G40" s="69"/>
      <c r="H40" s="69"/>
      <c r="I40" s="69"/>
      <c r="J40" s="69"/>
      <c r="K40" s="69"/>
      <c r="L40" s="69"/>
      <c r="M40" s="69"/>
      <c r="N40" s="69"/>
      <c r="O40" s="69"/>
    </row>
    <row r="41" spans="1:15" ht="20.25" x14ac:dyDescent="0.25">
      <c r="A41" s="89"/>
      <c r="B41" s="89"/>
      <c r="C41" s="91"/>
      <c r="D41" s="91"/>
      <c r="E41" s="69"/>
      <c r="F41" s="69"/>
      <c r="G41" s="69"/>
      <c r="H41" s="69"/>
      <c r="I41" s="69"/>
      <c r="J41" s="69"/>
      <c r="K41" s="69"/>
      <c r="L41" s="69"/>
      <c r="M41" s="69"/>
      <c r="N41" s="69"/>
      <c r="O41" s="69"/>
    </row>
    <row r="42" spans="1:15" ht="20.25" x14ac:dyDescent="0.25">
      <c r="A42" s="89"/>
      <c r="B42" s="89"/>
      <c r="C42" s="91"/>
      <c r="D42" s="91"/>
      <c r="E42" s="69"/>
      <c r="F42" s="69"/>
      <c r="G42" s="69"/>
      <c r="H42" s="69"/>
      <c r="I42" s="69"/>
      <c r="J42" s="69"/>
      <c r="K42" s="69"/>
      <c r="L42" s="69"/>
      <c r="M42" s="69"/>
      <c r="N42" s="69"/>
      <c r="O42" s="69"/>
    </row>
    <row r="43" spans="1:15" ht="20.25" x14ac:dyDescent="0.25">
      <c r="A43" s="89"/>
      <c r="B43" s="89"/>
      <c r="C43" s="91"/>
      <c r="D43" s="91"/>
      <c r="E43" s="69"/>
      <c r="F43" s="69"/>
      <c r="G43" s="69"/>
      <c r="H43" s="69"/>
      <c r="I43" s="69"/>
      <c r="J43" s="69"/>
      <c r="K43" s="69"/>
      <c r="L43" s="69"/>
      <c r="M43" s="69"/>
      <c r="N43" s="69"/>
      <c r="O43" s="69"/>
    </row>
    <row r="44" spans="1:15" ht="20.25" x14ac:dyDescent="0.25">
      <c r="A44" s="89"/>
      <c r="B44" s="89"/>
      <c r="C44" s="91"/>
      <c r="D44" s="91"/>
      <c r="E44" s="69"/>
      <c r="F44" s="69"/>
      <c r="G44" s="69"/>
      <c r="H44" s="69"/>
      <c r="I44" s="69"/>
      <c r="J44" s="69"/>
      <c r="K44" s="69"/>
      <c r="L44" s="69"/>
      <c r="M44" s="69"/>
      <c r="N44" s="69"/>
      <c r="O44" s="69"/>
    </row>
    <row r="45" spans="1:15" ht="20.25" x14ac:dyDescent="0.25">
      <c r="A45" s="89"/>
      <c r="B45" s="89"/>
      <c r="C45" s="91"/>
      <c r="D45" s="91"/>
      <c r="E45" s="69"/>
      <c r="F45" s="69"/>
      <c r="G45" s="69"/>
      <c r="H45" s="69"/>
      <c r="I45" s="69"/>
      <c r="J45" s="69"/>
      <c r="K45" s="69"/>
      <c r="L45" s="69"/>
      <c r="M45" s="69"/>
      <c r="N45" s="69"/>
      <c r="O45" s="69"/>
    </row>
    <row r="46" spans="1:15" ht="20.25" x14ac:dyDescent="0.25">
      <c r="A46" s="89"/>
      <c r="B46" s="89"/>
      <c r="C46" s="91"/>
      <c r="D46" s="91"/>
      <c r="E46" s="69"/>
      <c r="F46" s="69"/>
      <c r="G46" s="69"/>
      <c r="H46" s="69"/>
      <c r="I46" s="69"/>
      <c r="J46" s="69"/>
      <c r="K46" s="69"/>
      <c r="L46" s="69"/>
      <c r="M46" s="69"/>
      <c r="N46" s="69"/>
      <c r="O46" s="69"/>
    </row>
    <row r="47" spans="1:15" ht="20.25" x14ac:dyDescent="0.25">
      <c r="A47" s="89"/>
      <c r="B47" s="89"/>
      <c r="C47" s="91"/>
      <c r="D47" s="91"/>
      <c r="E47" s="69"/>
      <c r="F47" s="69"/>
      <c r="G47" s="69"/>
      <c r="H47" s="69"/>
      <c r="I47" s="69"/>
      <c r="J47" s="69"/>
      <c r="K47" s="69"/>
      <c r="L47" s="69"/>
      <c r="M47" s="69"/>
      <c r="N47" s="69"/>
      <c r="O47" s="69"/>
    </row>
    <row r="48" spans="1:15" ht="20.25" x14ac:dyDescent="0.25">
      <c r="A48" s="89"/>
      <c r="B48" s="89"/>
      <c r="C48" s="91"/>
      <c r="D48" s="91"/>
      <c r="E48" s="69"/>
      <c r="F48" s="69"/>
      <c r="G48" s="69"/>
      <c r="H48" s="69"/>
      <c r="I48" s="69"/>
      <c r="J48" s="69"/>
      <c r="K48" s="69"/>
      <c r="L48" s="69"/>
      <c r="M48" s="69"/>
      <c r="N48" s="69"/>
      <c r="O48" s="69"/>
    </row>
    <row r="49" spans="1:15" ht="20.25" x14ac:dyDescent="0.25">
      <c r="A49" s="89"/>
      <c r="B49" s="89"/>
      <c r="C49" s="91"/>
      <c r="D49" s="91"/>
      <c r="E49" s="69"/>
      <c r="F49" s="69"/>
      <c r="G49" s="69"/>
      <c r="H49" s="69"/>
      <c r="I49" s="69"/>
      <c r="J49" s="69"/>
      <c r="K49" s="69"/>
      <c r="L49" s="69"/>
      <c r="M49" s="69"/>
      <c r="N49" s="69"/>
      <c r="O49" s="69"/>
    </row>
    <row r="50" spans="1:15" ht="20.25" x14ac:dyDescent="0.25">
      <c r="A50" s="89"/>
      <c r="B50" s="89"/>
      <c r="C50" s="91"/>
      <c r="D50" s="91"/>
      <c r="E50" s="69"/>
      <c r="F50" s="69"/>
      <c r="G50" s="69"/>
      <c r="H50" s="69"/>
      <c r="I50" s="69"/>
      <c r="J50" s="69"/>
      <c r="K50" s="69"/>
      <c r="L50" s="69"/>
      <c r="M50" s="69"/>
      <c r="N50" s="69"/>
      <c r="O50" s="69"/>
    </row>
    <row r="51" spans="1:15" ht="20.25" x14ac:dyDescent="0.25">
      <c r="A51" s="89"/>
      <c r="B51" s="89"/>
      <c r="C51" s="91"/>
      <c r="D51" s="91"/>
      <c r="E51" s="69"/>
      <c r="F51" s="69"/>
      <c r="G51" s="69"/>
      <c r="H51" s="69"/>
      <c r="I51" s="69"/>
      <c r="J51" s="69"/>
      <c r="K51" s="69"/>
      <c r="L51" s="69"/>
      <c r="M51" s="69"/>
      <c r="N51" s="69"/>
      <c r="O51" s="69"/>
    </row>
    <row r="52" spans="1:15" ht="20.25" x14ac:dyDescent="0.25">
      <c r="A52" s="89"/>
      <c r="B52" s="15"/>
      <c r="C52" s="20"/>
      <c r="D52" s="20"/>
    </row>
    <row r="53" spans="1:15" ht="20.25" x14ac:dyDescent="0.25">
      <c r="A53" s="89"/>
      <c r="B53" s="15"/>
      <c r="C53" s="20"/>
      <c r="D53" s="20"/>
    </row>
    <row r="54" spans="1:15" ht="20.25" x14ac:dyDescent="0.25">
      <c r="A54" s="89"/>
      <c r="B54" s="15"/>
      <c r="C54" s="20"/>
      <c r="D54" s="20"/>
    </row>
    <row r="55" spans="1:15" ht="20.25" x14ac:dyDescent="0.25">
      <c r="A55" s="89"/>
      <c r="B55" s="15"/>
      <c r="C55" s="20"/>
      <c r="D55" s="20"/>
    </row>
    <row r="56" spans="1:15" ht="20.25" x14ac:dyDescent="0.25">
      <c r="A56" s="89"/>
      <c r="B56" s="15"/>
      <c r="C56" s="20"/>
      <c r="D56" s="20"/>
    </row>
    <row r="57" spans="1:15" ht="20.25" x14ac:dyDescent="0.25">
      <c r="A57" s="89"/>
      <c r="B57" s="15"/>
      <c r="C57" s="20"/>
      <c r="D57" s="20"/>
    </row>
    <row r="58" spans="1:15" ht="20.25" x14ac:dyDescent="0.25">
      <c r="A58" s="89"/>
      <c r="B58" s="15"/>
      <c r="C58" s="20"/>
      <c r="D58" s="20"/>
    </row>
    <row r="59" spans="1:15" ht="20.25" x14ac:dyDescent="0.25">
      <c r="A59" s="89"/>
      <c r="B59" s="15"/>
      <c r="C59" s="20"/>
      <c r="D59" s="20"/>
    </row>
    <row r="60" spans="1:15" ht="20.25" x14ac:dyDescent="0.25">
      <c r="A60" s="89"/>
      <c r="B60" s="15"/>
      <c r="C60" s="20"/>
      <c r="D60" s="20"/>
    </row>
    <row r="61" spans="1:15" ht="20.25" x14ac:dyDescent="0.25">
      <c r="A61" s="89"/>
      <c r="B61" s="15"/>
      <c r="C61" s="20"/>
      <c r="D61" s="20"/>
    </row>
    <row r="62" spans="1:15" ht="20.25" x14ac:dyDescent="0.25">
      <c r="A62" s="89"/>
      <c r="B62" s="15"/>
      <c r="C62" s="20"/>
      <c r="D62" s="20"/>
    </row>
    <row r="63" spans="1:15" ht="20.25" x14ac:dyDescent="0.25">
      <c r="A63" s="89"/>
      <c r="B63" s="15"/>
      <c r="C63" s="20"/>
      <c r="D63" s="20"/>
    </row>
    <row r="64" spans="1:15" ht="20.25" x14ac:dyDescent="0.25">
      <c r="A64" s="89"/>
      <c r="B64" s="15"/>
      <c r="C64" s="20"/>
      <c r="D64" s="20"/>
    </row>
    <row r="65" spans="1:4" ht="20.25" x14ac:dyDescent="0.25">
      <c r="A65" s="89"/>
      <c r="B65" s="15"/>
      <c r="C65" s="20"/>
      <c r="D65" s="20"/>
    </row>
    <row r="66" spans="1:4" ht="20.25" x14ac:dyDescent="0.25">
      <c r="A66" s="89"/>
      <c r="B66" s="15"/>
      <c r="C66" s="20"/>
      <c r="D66" s="20"/>
    </row>
    <row r="67" spans="1:4" ht="20.25" x14ac:dyDescent="0.25">
      <c r="A67" s="89"/>
      <c r="B67" s="15"/>
      <c r="C67" s="20"/>
      <c r="D67" s="20"/>
    </row>
    <row r="68" spans="1:4" ht="20.25" x14ac:dyDescent="0.25">
      <c r="A68" s="89"/>
      <c r="B68" s="15"/>
      <c r="C68" s="20"/>
      <c r="D68" s="20"/>
    </row>
    <row r="69" spans="1:4" ht="20.25" x14ac:dyDescent="0.25">
      <c r="A69" s="89"/>
      <c r="B69" s="15"/>
      <c r="C69" s="20"/>
      <c r="D69" s="20"/>
    </row>
    <row r="70" spans="1:4" ht="20.25" x14ac:dyDescent="0.25">
      <c r="A70" s="89"/>
      <c r="B70" s="15"/>
      <c r="C70" s="20"/>
      <c r="D70" s="20"/>
    </row>
    <row r="71" spans="1:4" ht="20.25" x14ac:dyDescent="0.25">
      <c r="A71" s="89"/>
      <c r="B71" s="15"/>
      <c r="C71" s="20"/>
      <c r="D71" s="20"/>
    </row>
    <row r="72" spans="1:4" ht="20.25" x14ac:dyDescent="0.25">
      <c r="A72" s="89"/>
      <c r="B72" s="15"/>
      <c r="C72" s="20"/>
      <c r="D72" s="20"/>
    </row>
    <row r="73" spans="1:4" ht="20.25" x14ac:dyDescent="0.25">
      <c r="A73" s="89"/>
      <c r="B73" s="15"/>
      <c r="C73" s="20"/>
      <c r="D73" s="20"/>
    </row>
    <row r="74" spans="1:4" ht="20.25" x14ac:dyDescent="0.25">
      <c r="A74" s="89"/>
      <c r="B74" s="15"/>
      <c r="C74" s="20"/>
      <c r="D74" s="20"/>
    </row>
    <row r="75" spans="1:4" ht="20.25" x14ac:dyDescent="0.25">
      <c r="A75" s="89"/>
      <c r="B75" s="15"/>
      <c r="C75" s="20"/>
      <c r="D75" s="20"/>
    </row>
    <row r="76" spans="1:4" ht="20.25" x14ac:dyDescent="0.25">
      <c r="A76" s="89"/>
      <c r="B76" s="15"/>
      <c r="C76" s="20"/>
      <c r="D76" s="20"/>
    </row>
    <row r="77" spans="1:4" ht="20.25" x14ac:dyDescent="0.25">
      <c r="A77" s="89"/>
      <c r="B77" s="15"/>
      <c r="C77" s="20"/>
      <c r="D77" s="20"/>
    </row>
    <row r="78" spans="1:4" ht="20.25" x14ac:dyDescent="0.25">
      <c r="A78" s="89"/>
      <c r="B78" s="15"/>
      <c r="C78" s="20"/>
      <c r="D78" s="20"/>
    </row>
    <row r="79" spans="1:4" ht="20.25" x14ac:dyDescent="0.25">
      <c r="A79" s="89"/>
      <c r="B79" s="15"/>
      <c r="C79" s="20"/>
      <c r="D79" s="20"/>
    </row>
    <row r="80" spans="1:4" ht="20.25" x14ac:dyDescent="0.25">
      <c r="A80" s="89"/>
      <c r="B80" s="15"/>
      <c r="C80" s="20"/>
      <c r="D80" s="20"/>
    </row>
    <row r="81" spans="1:4" ht="20.25" x14ac:dyDescent="0.25">
      <c r="A81" s="89"/>
      <c r="B81" s="15"/>
      <c r="C81" s="20"/>
      <c r="D81" s="20"/>
    </row>
    <row r="82" spans="1:4" ht="20.25" x14ac:dyDescent="0.25">
      <c r="A82" s="89"/>
      <c r="B82" s="15"/>
      <c r="C82" s="20"/>
      <c r="D82" s="20"/>
    </row>
    <row r="83" spans="1:4" ht="20.25" x14ac:dyDescent="0.25">
      <c r="A83" s="89"/>
      <c r="B83" s="15"/>
      <c r="C83" s="20"/>
      <c r="D83" s="20"/>
    </row>
    <row r="84" spans="1:4" ht="20.25" x14ac:dyDescent="0.25">
      <c r="A84" s="89"/>
      <c r="B84" s="15"/>
      <c r="C84" s="20"/>
      <c r="D84" s="20"/>
    </row>
    <row r="85" spans="1:4" ht="20.25" x14ac:dyDescent="0.25">
      <c r="A85" s="89"/>
      <c r="B85" s="15"/>
      <c r="C85" s="20"/>
      <c r="D85" s="20"/>
    </row>
    <row r="86" spans="1:4" ht="20.25" x14ac:dyDescent="0.25">
      <c r="A86" s="89"/>
      <c r="B86" s="15"/>
      <c r="C86" s="20"/>
      <c r="D86" s="20"/>
    </row>
    <row r="87" spans="1:4" ht="20.25" x14ac:dyDescent="0.25">
      <c r="A87" s="89"/>
      <c r="B87" s="15"/>
      <c r="C87" s="20"/>
      <c r="D87" s="20"/>
    </row>
    <row r="88" spans="1:4" ht="20.25" x14ac:dyDescent="0.25">
      <c r="A88" s="89"/>
      <c r="B88" s="15"/>
      <c r="C88" s="20"/>
      <c r="D88" s="20"/>
    </row>
    <row r="89" spans="1:4" ht="20.25" x14ac:dyDescent="0.25">
      <c r="A89" s="89"/>
      <c r="B89" s="15"/>
      <c r="C89" s="20"/>
      <c r="D89" s="20"/>
    </row>
    <row r="90" spans="1:4" ht="20.25" x14ac:dyDescent="0.25">
      <c r="A90" s="89"/>
      <c r="B90" s="15"/>
      <c r="C90" s="20"/>
      <c r="D90" s="20"/>
    </row>
    <row r="91" spans="1:4" ht="20.25" x14ac:dyDescent="0.25">
      <c r="A91" s="89"/>
      <c r="B91" s="15"/>
      <c r="C91" s="20"/>
      <c r="D91" s="20"/>
    </row>
    <row r="92" spans="1:4" ht="20.25" x14ac:dyDescent="0.25">
      <c r="A92" s="89"/>
      <c r="B92" s="15"/>
      <c r="C92" s="20"/>
      <c r="D92" s="20"/>
    </row>
    <row r="93" spans="1:4" ht="20.25" x14ac:dyDescent="0.25">
      <c r="A93" s="89"/>
      <c r="B93" s="15"/>
      <c r="C93" s="20"/>
      <c r="D93" s="20"/>
    </row>
    <row r="94" spans="1:4" ht="20.25" x14ac:dyDescent="0.25">
      <c r="A94" s="89"/>
      <c r="B94" s="15"/>
      <c r="C94" s="20"/>
      <c r="D94" s="20"/>
    </row>
    <row r="95" spans="1:4" ht="20.25" x14ac:dyDescent="0.25">
      <c r="A95" s="89"/>
      <c r="B95" s="15"/>
      <c r="C95" s="20"/>
      <c r="D95" s="20"/>
    </row>
    <row r="96" spans="1:4" ht="20.25" x14ac:dyDescent="0.25">
      <c r="A96" s="89"/>
      <c r="B96" s="15"/>
      <c r="C96" s="20"/>
      <c r="D96" s="20"/>
    </row>
    <row r="97" spans="1:4" ht="20.25" x14ac:dyDescent="0.25">
      <c r="A97" s="89"/>
      <c r="B97" s="15"/>
      <c r="C97" s="20"/>
      <c r="D97" s="20"/>
    </row>
    <row r="98" spans="1:4" ht="20.25" x14ac:dyDescent="0.25">
      <c r="A98" s="89"/>
      <c r="B98" s="15"/>
      <c r="C98" s="20"/>
      <c r="D98" s="20"/>
    </row>
    <row r="99" spans="1:4" ht="20.25" x14ac:dyDescent="0.25">
      <c r="A99" s="89"/>
      <c r="B99" s="15"/>
      <c r="C99" s="20"/>
      <c r="D99" s="20"/>
    </row>
    <row r="100" spans="1:4" ht="20.25" x14ac:dyDescent="0.25">
      <c r="A100" s="89"/>
      <c r="B100" s="15"/>
      <c r="C100" s="20"/>
      <c r="D100" s="20"/>
    </row>
    <row r="101" spans="1:4" ht="20.25" x14ac:dyDescent="0.25">
      <c r="A101" s="89"/>
      <c r="B101" s="15"/>
      <c r="C101" s="20"/>
      <c r="D101" s="20"/>
    </row>
    <row r="102" spans="1:4" ht="20.25" x14ac:dyDescent="0.25">
      <c r="A102" s="89"/>
      <c r="B102" s="15"/>
      <c r="C102" s="20"/>
      <c r="D102" s="20"/>
    </row>
    <row r="103" spans="1:4" ht="20.25" x14ac:dyDescent="0.25">
      <c r="A103" s="89"/>
      <c r="B103" s="15"/>
      <c r="C103" s="20"/>
      <c r="D103" s="20"/>
    </row>
    <row r="104" spans="1:4" ht="20.25" x14ac:dyDescent="0.25">
      <c r="A104" s="89"/>
      <c r="B104" s="15"/>
      <c r="C104" s="20"/>
      <c r="D104" s="20"/>
    </row>
    <row r="105" spans="1:4" ht="20.25" x14ac:dyDescent="0.25">
      <c r="A105" s="89"/>
      <c r="B105" s="15"/>
      <c r="C105" s="20"/>
      <c r="D105" s="20"/>
    </row>
    <row r="106" spans="1:4" ht="20.25" x14ac:dyDescent="0.25">
      <c r="A106" s="89"/>
      <c r="B106" s="15"/>
      <c r="C106" s="20"/>
      <c r="D106" s="20"/>
    </row>
    <row r="107" spans="1:4" ht="20.25" x14ac:dyDescent="0.25">
      <c r="A107" s="89"/>
      <c r="B107" s="15"/>
      <c r="C107" s="20"/>
      <c r="D107" s="20"/>
    </row>
    <row r="108" spans="1:4" ht="20.25" x14ac:dyDescent="0.25">
      <c r="A108" s="89"/>
      <c r="B108" s="15"/>
      <c r="C108" s="20"/>
      <c r="D108" s="20"/>
    </row>
    <row r="109" spans="1:4" ht="20.25" x14ac:dyDescent="0.25">
      <c r="A109" s="89"/>
      <c r="B109" s="15"/>
      <c r="C109" s="20"/>
      <c r="D109" s="20"/>
    </row>
    <row r="110" spans="1:4" ht="20.25" x14ac:dyDescent="0.25">
      <c r="A110" s="89"/>
      <c r="B110" s="15"/>
      <c r="C110" s="20"/>
      <c r="D110" s="20"/>
    </row>
    <row r="111" spans="1:4" ht="20.25" x14ac:dyDescent="0.25">
      <c r="A111" s="89"/>
      <c r="B111" s="15"/>
      <c r="C111" s="20"/>
      <c r="D111" s="20"/>
    </row>
    <row r="112" spans="1:4" ht="20.25" x14ac:dyDescent="0.25">
      <c r="A112" s="89"/>
      <c r="B112" s="15"/>
      <c r="C112" s="20"/>
      <c r="D112" s="20"/>
    </row>
    <row r="113" spans="1:4" ht="20.25" x14ac:dyDescent="0.25">
      <c r="A113" s="89"/>
      <c r="B113" s="15"/>
      <c r="C113" s="20"/>
      <c r="D113" s="20"/>
    </row>
    <row r="114" spans="1:4" ht="20.25" x14ac:dyDescent="0.25">
      <c r="A114" s="89"/>
      <c r="B114" s="15"/>
      <c r="C114" s="20"/>
      <c r="D114" s="20"/>
    </row>
    <row r="115" spans="1:4" ht="20.25" x14ac:dyDescent="0.25">
      <c r="A115" s="89"/>
      <c r="B115" s="15"/>
      <c r="C115" s="20"/>
      <c r="D115" s="20"/>
    </row>
    <row r="116" spans="1:4" ht="20.25" x14ac:dyDescent="0.25">
      <c r="A116" s="89"/>
      <c r="B116" s="15"/>
      <c r="C116" s="20"/>
      <c r="D116" s="20"/>
    </row>
    <row r="117" spans="1:4" ht="20.25" x14ac:dyDescent="0.25">
      <c r="A117" s="89"/>
      <c r="B117" s="15"/>
      <c r="C117" s="20"/>
      <c r="D117" s="20"/>
    </row>
    <row r="118" spans="1:4" ht="20.25" x14ac:dyDescent="0.25">
      <c r="A118" s="89"/>
      <c r="B118" s="15"/>
      <c r="C118" s="20"/>
      <c r="D118" s="20"/>
    </row>
    <row r="119" spans="1:4" ht="20.25" x14ac:dyDescent="0.25">
      <c r="A119" s="89"/>
      <c r="B119" s="15"/>
      <c r="C119" s="20"/>
      <c r="D119" s="20"/>
    </row>
    <row r="120" spans="1:4" ht="20.25" x14ac:dyDescent="0.25">
      <c r="A120" s="89"/>
      <c r="B120" s="15"/>
      <c r="C120" s="20"/>
      <c r="D120" s="20"/>
    </row>
    <row r="121" spans="1:4" ht="20.25" x14ac:dyDescent="0.25">
      <c r="A121" s="89"/>
      <c r="B121" s="15"/>
      <c r="C121" s="20"/>
      <c r="D121" s="20"/>
    </row>
    <row r="122" spans="1:4" ht="20.25" x14ac:dyDescent="0.25">
      <c r="A122" s="89"/>
      <c r="B122" s="15"/>
      <c r="C122" s="20"/>
      <c r="D122" s="20"/>
    </row>
    <row r="123" spans="1:4" ht="20.25" x14ac:dyDescent="0.25">
      <c r="A123" s="89"/>
      <c r="B123" s="15"/>
      <c r="C123" s="20"/>
      <c r="D123" s="20"/>
    </row>
    <row r="124" spans="1:4" ht="20.25" x14ac:dyDescent="0.25">
      <c r="A124" s="89"/>
      <c r="B124" s="15"/>
      <c r="C124" s="20"/>
      <c r="D124" s="20"/>
    </row>
    <row r="125" spans="1:4" ht="20.25" x14ac:dyDescent="0.25">
      <c r="A125" s="89"/>
      <c r="B125" s="15"/>
      <c r="C125" s="20"/>
      <c r="D125" s="20"/>
    </row>
    <row r="126" spans="1:4" ht="20.25" x14ac:dyDescent="0.25">
      <c r="A126" s="89"/>
      <c r="B126" s="15"/>
      <c r="C126" s="20"/>
      <c r="D126" s="20"/>
    </row>
    <row r="127" spans="1:4" ht="20.25" x14ac:dyDescent="0.25">
      <c r="A127" s="89"/>
      <c r="B127" s="15"/>
      <c r="C127" s="20"/>
      <c r="D127" s="20"/>
    </row>
    <row r="128" spans="1:4" ht="20.25" x14ac:dyDescent="0.25">
      <c r="A128" s="89"/>
      <c r="B128" s="15"/>
      <c r="C128" s="20"/>
      <c r="D128" s="20"/>
    </row>
    <row r="129" spans="1:4" ht="20.25" x14ac:dyDescent="0.25">
      <c r="A129" s="89"/>
      <c r="B129" s="15"/>
      <c r="C129" s="20"/>
      <c r="D129" s="20"/>
    </row>
    <row r="130" spans="1:4" ht="20.25" x14ac:dyDescent="0.25">
      <c r="A130" s="89"/>
      <c r="B130" s="15"/>
      <c r="C130" s="20"/>
      <c r="D130" s="20"/>
    </row>
    <row r="131" spans="1:4" ht="20.25" x14ac:dyDescent="0.25">
      <c r="A131" s="89"/>
      <c r="B131" s="15"/>
      <c r="C131" s="20"/>
      <c r="D131" s="20"/>
    </row>
    <row r="132" spans="1:4" ht="20.25" x14ac:dyDescent="0.25">
      <c r="A132" s="89"/>
      <c r="B132" s="15"/>
      <c r="C132" s="20"/>
      <c r="D132" s="20"/>
    </row>
    <row r="133" spans="1:4" ht="20.25" x14ac:dyDescent="0.25">
      <c r="A133" s="89"/>
      <c r="B133" s="15"/>
      <c r="C133" s="20"/>
      <c r="D133" s="20"/>
    </row>
    <row r="134" spans="1:4" ht="20.25" x14ac:dyDescent="0.25">
      <c r="A134" s="89"/>
      <c r="B134" s="15"/>
      <c r="C134" s="20"/>
      <c r="D134" s="20"/>
    </row>
    <row r="135" spans="1:4" ht="20.25" x14ac:dyDescent="0.25">
      <c r="A135" s="89"/>
      <c r="B135" s="15"/>
      <c r="C135" s="20"/>
      <c r="D135" s="20"/>
    </row>
    <row r="136" spans="1:4" ht="20.25" x14ac:dyDescent="0.25">
      <c r="A136" s="89"/>
      <c r="B136" s="15"/>
      <c r="C136" s="20"/>
      <c r="D136" s="20"/>
    </row>
    <row r="137" spans="1:4" ht="20.25" x14ac:dyDescent="0.25">
      <c r="A137" s="89"/>
      <c r="B137" s="15"/>
      <c r="C137" s="20"/>
      <c r="D137" s="20"/>
    </row>
    <row r="138" spans="1:4" ht="20.25" x14ac:dyDescent="0.25">
      <c r="A138" s="89"/>
      <c r="B138" s="15"/>
      <c r="C138" s="20"/>
      <c r="D138" s="20"/>
    </row>
    <row r="139" spans="1:4" ht="20.25" x14ac:dyDescent="0.25">
      <c r="A139" s="89"/>
      <c r="B139" s="15"/>
      <c r="C139" s="20"/>
      <c r="D139" s="20"/>
    </row>
    <row r="140" spans="1:4" ht="20.25" x14ac:dyDescent="0.25">
      <c r="A140" s="89"/>
      <c r="B140" s="15"/>
      <c r="C140" s="20"/>
      <c r="D140" s="20"/>
    </row>
    <row r="141" spans="1:4" ht="20.25" x14ac:dyDescent="0.25">
      <c r="A141" s="89"/>
      <c r="B141" s="15"/>
      <c r="C141" s="20"/>
      <c r="D141" s="20"/>
    </row>
    <row r="142" spans="1:4" ht="20.25" x14ac:dyDescent="0.25">
      <c r="A142" s="89"/>
      <c r="B142" s="15"/>
      <c r="C142" s="20"/>
      <c r="D142" s="20"/>
    </row>
    <row r="143" spans="1:4" ht="20.25" x14ac:dyDescent="0.25">
      <c r="A143" s="89"/>
      <c r="B143" s="15"/>
      <c r="C143" s="20"/>
      <c r="D143" s="20"/>
    </row>
    <row r="144" spans="1:4" ht="20.25" x14ac:dyDescent="0.25">
      <c r="A144" s="89"/>
      <c r="B144" s="15"/>
      <c r="C144" s="20"/>
      <c r="D144" s="20"/>
    </row>
    <row r="145" spans="1:4" ht="20.25" x14ac:dyDescent="0.25">
      <c r="A145" s="89"/>
      <c r="B145" s="15"/>
      <c r="C145" s="20"/>
      <c r="D145" s="20"/>
    </row>
    <row r="146" spans="1:4" ht="20.25" x14ac:dyDescent="0.25">
      <c r="A146" s="89"/>
      <c r="B146" s="15"/>
      <c r="C146" s="20"/>
      <c r="D146" s="20"/>
    </row>
    <row r="147" spans="1:4" ht="20.25" x14ac:dyDescent="0.25">
      <c r="A147" s="89"/>
      <c r="B147" s="15"/>
      <c r="C147" s="20"/>
      <c r="D147" s="20"/>
    </row>
    <row r="148" spans="1:4" ht="20.25" x14ac:dyDescent="0.25">
      <c r="A148" s="89"/>
      <c r="B148" s="15"/>
      <c r="C148" s="20"/>
      <c r="D148" s="20"/>
    </row>
    <row r="149" spans="1:4" ht="20.25" x14ac:dyDescent="0.25">
      <c r="A149" s="89"/>
      <c r="B149" s="15"/>
      <c r="C149" s="20"/>
      <c r="D149" s="20"/>
    </row>
    <row r="150" spans="1:4" ht="20.25" x14ac:dyDescent="0.25">
      <c r="A150" s="89"/>
      <c r="B150" s="15"/>
      <c r="C150" s="20"/>
      <c r="D150" s="20"/>
    </row>
    <row r="151" spans="1:4" ht="20.25" x14ac:dyDescent="0.25">
      <c r="A151" s="89"/>
      <c r="B151" s="15"/>
      <c r="C151" s="20"/>
      <c r="D151" s="20"/>
    </row>
    <row r="152" spans="1:4" ht="20.25" x14ac:dyDescent="0.25">
      <c r="A152" s="89"/>
      <c r="B152" s="15"/>
      <c r="C152" s="20"/>
      <c r="D152" s="20"/>
    </row>
    <row r="153" spans="1:4" ht="20.25" x14ac:dyDescent="0.25">
      <c r="A153" s="89"/>
      <c r="B153" s="15"/>
      <c r="C153" s="20"/>
      <c r="D153" s="20"/>
    </row>
    <row r="154" spans="1:4" ht="20.25" x14ac:dyDescent="0.25">
      <c r="A154" s="89"/>
      <c r="B154" s="15"/>
      <c r="C154" s="20"/>
      <c r="D154" s="20"/>
    </row>
    <row r="155" spans="1:4" ht="20.25" x14ac:dyDescent="0.25">
      <c r="A155" s="89"/>
      <c r="B155" s="15"/>
      <c r="C155" s="20"/>
      <c r="D155" s="20"/>
    </row>
    <row r="156" spans="1:4" ht="20.25" x14ac:dyDescent="0.25">
      <c r="A156" s="89"/>
      <c r="B156" s="15"/>
      <c r="C156" s="20"/>
      <c r="D156" s="20"/>
    </row>
    <row r="157" spans="1:4" ht="20.25" x14ac:dyDescent="0.25">
      <c r="A157" s="89"/>
      <c r="B157" s="15"/>
      <c r="C157" s="20"/>
      <c r="D157" s="20"/>
    </row>
    <row r="158" spans="1:4" ht="20.25" x14ac:dyDescent="0.25">
      <c r="A158" s="89"/>
      <c r="B158" s="15"/>
      <c r="C158" s="20"/>
      <c r="D158" s="20"/>
    </row>
    <row r="159" spans="1:4" ht="20.25" x14ac:dyDescent="0.25">
      <c r="A159" s="89"/>
      <c r="B159" s="15"/>
      <c r="C159" s="20"/>
      <c r="D159" s="20"/>
    </row>
    <row r="160" spans="1:4" ht="20.25" x14ac:dyDescent="0.25">
      <c r="A160" s="89"/>
      <c r="B160" s="15"/>
      <c r="C160" s="20"/>
      <c r="D160" s="20"/>
    </row>
    <row r="161" spans="1:4" ht="20.25" x14ac:dyDescent="0.25">
      <c r="A161" s="89"/>
      <c r="B161" s="15"/>
      <c r="C161" s="20"/>
      <c r="D161" s="20"/>
    </row>
    <row r="162" spans="1:4" ht="20.25" x14ac:dyDescent="0.25">
      <c r="A162" s="89"/>
      <c r="B162" s="15"/>
      <c r="C162" s="20"/>
      <c r="D162" s="20"/>
    </row>
    <row r="163" spans="1:4" ht="20.25" x14ac:dyDescent="0.25">
      <c r="A163" s="89"/>
      <c r="B163" s="15"/>
      <c r="C163" s="20"/>
      <c r="D163" s="20"/>
    </row>
    <row r="164" spans="1:4" ht="20.25" x14ac:dyDescent="0.25">
      <c r="A164" s="89"/>
      <c r="B164" s="15"/>
      <c r="C164" s="20"/>
      <c r="D164" s="20"/>
    </row>
    <row r="165" spans="1:4" ht="20.25" x14ac:dyDescent="0.25">
      <c r="A165" s="89"/>
      <c r="B165" s="15"/>
      <c r="C165" s="20"/>
      <c r="D165" s="20"/>
    </row>
    <row r="166" spans="1:4" ht="20.25" x14ac:dyDescent="0.25">
      <c r="A166" s="89"/>
      <c r="B166" s="15"/>
      <c r="C166" s="20"/>
      <c r="D166" s="20"/>
    </row>
    <row r="167" spans="1:4" ht="20.25" x14ac:dyDescent="0.25">
      <c r="A167" s="89"/>
      <c r="B167" s="15"/>
      <c r="C167" s="20"/>
      <c r="D167" s="20"/>
    </row>
    <row r="168" spans="1:4" ht="20.25" x14ac:dyDescent="0.25">
      <c r="A168" s="89"/>
      <c r="B168" s="15"/>
      <c r="C168" s="20"/>
      <c r="D168" s="20"/>
    </row>
    <row r="169" spans="1:4" ht="20.25" x14ac:dyDescent="0.25">
      <c r="A169" s="89"/>
      <c r="B169" s="15"/>
      <c r="C169" s="20"/>
      <c r="D169" s="20"/>
    </row>
    <row r="170" spans="1:4" ht="20.25" x14ac:dyDescent="0.25">
      <c r="A170" s="89"/>
      <c r="B170" s="15"/>
      <c r="C170" s="20"/>
      <c r="D170" s="20"/>
    </row>
    <row r="171" spans="1:4" ht="20.25" x14ac:dyDescent="0.25">
      <c r="A171" s="89"/>
      <c r="B171" s="15"/>
      <c r="C171" s="20"/>
      <c r="D171" s="20"/>
    </row>
    <row r="172" spans="1:4" ht="20.25" x14ac:dyDescent="0.25">
      <c r="A172" s="89"/>
      <c r="B172" s="15"/>
      <c r="C172" s="20"/>
      <c r="D172" s="20"/>
    </row>
    <row r="173" spans="1:4" ht="20.25" x14ac:dyDescent="0.25">
      <c r="A173" s="89"/>
      <c r="B173" s="15"/>
      <c r="C173" s="20"/>
      <c r="D173" s="20"/>
    </row>
    <row r="174" spans="1:4" ht="20.25" x14ac:dyDescent="0.25">
      <c r="A174" s="89"/>
      <c r="B174" s="15"/>
      <c r="C174" s="20"/>
      <c r="D174" s="20"/>
    </row>
    <row r="175" spans="1:4" ht="20.25" x14ac:dyDescent="0.25">
      <c r="A175" s="89"/>
      <c r="B175" s="15"/>
      <c r="C175" s="20"/>
      <c r="D175" s="20"/>
    </row>
    <row r="176" spans="1:4" ht="20.25" x14ac:dyDescent="0.25">
      <c r="A176" s="89"/>
      <c r="B176" s="15"/>
      <c r="C176" s="20"/>
      <c r="D176" s="20"/>
    </row>
    <row r="177" spans="1:4" ht="20.25" x14ac:dyDescent="0.25">
      <c r="A177" s="89"/>
      <c r="B177" s="15"/>
      <c r="C177" s="20"/>
      <c r="D177" s="20"/>
    </row>
    <row r="178" spans="1:4" ht="20.25" x14ac:dyDescent="0.25">
      <c r="A178" s="89"/>
      <c r="B178" s="15"/>
      <c r="C178" s="20"/>
      <c r="D178" s="20"/>
    </row>
    <row r="179" spans="1:4" ht="20.25" x14ac:dyDescent="0.25">
      <c r="A179" s="89"/>
      <c r="B179" s="15"/>
      <c r="C179" s="20"/>
      <c r="D179" s="20"/>
    </row>
    <row r="180" spans="1:4" ht="20.25" x14ac:dyDescent="0.25">
      <c r="A180" s="89"/>
      <c r="B180" s="15"/>
      <c r="C180" s="20"/>
      <c r="D180" s="20"/>
    </row>
    <row r="181" spans="1:4" ht="20.25" x14ac:dyDescent="0.25">
      <c r="A181" s="89"/>
      <c r="B181" s="15"/>
      <c r="C181" s="20"/>
      <c r="D181" s="20"/>
    </row>
    <row r="182" spans="1:4" ht="20.25" x14ac:dyDescent="0.25">
      <c r="A182" s="89"/>
      <c r="B182" s="15"/>
      <c r="C182" s="20"/>
      <c r="D182" s="20"/>
    </row>
    <row r="183" spans="1:4" ht="20.25" x14ac:dyDescent="0.25">
      <c r="A183" s="89"/>
      <c r="B183" s="15"/>
      <c r="C183" s="20"/>
      <c r="D183" s="20"/>
    </row>
    <row r="184" spans="1:4" ht="20.25" x14ac:dyDescent="0.25">
      <c r="A184" s="89"/>
      <c r="B184" s="15"/>
      <c r="C184" s="20"/>
      <c r="D184" s="20"/>
    </row>
    <row r="185" spans="1:4" ht="20.25" x14ac:dyDescent="0.25">
      <c r="A185" s="89"/>
      <c r="B185" s="15"/>
      <c r="C185" s="20"/>
      <c r="D185" s="20"/>
    </row>
    <row r="186" spans="1:4" ht="20.25" x14ac:dyDescent="0.25">
      <c r="A186" s="89"/>
      <c r="B186" s="15"/>
      <c r="C186" s="20"/>
      <c r="D186" s="20"/>
    </row>
    <row r="187" spans="1:4" ht="20.25" x14ac:dyDescent="0.25">
      <c r="A187" s="89"/>
      <c r="B187" s="15"/>
      <c r="C187" s="20"/>
      <c r="D187" s="20"/>
    </row>
    <row r="188" spans="1:4" ht="20.25" x14ac:dyDescent="0.25">
      <c r="A188" s="89"/>
      <c r="B188" s="15"/>
      <c r="C188" s="20"/>
      <c r="D188" s="20"/>
    </row>
    <row r="189" spans="1:4" ht="20.25" x14ac:dyDescent="0.25">
      <c r="A189" s="89"/>
      <c r="B189" s="15"/>
      <c r="C189" s="20"/>
      <c r="D189" s="20"/>
    </row>
    <row r="190" spans="1:4" ht="20.25" x14ac:dyDescent="0.25">
      <c r="A190" s="89"/>
      <c r="B190" s="15"/>
      <c r="C190" s="20"/>
      <c r="D190" s="20"/>
    </row>
    <row r="191" spans="1:4" ht="20.25" x14ac:dyDescent="0.25">
      <c r="A191" s="89"/>
      <c r="B191" s="15"/>
      <c r="C191" s="20"/>
      <c r="D191" s="20"/>
    </row>
    <row r="192" spans="1:4" ht="20.25" x14ac:dyDescent="0.25">
      <c r="A192" s="89"/>
      <c r="B192" s="15"/>
      <c r="C192" s="20"/>
      <c r="D192" s="20"/>
    </row>
    <row r="193" spans="1:4" ht="20.25" x14ac:dyDescent="0.25">
      <c r="A193" s="89"/>
      <c r="B193" s="15"/>
      <c r="C193" s="20"/>
      <c r="D193" s="20"/>
    </row>
    <row r="194" spans="1:4" ht="20.25" x14ac:dyDescent="0.25">
      <c r="A194" s="89"/>
      <c r="B194" s="15"/>
      <c r="C194" s="20"/>
      <c r="D194" s="20"/>
    </row>
    <row r="195" spans="1:4" ht="20.25" x14ac:dyDescent="0.25">
      <c r="A195" s="89"/>
      <c r="B195" s="15"/>
      <c r="C195" s="20"/>
      <c r="D195" s="20"/>
    </row>
    <row r="196" spans="1:4" ht="20.25" x14ac:dyDescent="0.25">
      <c r="A196" s="89"/>
      <c r="B196" s="15"/>
      <c r="C196" s="20"/>
      <c r="D196" s="20"/>
    </row>
    <row r="197" spans="1:4" ht="20.25" x14ac:dyDescent="0.25">
      <c r="A197" s="89"/>
      <c r="B197" s="15"/>
      <c r="C197" s="20"/>
      <c r="D197" s="20"/>
    </row>
    <row r="198" spans="1:4" ht="20.25" x14ac:dyDescent="0.25">
      <c r="A198" s="89"/>
      <c r="B198" s="15"/>
      <c r="C198" s="20"/>
      <c r="D198" s="20"/>
    </row>
    <row r="199" spans="1:4" ht="20.25" x14ac:dyDescent="0.25">
      <c r="A199" s="89"/>
      <c r="B199" s="15"/>
      <c r="C199" s="20"/>
      <c r="D199" s="20"/>
    </row>
    <row r="200" spans="1:4" ht="20.25" x14ac:dyDescent="0.25">
      <c r="A200" s="89"/>
      <c r="B200" s="15"/>
      <c r="C200" s="20"/>
      <c r="D200" s="20"/>
    </row>
    <row r="201" spans="1:4" ht="20.25" x14ac:dyDescent="0.25">
      <c r="A201" s="89"/>
      <c r="B201" s="15"/>
      <c r="C201" s="20"/>
      <c r="D201" s="20"/>
    </row>
    <row r="202" spans="1:4" ht="20.25" x14ac:dyDescent="0.25">
      <c r="A202" s="89"/>
      <c r="B202" s="15"/>
      <c r="C202" s="20"/>
      <c r="D202" s="20"/>
    </row>
    <row r="203" spans="1:4" ht="20.25" x14ac:dyDescent="0.25">
      <c r="A203" s="89"/>
      <c r="B203" s="15"/>
      <c r="C203" s="20"/>
      <c r="D203" s="20"/>
    </row>
    <row r="204" spans="1:4" ht="20.25" x14ac:dyDescent="0.25">
      <c r="A204" s="89"/>
      <c r="B204" s="15"/>
      <c r="C204" s="20"/>
      <c r="D204" s="20"/>
    </row>
    <row r="205" spans="1:4" ht="20.25" x14ac:dyDescent="0.25">
      <c r="A205" s="89"/>
      <c r="B205" s="15"/>
      <c r="C205" s="20"/>
      <c r="D205" s="20"/>
    </row>
    <row r="206" spans="1:4" ht="20.25" x14ac:dyDescent="0.25">
      <c r="A206" s="89"/>
      <c r="B206" s="15"/>
      <c r="C206" s="20"/>
      <c r="D206" s="20"/>
    </row>
    <row r="207" spans="1:4" ht="20.25" x14ac:dyDescent="0.25">
      <c r="A207" s="89"/>
      <c r="B207" s="15"/>
      <c r="C207" s="20"/>
      <c r="D207" s="20"/>
    </row>
    <row r="208" spans="1:4" x14ac:dyDescent="0.25">
      <c r="A208" s="69"/>
      <c r="B208" s="15"/>
      <c r="C208" s="15"/>
      <c r="D208" s="15"/>
    </row>
    <row r="209" spans="1:8" ht="20.25" x14ac:dyDescent="0.25">
      <c r="A209" s="69"/>
      <c r="B209" s="16" t="s">
        <v>88</v>
      </c>
      <c r="C209" s="16" t="s">
        <v>143</v>
      </c>
      <c r="D209" s="19" t="s">
        <v>88</v>
      </c>
      <c r="E209" s="19" t="s">
        <v>143</v>
      </c>
    </row>
    <row r="210" spans="1:8" ht="21" x14ac:dyDescent="0.35">
      <c r="A210" s="69"/>
      <c r="B210" s="17" t="s">
        <v>90</v>
      </c>
      <c r="C210" s="17" t="s">
        <v>58</v>
      </c>
      <c r="D210" t="s">
        <v>90</v>
      </c>
      <c r="F210" t="str">
        <f>IF(NOT(ISBLANK(D210)),D210,IF(NOT(ISBLANK(E210)),"     "&amp;E210,FALSE))</f>
        <v>Afectación Económica o presupuestal</v>
      </c>
      <c r="G210" t="s">
        <v>90</v>
      </c>
      <c r="H210" t="str">
        <f>IF(NOT(ISERROR(MATCH(G210,_xlfn.ANCHORARRAY(B221),0))),F223&amp;"Por favor no seleccionar los criterios de impacto",G210)</f>
        <v>❌Por favor no seleccionar los criterios de impacto</v>
      </c>
    </row>
    <row r="211" spans="1:8" ht="21" x14ac:dyDescent="0.35">
      <c r="A211" s="69"/>
      <c r="B211" s="17" t="s">
        <v>90</v>
      </c>
      <c r="C211" s="17" t="s">
        <v>93</v>
      </c>
      <c r="E211" t="s">
        <v>58</v>
      </c>
      <c r="F211" t="str">
        <f t="shared" ref="F211:F221" si="0">IF(NOT(ISBLANK(D211)),D211,IF(NOT(ISBLANK(E211)),"     "&amp;E211,FALSE))</f>
        <v xml:space="preserve">     Afectación menor a 10 SMLMV .</v>
      </c>
    </row>
    <row r="212" spans="1:8" ht="21" x14ac:dyDescent="0.35">
      <c r="A212" s="69"/>
      <c r="B212" s="17" t="s">
        <v>90</v>
      </c>
      <c r="C212" s="17" t="s">
        <v>94</v>
      </c>
      <c r="E212" t="s">
        <v>93</v>
      </c>
      <c r="F212" t="str">
        <f t="shared" si="0"/>
        <v xml:space="preserve">     Entre 10 y 50 SMLMV </v>
      </c>
    </row>
    <row r="213" spans="1:8" ht="21" x14ac:dyDescent="0.35">
      <c r="A213" s="69"/>
      <c r="B213" s="17" t="s">
        <v>90</v>
      </c>
      <c r="C213" s="17" t="s">
        <v>95</v>
      </c>
      <c r="E213" t="s">
        <v>94</v>
      </c>
      <c r="F213" t="str">
        <f t="shared" si="0"/>
        <v xml:space="preserve">     Entre 50 y 100 SMLMV </v>
      </c>
    </row>
    <row r="214" spans="1:8" ht="21" x14ac:dyDescent="0.35">
      <c r="A214" s="69"/>
      <c r="B214" s="17" t="s">
        <v>90</v>
      </c>
      <c r="C214" s="17" t="s">
        <v>96</v>
      </c>
      <c r="E214" t="s">
        <v>95</v>
      </c>
      <c r="F214" t="str">
        <f t="shared" si="0"/>
        <v xml:space="preserve">     Entre 100 y 500 SMLMV </v>
      </c>
    </row>
    <row r="215" spans="1:8" ht="21" x14ac:dyDescent="0.35">
      <c r="A215" s="69"/>
      <c r="B215" s="17" t="s">
        <v>57</v>
      </c>
      <c r="C215" s="17" t="s">
        <v>97</v>
      </c>
      <c r="E215" t="s">
        <v>96</v>
      </c>
      <c r="F215" t="str">
        <f t="shared" si="0"/>
        <v xml:space="preserve">     Mayor a 500 SMLMV </v>
      </c>
    </row>
    <row r="216" spans="1:8" ht="21" x14ac:dyDescent="0.35">
      <c r="A216" s="69"/>
      <c r="B216" s="17" t="s">
        <v>57</v>
      </c>
      <c r="C216" s="17" t="s">
        <v>98</v>
      </c>
      <c r="D216" t="s">
        <v>57</v>
      </c>
      <c r="F216" t="str">
        <f t="shared" si="0"/>
        <v>Pérdida Reputacional</v>
      </c>
    </row>
    <row r="217" spans="1:8" ht="21" x14ac:dyDescent="0.35">
      <c r="A217" s="69"/>
      <c r="B217" s="17" t="s">
        <v>57</v>
      </c>
      <c r="C217" s="17" t="s">
        <v>100</v>
      </c>
      <c r="E217" t="s">
        <v>97</v>
      </c>
      <c r="F217" t="str">
        <f t="shared" si="0"/>
        <v xml:space="preserve">     El riesgo afecta la imagen de alguna área de la organización</v>
      </c>
    </row>
    <row r="218" spans="1:8" ht="21" x14ac:dyDescent="0.35">
      <c r="A218" s="69"/>
      <c r="B218" s="17" t="s">
        <v>57</v>
      </c>
      <c r="C218" s="17" t="s">
        <v>99</v>
      </c>
      <c r="E218" t="s">
        <v>98</v>
      </c>
      <c r="F218" t="str">
        <f t="shared" si="0"/>
        <v xml:space="preserve">     El riesgo afecta la imagen de la entidad internamente, de conocimiento general, nivel interno, de junta dircetiva y accionistas y/o de provedores</v>
      </c>
    </row>
    <row r="219" spans="1:8" ht="21" x14ac:dyDescent="0.35">
      <c r="A219" s="69"/>
      <c r="B219" s="17" t="s">
        <v>57</v>
      </c>
      <c r="C219" s="17" t="s">
        <v>118</v>
      </c>
      <c r="E219" t="s">
        <v>100</v>
      </c>
      <c r="F219" t="str">
        <f t="shared" si="0"/>
        <v xml:space="preserve">     El riesgo afecta la imagen de la entidad con algunos usuarios de relevancia frente al logro de los objetivos</v>
      </c>
    </row>
    <row r="220" spans="1:8" x14ac:dyDescent="0.25">
      <c r="A220" s="69"/>
      <c r="B220" s="18"/>
      <c r="C220" s="18"/>
      <c r="E220" t="s">
        <v>99</v>
      </c>
      <c r="F220" t="str">
        <f t="shared" si="0"/>
        <v xml:space="preserve">     El riesgo afecta la imagen de de la entidad con efecto publicitario sostenido a nivel de sector administrativo, nivel departamental o municipal</v>
      </c>
    </row>
    <row r="221" spans="1:8" x14ac:dyDescent="0.25">
      <c r="A221" s="69"/>
      <c r="B221" s="18" t="str" cm="1">
        <f t="array" ref="B221:B223">_xlfn.UNIQUE(Tabla1[[#All],[Criterios]])</f>
        <v>Criterios</v>
      </c>
      <c r="C221" s="18"/>
      <c r="E221" t="s">
        <v>118</v>
      </c>
      <c r="F221" t="str">
        <f t="shared" si="0"/>
        <v xml:space="preserve">     El riesgo afecta la imagen de la entidad a nivel nacional, con efecto publicitarios sostenible a nivel país</v>
      </c>
    </row>
    <row r="222" spans="1:8" x14ac:dyDescent="0.25">
      <c r="A222" s="69"/>
      <c r="B222" s="18" t="str">
        <v>Afectación Económica o presupuestal</v>
      </c>
      <c r="C222" s="18"/>
    </row>
    <row r="223" spans="1:8" x14ac:dyDescent="0.25">
      <c r="B223" s="18" t="str">
        <v>Pérdida Reputacional</v>
      </c>
      <c r="C223" s="18"/>
      <c r="F223" s="21" t="s">
        <v>145</v>
      </c>
    </row>
    <row r="224" spans="1:8" x14ac:dyDescent="0.25">
      <c r="B224" s="14"/>
      <c r="C224" s="14"/>
      <c r="F224" s="21" t="s">
        <v>146</v>
      </c>
    </row>
    <row r="225" spans="2:4" x14ac:dyDescent="0.25">
      <c r="B225" s="14"/>
      <c r="C225" s="14"/>
    </row>
    <row r="226" spans="2:4" x14ac:dyDescent="0.25">
      <c r="B226" s="14"/>
      <c r="C226" s="14"/>
    </row>
    <row r="227" spans="2:4" x14ac:dyDescent="0.25">
      <c r="B227" s="14"/>
      <c r="C227" s="14"/>
      <c r="D227" s="14"/>
    </row>
    <row r="228" spans="2:4" x14ac:dyDescent="0.25">
      <c r="B228" s="14"/>
      <c r="C228" s="14"/>
      <c r="D228" s="14"/>
    </row>
    <row r="229" spans="2:4" x14ac:dyDescent="0.25">
      <c r="B229" s="14"/>
      <c r="C229" s="14"/>
      <c r="D229" s="14"/>
    </row>
    <row r="230" spans="2:4" x14ac:dyDescent="0.25">
      <c r="B230" s="14"/>
      <c r="C230" s="14"/>
      <c r="D230" s="14"/>
    </row>
    <row r="231" spans="2:4" x14ac:dyDescent="0.25">
      <c r="B231" s="14"/>
      <c r="C231" s="14"/>
      <c r="D231" s="14"/>
    </row>
    <row r="232" spans="2:4" x14ac:dyDescent="0.25">
      <c r="B232" s="14"/>
      <c r="C232" s="14"/>
      <c r="D232" s="14"/>
    </row>
  </sheetData>
  <mergeCells count="1">
    <mergeCell ref="B1:D1"/>
  </mergeCells>
  <dataValidations disablePrompts="1" count="1">
    <dataValidation type="list" allowBlank="1" showInputMessage="1" showErrorMessage="1" sqref="G210" xr:uid="{00000000-0002-0000-0700-000000000000}">
      <formula1>$F$210:$F$221</formula1>
    </dataValidation>
  </dataValidations>
  <pageMargins left="0.7" right="0.7" top="0.75" bottom="0.75" header="0.3" footer="0.3"/>
  <pageSetup orientation="portrait"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tabColor theme="7" tint="-0.249977111117893"/>
  </sheetPr>
  <dimension ref="B1:F16"/>
  <sheetViews>
    <sheetView topLeftCell="A7" workbookViewId="0">
      <selection activeCell="I14" sqref="I14"/>
    </sheetView>
  </sheetViews>
  <sheetFormatPr baseColWidth="10" defaultColWidth="14.28515625" defaultRowHeight="12.75" x14ac:dyDescent="0.2"/>
  <cols>
    <col min="1" max="2" width="14.28515625" style="74"/>
    <col min="3" max="3" width="17" style="74" customWidth="1"/>
    <col min="4" max="4" width="14.28515625" style="74"/>
    <col min="5" max="5" width="46" style="74" customWidth="1"/>
    <col min="6" max="16384" width="14.28515625" style="74"/>
  </cols>
  <sheetData>
    <row r="1" spans="2:6" ht="24" customHeight="1" thickBot="1" x14ac:dyDescent="0.25">
      <c r="B1" s="534" t="s">
        <v>78</v>
      </c>
      <c r="C1" s="535"/>
      <c r="D1" s="535"/>
      <c r="E1" s="535"/>
      <c r="F1" s="536"/>
    </row>
    <row r="2" spans="2:6" ht="16.5" thickBot="1" x14ac:dyDescent="0.3">
      <c r="B2" s="75"/>
      <c r="C2" s="75"/>
      <c r="D2" s="75"/>
      <c r="E2" s="75"/>
      <c r="F2" s="75"/>
    </row>
    <row r="3" spans="2:6" ht="16.5" thickBot="1" x14ac:dyDescent="0.25">
      <c r="B3" s="538" t="s">
        <v>64</v>
      </c>
      <c r="C3" s="539"/>
      <c r="D3" s="539"/>
      <c r="E3" s="87" t="s">
        <v>65</v>
      </c>
      <c r="F3" s="88" t="s">
        <v>66</v>
      </c>
    </row>
    <row r="4" spans="2:6" ht="31.5" x14ac:dyDescent="0.2">
      <c r="B4" s="540" t="s">
        <v>67</v>
      </c>
      <c r="C4" s="542" t="s">
        <v>13</v>
      </c>
      <c r="D4" s="76" t="s">
        <v>14</v>
      </c>
      <c r="E4" s="77" t="s">
        <v>68</v>
      </c>
      <c r="F4" s="78">
        <v>0.25</v>
      </c>
    </row>
    <row r="5" spans="2:6" ht="47.25" x14ac:dyDescent="0.2">
      <c r="B5" s="541"/>
      <c r="C5" s="543"/>
      <c r="D5" s="79" t="s">
        <v>15</v>
      </c>
      <c r="E5" s="80" t="s">
        <v>69</v>
      </c>
      <c r="F5" s="81">
        <v>0.15</v>
      </c>
    </row>
    <row r="6" spans="2:6" ht="47.25" x14ac:dyDescent="0.2">
      <c r="B6" s="541"/>
      <c r="C6" s="543"/>
      <c r="D6" s="79" t="s">
        <v>16</v>
      </c>
      <c r="E6" s="80" t="s">
        <v>70</v>
      </c>
      <c r="F6" s="81">
        <v>0.1</v>
      </c>
    </row>
    <row r="7" spans="2:6" ht="63" x14ac:dyDescent="0.2">
      <c r="B7" s="541"/>
      <c r="C7" s="543" t="s">
        <v>17</v>
      </c>
      <c r="D7" s="79" t="s">
        <v>10</v>
      </c>
      <c r="E7" s="80" t="s">
        <v>71</v>
      </c>
      <c r="F7" s="81">
        <v>0.25</v>
      </c>
    </row>
    <row r="8" spans="2:6" ht="31.5" x14ac:dyDescent="0.2">
      <c r="B8" s="541"/>
      <c r="C8" s="543"/>
      <c r="D8" s="79" t="s">
        <v>9</v>
      </c>
      <c r="E8" s="80" t="s">
        <v>72</v>
      </c>
      <c r="F8" s="81">
        <v>0.15</v>
      </c>
    </row>
    <row r="9" spans="2:6" ht="47.25" x14ac:dyDescent="0.2">
      <c r="B9" s="541" t="s">
        <v>160</v>
      </c>
      <c r="C9" s="543" t="s">
        <v>18</v>
      </c>
      <c r="D9" s="79" t="s">
        <v>19</v>
      </c>
      <c r="E9" s="80" t="s">
        <v>73</v>
      </c>
      <c r="F9" s="82" t="s">
        <v>74</v>
      </c>
    </row>
    <row r="10" spans="2:6" ht="63" x14ac:dyDescent="0.2">
      <c r="B10" s="541"/>
      <c r="C10" s="543"/>
      <c r="D10" s="79" t="s">
        <v>20</v>
      </c>
      <c r="E10" s="80" t="s">
        <v>75</v>
      </c>
      <c r="F10" s="82" t="s">
        <v>74</v>
      </c>
    </row>
    <row r="11" spans="2:6" ht="47.25" x14ac:dyDescent="0.2">
      <c r="B11" s="541"/>
      <c r="C11" s="543" t="s">
        <v>21</v>
      </c>
      <c r="D11" s="79" t="s">
        <v>22</v>
      </c>
      <c r="E11" s="80" t="s">
        <v>76</v>
      </c>
      <c r="F11" s="82" t="s">
        <v>74</v>
      </c>
    </row>
    <row r="12" spans="2:6" ht="47.25" x14ac:dyDescent="0.2">
      <c r="B12" s="541"/>
      <c r="C12" s="543"/>
      <c r="D12" s="79" t="s">
        <v>23</v>
      </c>
      <c r="E12" s="80" t="s">
        <v>77</v>
      </c>
      <c r="F12" s="82" t="s">
        <v>74</v>
      </c>
    </row>
    <row r="13" spans="2:6" ht="31.5" x14ac:dyDescent="0.2">
      <c r="B13" s="541"/>
      <c r="C13" s="543" t="s">
        <v>24</v>
      </c>
      <c r="D13" s="79" t="s">
        <v>119</v>
      </c>
      <c r="E13" s="80" t="s">
        <v>122</v>
      </c>
      <c r="F13" s="82" t="s">
        <v>74</v>
      </c>
    </row>
    <row r="14" spans="2:6" ht="32.25" thickBot="1" x14ac:dyDescent="0.25">
      <c r="B14" s="544"/>
      <c r="C14" s="545"/>
      <c r="D14" s="83" t="s">
        <v>120</v>
      </c>
      <c r="E14" s="84" t="s">
        <v>121</v>
      </c>
      <c r="F14" s="85" t="s">
        <v>74</v>
      </c>
    </row>
    <row r="15" spans="2:6" ht="49.5" customHeight="1" x14ac:dyDescent="0.2">
      <c r="B15" s="537" t="s">
        <v>157</v>
      </c>
      <c r="C15" s="537"/>
      <c r="D15" s="537"/>
      <c r="E15" s="537"/>
      <c r="F15" s="537"/>
    </row>
    <row r="16" spans="2:6" ht="27" customHeight="1" x14ac:dyDescent="0.25">
      <c r="B16" s="86"/>
    </row>
  </sheetData>
  <mergeCells count="10">
    <mergeCell ref="B1:F1"/>
    <mergeCell ref="B15:F15"/>
    <mergeCell ref="B3:D3"/>
    <mergeCell ref="B4:B8"/>
    <mergeCell ref="C4:C6"/>
    <mergeCell ref="C7:C8"/>
    <mergeCell ref="B9:B14"/>
    <mergeCell ref="C9:C10"/>
    <mergeCell ref="C11:C12"/>
    <mergeCell ref="C13:C1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2</vt:i4>
      </vt:variant>
    </vt:vector>
  </HeadingPairs>
  <TitlesOfParts>
    <vt:vector size="15" baseType="lpstr">
      <vt:lpstr>Pagina SIG</vt:lpstr>
      <vt:lpstr>Intructivo</vt:lpstr>
      <vt:lpstr>Intructivo.</vt:lpstr>
      <vt:lpstr>Mapa final</vt:lpstr>
      <vt:lpstr>Matriz Calor Inherente</vt:lpstr>
      <vt:lpstr>Matriz Calor Residual</vt:lpstr>
      <vt:lpstr>Tabla probabilidad</vt:lpstr>
      <vt:lpstr>Tabla Impacto</vt:lpstr>
      <vt:lpstr>Tabla Valoración controles</vt:lpstr>
      <vt:lpstr>Tabla Impacto Corrupción R1</vt:lpstr>
      <vt:lpstr>Parametros</vt:lpstr>
      <vt:lpstr>Opciones Tratamiento</vt:lpstr>
      <vt:lpstr>Hoja1</vt:lpstr>
      <vt:lpstr>'Mapa final'!Área_de_impresión</vt:lpstr>
      <vt:lpstr>'Mapa final'!Títulos_a_imprimir</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TASD. Julia STella  Romero Sandoval</cp:lastModifiedBy>
  <cp:lastPrinted>2022-09-21T18:58:09Z</cp:lastPrinted>
  <dcterms:created xsi:type="dcterms:W3CDTF">2020-03-24T23:12:47Z</dcterms:created>
  <dcterms:modified xsi:type="dcterms:W3CDTF">2023-05-11T21:25:24Z</dcterms:modified>
</cp:coreProperties>
</file>