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hidePivotFieldList="1" defaultThemeVersion="124226"/>
  <mc:AlternateContent xmlns:mc="http://schemas.openxmlformats.org/markup-compatibility/2006">
    <mc:Choice Requires="x15">
      <x15ac:absPath xmlns:x15ac="http://schemas.microsoft.com/office/spreadsheetml/2010/11/ac" url="D:\Users\julirom\Desktop\RIESGOS 2023\"/>
    </mc:Choice>
  </mc:AlternateContent>
  <xr:revisionPtr revIDLastSave="0" documentId="8_{ADDDE3CD-9DD6-4348-B35E-F56562DE2555}" xr6:coauthVersionLast="47" xr6:coauthVersionMax="47" xr10:uidLastSave="{00000000-0000-0000-0000-000000000000}"/>
  <bookViews>
    <workbookView xWindow="-120" yWindow="-120" windowWidth="24240" windowHeight="13140" tabRatio="882" activeTab="3" xr2:uid="{00000000-000D-0000-FFFF-FFFF00000000}"/>
  </bookViews>
  <sheets>
    <sheet name="Pagina SIG" sheetId="23" r:id="rId1"/>
    <sheet name="Intructivo" sheetId="24" r:id="rId2"/>
    <sheet name="Intructivo." sheetId="20" state="hidden" r:id="rId3"/>
    <sheet name="Mapa final" sheetId="1" r:id="rId4"/>
    <sheet name="Matriz Calor Inherente" sheetId="18" r:id="rId5"/>
    <sheet name="Matriz Calor Residual" sheetId="19" r:id="rId6"/>
    <sheet name="Tabla probabilidad" sheetId="12" r:id="rId7"/>
    <sheet name="Tabla Impacto" sheetId="13" r:id="rId8"/>
    <sheet name="Tabla Valoración controles" sheetId="15" r:id="rId9"/>
    <sheet name="Tabla Impacto Corrupción" sheetId="22" r:id="rId10"/>
    <sheet name="Parametros" sheetId="21" r:id="rId11"/>
    <sheet name="Opciones Tratamiento" sheetId="16" r:id="rId12"/>
    <sheet name="Hoja1" sheetId="11" state="hidden" r:id="rId13"/>
  </sheets>
  <externalReferences>
    <externalReference r:id="rId14"/>
    <externalReference r:id="rId15"/>
    <externalReference r:id="rId16"/>
  </externalReferences>
  <definedNames>
    <definedName name="_xlnm.Print_Titles" localSheetId="3">'Mapa final'!$8:$10</definedName>
  </definedNames>
  <calcPr calcId="191029"/>
  <pivotCaches>
    <pivotCache cacheId="2"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 i="1" l="1"/>
  <c r="V12" i="1"/>
  <c r="V13" i="1"/>
  <c r="V14" i="1"/>
  <c r="V15" i="1"/>
  <c r="V16" i="1"/>
  <c r="V17" i="1"/>
  <c r="V18" i="1"/>
  <c r="V19" i="1"/>
  <c r="V20" i="1"/>
  <c r="V21" i="1"/>
  <c r="V22" i="1"/>
  <c r="V23" i="1"/>
  <c r="V24" i="1"/>
  <c r="V25" i="1"/>
  <c r="V26" i="1"/>
  <c r="V27" i="1"/>
  <c r="V28" i="1"/>
  <c r="V29" i="1"/>
  <c r="V30" i="1"/>
  <c r="V31" i="1"/>
  <c r="F22" i="22" l="1"/>
  <c r="F21" i="22"/>
  <c r="F20" i="22"/>
  <c r="F19" i="22"/>
  <c r="F18" i="22"/>
  <c r="F17" i="22"/>
  <c r="F16" i="22"/>
  <c r="F15" i="22"/>
  <c r="F14" i="22"/>
  <c r="F13" i="22"/>
  <c r="F12" i="22"/>
  <c r="F11" i="22"/>
  <c r="F10" i="22"/>
  <c r="F9" i="22"/>
  <c r="F8" i="22"/>
  <c r="F7" i="22"/>
  <c r="F6" i="22"/>
  <c r="F5" i="22"/>
  <c r="F4" i="22"/>
  <c r="C23" i="22" s="1"/>
  <c r="M11" i="1" l="1"/>
  <c r="R36" i="18"/>
  <c r="AJ28" i="18"/>
  <c r="Y11" i="1" l="1"/>
  <c r="N11" i="1"/>
  <c r="P27" i="1"/>
  <c r="P28" i="1"/>
  <c r="P70" i="1"/>
  <c r="P26" i="1"/>
  <c r="P68" i="1"/>
  <c r="P19" i="1"/>
  <c r="P43" i="1"/>
  <c r="P30" i="1"/>
  <c r="P57" i="1"/>
  <c r="P42" i="1"/>
  <c r="P63" i="1"/>
  <c r="P66" i="1"/>
  <c r="P21" i="1"/>
  <c r="P39" i="1"/>
  <c r="P67" i="1"/>
  <c r="P69" i="1"/>
  <c r="P37" i="1"/>
  <c r="P31" i="1"/>
  <c r="P44" i="1"/>
  <c r="P55" i="1"/>
  <c r="P52" i="1"/>
  <c r="P62" i="1"/>
  <c r="P20" i="1"/>
  <c r="P50" i="1"/>
  <c r="P64" i="1"/>
  <c r="P18" i="1"/>
  <c r="P51" i="1"/>
  <c r="P61" i="1"/>
  <c r="P60" i="1"/>
  <c r="P58" i="1"/>
  <c r="P33" i="1"/>
  <c r="P25" i="1"/>
  <c r="P54" i="1"/>
  <c r="P34" i="1"/>
  <c r="P32" i="1"/>
  <c r="P38" i="1"/>
  <c r="P46" i="1"/>
  <c r="P22" i="1"/>
  <c r="P36" i="1"/>
  <c r="P24" i="1"/>
  <c r="P48" i="1"/>
  <c r="P49" i="1"/>
  <c r="P56" i="1"/>
  <c r="P40" i="1"/>
  <c r="P45" i="1"/>
  <c r="F221" i="13" l="1"/>
  <c r="F211" i="13"/>
  <c r="F212" i="13"/>
  <c r="F213" i="13"/>
  <c r="F214" i="13"/>
  <c r="F215" i="13"/>
  <c r="F216" i="13"/>
  <c r="F217" i="13"/>
  <c r="F218" i="13"/>
  <c r="F219" i="13"/>
  <c r="F220" i="13"/>
  <c r="F210" i="13"/>
  <c r="P15" i="1"/>
  <c r="P13" i="1"/>
  <c r="P14" i="1"/>
  <c r="P12" i="1"/>
  <c r="P16" i="1"/>
  <c r="B221" i="13" a="1"/>
  <c r="B221" i="13" l="1"/>
  <c r="V53" i="1"/>
  <c r="V48" i="1"/>
  <c r="V42" i="1"/>
  <c r="AL44" i="18" l="1"/>
  <c r="AJ44" i="18"/>
  <c r="AF44" i="18"/>
  <c r="AD44" i="18"/>
  <c r="Z44" i="18"/>
  <c r="X44" i="18"/>
  <c r="T44" i="18"/>
  <c r="R44" i="18"/>
  <c r="N44" i="18"/>
  <c r="L44" i="18"/>
  <c r="AL36" i="18"/>
  <c r="AJ36" i="18"/>
  <c r="AF36" i="18"/>
  <c r="AD36" i="18"/>
  <c r="Z36" i="18"/>
  <c r="X36" i="18"/>
  <c r="T36" i="18"/>
  <c r="N36" i="18"/>
  <c r="L36" i="18"/>
  <c r="AL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Y70" i="1" l="1"/>
  <c r="V70" i="1"/>
  <c r="Y69" i="1"/>
  <c r="V69" i="1"/>
  <c r="Y68" i="1"/>
  <c r="V68" i="1"/>
  <c r="Y67" i="1"/>
  <c r="V67" i="1"/>
  <c r="Y66" i="1"/>
  <c r="V66" i="1"/>
  <c r="Y65" i="1"/>
  <c r="V65" i="1"/>
  <c r="AG66" i="1" s="1"/>
  <c r="M65" i="1"/>
  <c r="N65" i="1" s="1"/>
  <c r="Y64" i="1"/>
  <c r="V64" i="1"/>
  <c r="Y63" i="1"/>
  <c r="V63" i="1"/>
  <c r="Y62" i="1"/>
  <c r="V62" i="1"/>
  <c r="Y61" i="1"/>
  <c r="V61" i="1"/>
  <c r="Y60" i="1"/>
  <c r="V60" i="1"/>
  <c r="Y59" i="1"/>
  <c r="V59" i="1"/>
  <c r="M59" i="1"/>
  <c r="N59" i="1" s="1"/>
  <c r="Y58" i="1"/>
  <c r="V58" i="1"/>
  <c r="Y57" i="1"/>
  <c r="V57" i="1"/>
  <c r="Y56" i="1"/>
  <c r="V56" i="1"/>
  <c r="Y55" i="1"/>
  <c r="V55" i="1"/>
  <c r="Y54" i="1"/>
  <c r="V54" i="1"/>
  <c r="AG54" i="1" s="1"/>
  <c r="Y53" i="1"/>
  <c r="M53" i="1"/>
  <c r="N53" i="1" s="1"/>
  <c r="Y52" i="1"/>
  <c r="V52" i="1"/>
  <c r="Y51" i="1"/>
  <c r="V51" i="1"/>
  <c r="Y50" i="1"/>
  <c r="V50" i="1"/>
  <c r="Y49" i="1"/>
  <c r="V49" i="1"/>
  <c r="Y48" i="1"/>
  <c r="Y47" i="1"/>
  <c r="V47" i="1"/>
  <c r="M47" i="1"/>
  <c r="N47" i="1" s="1"/>
  <c r="Y46" i="1"/>
  <c r="V46" i="1"/>
  <c r="Y45" i="1"/>
  <c r="V45" i="1"/>
  <c r="Y44" i="1"/>
  <c r="V44" i="1"/>
  <c r="Y43" i="1"/>
  <c r="V43" i="1"/>
  <c r="Y42" i="1"/>
  <c r="Y41" i="1"/>
  <c r="V41" i="1"/>
  <c r="M41" i="1"/>
  <c r="N41" i="1" s="1"/>
  <c r="Y40" i="1"/>
  <c r="V40" i="1"/>
  <c r="Y39" i="1"/>
  <c r="V39" i="1"/>
  <c r="Y38" i="1"/>
  <c r="V38" i="1"/>
  <c r="Y37" i="1"/>
  <c r="V37" i="1"/>
  <c r="Y36" i="1"/>
  <c r="V36" i="1"/>
  <c r="Y35" i="1"/>
  <c r="V35" i="1"/>
  <c r="M35" i="1"/>
  <c r="N35" i="1" s="1"/>
  <c r="Y34" i="1"/>
  <c r="V34" i="1"/>
  <c r="Y33" i="1"/>
  <c r="V33" i="1"/>
  <c r="Y32" i="1"/>
  <c r="V32" i="1"/>
  <c r="Y31" i="1"/>
  <c r="Y30" i="1"/>
  <c r="Y29" i="1"/>
  <c r="M29" i="1"/>
  <c r="N29" i="1" s="1"/>
  <c r="Y28" i="1"/>
  <c r="Y27" i="1"/>
  <c r="Y26" i="1"/>
  <c r="Y25" i="1"/>
  <c r="Y24" i="1"/>
  <c r="Y23" i="1"/>
  <c r="M23" i="1"/>
  <c r="N23" i="1" s="1"/>
  <c r="M17" i="1"/>
  <c r="Y22" i="1"/>
  <c r="Y21" i="1"/>
  <c r="Y20" i="1"/>
  <c r="Y19" i="1"/>
  <c r="Y18" i="1"/>
  <c r="Y17" i="1"/>
  <c r="AG60" i="1" l="1"/>
  <c r="AG51" i="1"/>
  <c r="AF51" i="1" s="1"/>
  <c r="AG52" i="1"/>
  <c r="AF52" i="1" s="1"/>
  <c r="N17" i="1"/>
  <c r="AC65" i="1"/>
  <c r="AC59" i="1"/>
  <c r="AC53" i="1"/>
  <c r="AC47" i="1"/>
  <c r="AC51" i="1"/>
  <c r="AC52" i="1"/>
  <c r="AC41" i="1"/>
  <c r="AC35" i="1"/>
  <c r="AC29" i="1"/>
  <c r="AC23" i="1"/>
  <c r="AC17" i="1"/>
  <c r="AD65" i="1" l="1"/>
  <c r="AE65" i="1"/>
  <c r="AC66" i="1" s="1"/>
  <c r="AD66" i="1" s="1"/>
  <c r="AD59" i="1"/>
  <c r="AE59" i="1"/>
  <c r="AC60" i="1" s="1"/>
  <c r="AE60" i="1" s="1"/>
  <c r="AC61" i="1" s="1"/>
  <c r="AD53" i="1"/>
  <c r="AE53" i="1"/>
  <c r="AC54" i="1" s="1"/>
  <c r="AE54" i="1" s="1"/>
  <c r="AC55" i="1" s="1"/>
  <c r="AD52" i="1"/>
  <c r="AE52" i="1"/>
  <c r="AD51" i="1"/>
  <c r="AE51" i="1"/>
  <c r="AD47" i="1"/>
  <c r="AE47" i="1"/>
  <c r="AD41" i="1"/>
  <c r="AE41" i="1"/>
  <c r="AC42" i="1" s="1"/>
  <c r="AE42" i="1" s="1"/>
  <c r="AC43" i="1" s="1"/>
  <c r="AD35" i="1"/>
  <c r="AE35" i="1"/>
  <c r="AD29" i="1"/>
  <c r="AE29" i="1"/>
  <c r="AC30" i="1" s="1"/>
  <c r="AE30" i="1" s="1"/>
  <c r="AC31" i="1" s="1"/>
  <c r="AD31" i="1" s="1"/>
  <c r="AD23" i="1"/>
  <c r="AE23" i="1"/>
  <c r="AC24" i="1" s="1"/>
  <c r="AD24" i="1" s="1"/>
  <c r="AD17" i="1"/>
  <c r="AE17" i="1"/>
  <c r="AC18" i="1" s="1"/>
  <c r="AD60" i="1" l="1"/>
  <c r="AD54" i="1"/>
  <c r="AE24" i="1"/>
  <c r="AC25" i="1" s="1"/>
  <c r="AD25" i="1" s="1"/>
  <c r="AD42" i="1"/>
  <c r="AD30" i="1"/>
  <c r="AD43" i="1"/>
  <c r="AE43" i="1"/>
  <c r="AE61" i="1"/>
  <c r="AC62" i="1" s="1"/>
  <c r="AD61" i="1"/>
  <c r="AE55" i="1"/>
  <c r="AC56" i="1" s="1"/>
  <c r="AD55" i="1"/>
  <c r="AE66" i="1"/>
  <c r="AC67" i="1" s="1"/>
  <c r="AC36" i="1"/>
  <c r="AC48" i="1"/>
  <c r="AE31"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H51" i="1"/>
  <c r="AH52" i="1"/>
  <c r="Y12" i="1"/>
  <c r="Y13" i="1"/>
  <c r="Y14" i="1"/>
  <c r="Y15" i="1"/>
  <c r="Y16" i="1"/>
  <c r="AD62" i="1" l="1"/>
  <c r="AE62" i="1"/>
  <c r="AD56" i="1"/>
  <c r="AE56" i="1"/>
  <c r="AC57" i="1" s="1"/>
  <c r="AE25" i="1"/>
  <c r="AC26" i="1" s="1"/>
  <c r="AE26" i="1" s="1"/>
  <c r="AD67" i="1"/>
  <c r="AE67" i="1"/>
  <c r="AC68" i="1" s="1"/>
  <c r="AD48" i="1"/>
  <c r="AE48" i="1"/>
  <c r="AC49" i="1" s="1"/>
  <c r="AD49" i="1" s="1"/>
  <c r="AC44" i="1"/>
  <c r="AD36" i="1"/>
  <c r="AE36" i="1"/>
  <c r="AC37" i="1" s="1"/>
  <c r="AD37" i="1" s="1"/>
  <c r="AC33" i="1"/>
  <c r="AD33" i="1" s="1"/>
  <c r="AC32" i="1"/>
  <c r="AD18" i="1"/>
  <c r="AE18" i="1"/>
  <c r="AC19" i="1" s="1"/>
  <c r="AD19" i="1" s="1"/>
  <c r="AE49" i="1" l="1"/>
  <c r="AC50" i="1" s="1"/>
  <c r="AD50" i="1" s="1"/>
  <c r="AE37" i="1"/>
  <c r="AC38" i="1" s="1"/>
  <c r="AE38" i="1" s="1"/>
  <c r="AC39" i="1" s="1"/>
  <c r="AD57" i="1"/>
  <c r="AE57" i="1"/>
  <c r="AC58" i="1" s="1"/>
  <c r="AC63" i="1"/>
  <c r="AC64" i="1"/>
  <c r="AD26" i="1"/>
  <c r="AD44" i="1"/>
  <c r="AE44" i="1"/>
  <c r="AC45" i="1" s="1"/>
  <c r="AD45" i="1" s="1"/>
  <c r="AE50" i="1"/>
  <c r="AC27" i="1"/>
  <c r="AE68" i="1"/>
  <c r="AD68" i="1"/>
  <c r="AD32" i="1"/>
  <c r="AE32" i="1"/>
  <c r="AE33" i="1"/>
  <c r="AC34" i="1" s="1"/>
  <c r="AE19" i="1"/>
  <c r="AC20" i="1" s="1"/>
  <c r="AD20" i="1" s="1"/>
  <c r="AD38" i="1" l="1"/>
  <c r="AD64" i="1"/>
  <c r="AE64" i="1"/>
  <c r="AD63" i="1"/>
  <c r="AE63" i="1"/>
  <c r="AD58" i="1"/>
  <c r="AE58" i="1"/>
  <c r="AC69" i="1"/>
  <c r="AC70" i="1"/>
  <c r="AE45" i="1"/>
  <c r="AC46" i="1" s="1"/>
  <c r="AD46" i="1" s="1"/>
  <c r="AE39" i="1"/>
  <c r="AC40" i="1" s="1"/>
  <c r="AD39" i="1"/>
  <c r="AD27" i="1"/>
  <c r="AE27" i="1"/>
  <c r="AC28" i="1" s="1"/>
  <c r="AD28" i="1" s="1"/>
  <c r="AD34" i="1"/>
  <c r="AE34" i="1"/>
  <c r="AE20" i="1"/>
  <c r="AC21" i="1" s="1"/>
  <c r="AE21" i="1" s="1"/>
  <c r="AC22" i="1" s="1"/>
  <c r="AC11" i="1"/>
  <c r="AD11" i="1" s="1"/>
  <c r="AD70" i="1" l="1"/>
  <c r="AE70" i="1"/>
  <c r="AD69" i="1"/>
  <c r="AE69" i="1"/>
  <c r="AD40" i="1"/>
  <c r="AE40" i="1"/>
  <c r="AE46" i="1"/>
  <c r="AE28" i="1"/>
  <c r="AD21" i="1"/>
  <c r="AD22" i="1"/>
  <c r="AE22" i="1"/>
  <c r="AE11" i="1" l="1"/>
  <c r="AC12" i="1" s="1"/>
  <c r="AD12" i="1" l="1"/>
  <c r="AE12" i="1" l="1"/>
  <c r="AC13" i="1" s="1"/>
  <c r="AD13" i="1" s="1"/>
  <c r="AE13" i="1" l="1"/>
  <c r="AC14" i="1" s="1"/>
  <c r="AE14" i="1" l="1"/>
  <c r="AC15" i="1" s="1"/>
  <c r="AD15" i="1" l="1"/>
  <c r="AE15" i="1"/>
  <c r="AC16" i="1" s="1"/>
  <c r="AD14" i="1"/>
  <c r="AD16" i="1" l="1"/>
  <c r="AE16" i="1"/>
  <c r="AG67" i="1" l="1"/>
  <c r="AG59" i="1"/>
  <c r="AG53" i="1"/>
  <c r="AF53" i="1" s="1"/>
  <c r="AH53" i="1" l="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F59" i="1"/>
  <c r="AF66" i="1"/>
  <c r="AF67" i="1"/>
  <c r="AG68" i="1"/>
  <c r="AG37" i="1"/>
  <c r="AG43" i="1"/>
  <c r="AF43" i="1" s="1"/>
  <c r="AG44" i="1"/>
  <c r="AF54" i="1"/>
  <c r="AG55" i="1"/>
  <c r="AF60" i="1"/>
  <c r="AG61" i="1"/>
  <c r="AF68" i="1" l="1"/>
  <c r="AG69" i="1"/>
  <c r="K35" i="19"/>
  <c r="AC25" i="19"/>
  <c r="K45" i="19"/>
  <c r="AI45" i="19"/>
  <c r="W45" i="19"/>
  <c r="Q35" i="19"/>
  <c r="K55" i="19"/>
  <c r="AC15" i="19"/>
  <c r="Q15" i="19"/>
  <c r="AC35" i="19"/>
  <c r="AI35" i="19"/>
  <c r="Q55" i="19"/>
  <c r="AI25" i="19"/>
  <c r="AH66"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H60" i="1"/>
  <c r="K44" i="19"/>
  <c r="Q34" i="19"/>
  <c r="W34" i="19"/>
  <c r="K14" i="19"/>
  <c r="W54" i="19"/>
  <c r="K34" i="19"/>
  <c r="AC34" i="19"/>
  <c r="AD55" i="19"/>
  <c r="R15" i="19"/>
  <c r="AJ35" i="19"/>
  <c r="AH67"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H59" i="1"/>
  <c r="V14" i="19"/>
  <c r="J54" i="19"/>
  <c r="AH44" i="19"/>
  <c r="V54" i="19"/>
  <c r="J14" i="19"/>
  <c r="AH24" i="19"/>
  <c r="V34" i="19"/>
  <c r="AB44" i="19"/>
  <c r="AB34" i="19"/>
  <c r="P14" i="19"/>
  <c r="V24" i="19"/>
  <c r="AB24" i="19"/>
  <c r="V44" i="19"/>
  <c r="P34" i="19"/>
  <c r="J34" i="19"/>
  <c r="P24" i="19"/>
  <c r="J44" i="19"/>
  <c r="J24" i="19"/>
  <c r="P44" i="19"/>
  <c r="AJ21" i="19"/>
  <c r="AD31" i="19"/>
  <c r="R21" i="19"/>
  <c r="AD41" i="19"/>
  <c r="AJ11" i="19"/>
  <c r="AJ51" i="19"/>
  <c r="AH43" i="1"/>
  <c r="L41" i="19"/>
  <c r="AD11" i="19"/>
  <c r="L21" i="19"/>
  <c r="L11" i="19"/>
  <c r="X51" i="19"/>
  <c r="X21" i="19"/>
  <c r="R11" i="19"/>
  <c r="R31" i="19"/>
  <c r="AJ41" i="19"/>
  <c r="L31" i="19"/>
  <c r="R51" i="19"/>
  <c r="X31" i="19"/>
  <c r="X11" i="19"/>
  <c r="X41" i="19"/>
  <c r="AJ31" i="19"/>
  <c r="AD51" i="19"/>
  <c r="R41" i="19"/>
  <c r="AD21" i="19"/>
  <c r="L51" i="19"/>
  <c r="AG20" i="1"/>
  <c r="AF55" i="1"/>
  <c r="AG56" i="1"/>
  <c r="AG26" i="1"/>
  <c r="AF61" i="1"/>
  <c r="AG62" i="1"/>
  <c r="K23" i="19"/>
  <c r="AI43" i="19"/>
  <c r="AC43" i="19"/>
  <c r="AC53" i="19"/>
  <c r="W43" i="19"/>
  <c r="K13" i="19"/>
  <c r="Q53" i="19"/>
  <c r="AI53" i="19"/>
  <c r="K33" i="19"/>
  <c r="K43" i="19"/>
  <c r="AI33" i="19"/>
  <c r="AC33" i="19"/>
  <c r="AH54" i="1"/>
  <c r="Q33" i="19"/>
  <c r="AI23" i="19"/>
  <c r="K53" i="19"/>
  <c r="AC23" i="19"/>
  <c r="AC13" i="19"/>
  <c r="W23" i="19"/>
  <c r="W33" i="19"/>
  <c r="Q13" i="19"/>
  <c r="W13" i="19"/>
  <c r="AI13" i="19"/>
  <c r="Q43" i="19"/>
  <c r="Q23" i="19"/>
  <c r="W53" i="19"/>
  <c r="AF44" i="1"/>
  <c r="AG46" i="1"/>
  <c r="AF46" i="1" s="1"/>
  <c r="AG45" i="1"/>
  <c r="AF45" i="1" s="1"/>
  <c r="AF37" i="1"/>
  <c r="AG38" i="1"/>
  <c r="AG14" i="1"/>
  <c r="AF14" i="1" s="1"/>
  <c r="AG15" i="1"/>
  <c r="AF15" i="1" l="1"/>
  <c r="AG16" i="1"/>
  <c r="AF16" i="1" s="1"/>
  <c r="R40" i="19"/>
  <c r="AD10" i="19"/>
  <c r="X40" i="19"/>
  <c r="AJ10" i="19"/>
  <c r="R50" i="19"/>
  <c r="X10" i="19"/>
  <c r="R30" i="19"/>
  <c r="AH37" i="1"/>
  <c r="L10" i="19"/>
  <c r="L50" i="19"/>
  <c r="AJ20" i="19"/>
  <c r="AJ40" i="19"/>
  <c r="AD30" i="19"/>
  <c r="R20" i="19"/>
  <c r="AD50" i="19"/>
  <c r="AJ30" i="19"/>
  <c r="AJ50" i="19"/>
  <c r="X30" i="19"/>
  <c r="AD20" i="19"/>
  <c r="L40" i="19"/>
  <c r="X50" i="19"/>
  <c r="X20" i="19"/>
  <c r="AD40" i="19"/>
  <c r="R10" i="19"/>
  <c r="L30" i="19"/>
  <c r="L20" i="19"/>
  <c r="AF56" i="1"/>
  <c r="AG57" i="1"/>
  <c r="AF69" i="1"/>
  <c r="AG70" i="1"/>
  <c r="AF70" i="1" s="1"/>
  <c r="AG27" i="1"/>
  <c r="AF27" i="1" s="1"/>
  <c r="AF26" i="1"/>
  <c r="AG28" i="1"/>
  <c r="AF28" i="1" s="1"/>
  <c r="AJ43" i="19"/>
  <c r="AD33" i="19"/>
  <c r="X33" i="19"/>
  <c r="X13" i="19"/>
  <c r="AD43" i="19"/>
  <c r="L43" i="19"/>
  <c r="AH55" i="1"/>
  <c r="X23" i="19"/>
  <c r="R33" i="19"/>
  <c r="R43" i="19"/>
  <c r="AD53" i="19"/>
  <c r="AJ13" i="19"/>
  <c r="R23" i="19"/>
  <c r="R13" i="19"/>
  <c r="AJ53" i="19"/>
  <c r="L33" i="19"/>
  <c r="L23" i="19"/>
  <c r="X43" i="19"/>
  <c r="X53" i="19"/>
  <c r="AD13" i="19"/>
  <c r="L53" i="19"/>
  <c r="L13" i="19"/>
  <c r="AD23" i="19"/>
  <c r="AJ33" i="19"/>
  <c r="AJ23" i="19"/>
  <c r="R53" i="19"/>
  <c r="AF20" i="1"/>
  <c r="AG21" i="1"/>
  <c r="M55" i="19"/>
  <c r="AK15" i="19"/>
  <c r="AE25" i="19"/>
  <c r="AH68" i="1"/>
  <c r="Y35" i="19"/>
  <c r="M25" i="19"/>
  <c r="S55" i="19"/>
  <c r="S45" i="19"/>
  <c r="S35" i="19"/>
  <c r="M15" i="19"/>
  <c r="AE45" i="19"/>
  <c r="Y15" i="19"/>
  <c r="AK45" i="19"/>
  <c r="AE55" i="19"/>
  <c r="M35" i="19"/>
  <c r="M45" i="19"/>
  <c r="S25" i="19"/>
  <c r="AK35" i="19"/>
  <c r="Y25" i="19"/>
  <c r="AE15" i="19"/>
  <c r="Y45" i="19"/>
  <c r="AE35" i="19"/>
  <c r="AK25" i="19"/>
  <c r="Y55" i="19"/>
  <c r="S15" i="19"/>
  <c r="AK55" i="19"/>
  <c r="Z11" i="19"/>
  <c r="AF31" i="19"/>
  <c r="T51" i="19"/>
  <c r="N51" i="19"/>
  <c r="Z41" i="19"/>
  <c r="AF21" i="19"/>
  <c r="AL31" i="19"/>
  <c r="T31" i="19"/>
  <c r="Z31" i="19"/>
  <c r="N21" i="19"/>
  <c r="N31" i="19"/>
  <c r="AL11" i="19"/>
  <c r="T11" i="19"/>
  <c r="AF11" i="19"/>
  <c r="AL41" i="19"/>
  <c r="T21" i="19"/>
  <c r="Z21" i="19"/>
  <c r="AL51" i="19"/>
  <c r="N11" i="19"/>
  <c r="AF51" i="19"/>
  <c r="N41" i="19"/>
  <c r="Z51" i="19"/>
  <c r="AH45"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H14" i="1"/>
  <c r="O11" i="19"/>
  <c r="O21" i="19"/>
  <c r="O51" i="19"/>
  <c r="AA31" i="19"/>
  <c r="AM31" i="19"/>
  <c r="AG51" i="19"/>
  <c r="AA41" i="19"/>
  <c r="AM11" i="19"/>
  <c r="U21" i="19"/>
  <c r="AG41" i="19"/>
  <c r="AM21" i="19"/>
  <c r="AM51" i="19"/>
  <c r="O41" i="19"/>
  <c r="U11" i="19"/>
  <c r="AG31" i="19"/>
  <c r="U41" i="19"/>
  <c r="AH46" i="1"/>
  <c r="AG11" i="19"/>
  <c r="AM41" i="19"/>
  <c r="AA21" i="19"/>
  <c r="AA51" i="19"/>
  <c r="U51" i="19"/>
  <c r="U31" i="19"/>
  <c r="AA11" i="19"/>
  <c r="AG21" i="19"/>
  <c r="O31" i="19"/>
  <c r="AF62" i="1"/>
  <c r="AG63" i="1"/>
  <c r="AG33" i="1"/>
  <c r="AF33" i="1" s="1"/>
  <c r="AG34" i="1"/>
  <c r="AF34" i="1" s="1"/>
  <c r="AF38" i="1"/>
  <c r="AG39" i="1"/>
  <c r="AE11" i="19"/>
  <c r="Y41" i="19"/>
  <c r="M41" i="19"/>
  <c r="Y21" i="19"/>
  <c r="AK41" i="19"/>
  <c r="S31" i="19"/>
  <c r="M31" i="19"/>
  <c r="M51" i="19"/>
  <c r="Y51" i="19"/>
  <c r="AK21" i="19"/>
  <c r="AK31" i="19"/>
  <c r="Y11" i="19"/>
  <c r="AE41" i="19"/>
  <c r="AE21" i="19"/>
  <c r="S51" i="19"/>
  <c r="AE51" i="19"/>
  <c r="AK51" i="19"/>
  <c r="M21" i="19"/>
  <c r="AE31" i="19"/>
  <c r="AH44" i="1"/>
  <c r="S41" i="19"/>
  <c r="AK11" i="19"/>
  <c r="S11" i="19"/>
  <c r="Y31" i="19"/>
  <c r="S21" i="19"/>
  <c r="M11" i="19"/>
  <c r="L54" i="19"/>
  <c r="AJ14" i="19"/>
  <c r="AD44" i="19"/>
  <c r="X54" i="19"/>
  <c r="R14" i="19"/>
  <c r="AD24" i="19"/>
  <c r="AD34" i="19"/>
  <c r="R54" i="19"/>
  <c r="L34" i="19"/>
  <c r="AJ34" i="19"/>
  <c r="X24" i="19"/>
  <c r="AJ24" i="19"/>
  <c r="X44" i="19"/>
  <c r="R24" i="19"/>
  <c r="AH61" i="1"/>
  <c r="X34" i="19"/>
  <c r="L14" i="19"/>
  <c r="AD14" i="19"/>
  <c r="L44" i="19"/>
  <c r="R44" i="19"/>
  <c r="AD54" i="19"/>
  <c r="X14" i="19"/>
  <c r="AJ44" i="19"/>
  <c r="R34" i="19"/>
  <c r="AJ54" i="19"/>
  <c r="L24" i="19"/>
  <c r="AF39" i="1" l="1"/>
  <c r="AG40" i="1"/>
  <c r="AF40" i="1" s="1"/>
  <c r="AG39" i="19"/>
  <c r="AG29" i="19"/>
  <c r="AM19" i="19"/>
  <c r="O39" i="19"/>
  <c r="AH34"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H62" i="1"/>
  <c r="AE24" i="19"/>
  <c r="S14" i="19"/>
  <c r="AK17" i="19"/>
  <c r="S27" i="19"/>
  <c r="S37" i="19"/>
  <c r="AE27" i="19"/>
  <c r="Y47" i="19"/>
  <c r="S7" i="19"/>
  <c r="M17" i="19"/>
  <c r="AE17" i="19"/>
  <c r="AK27" i="19"/>
  <c r="Y7" i="19"/>
  <c r="Y37" i="19"/>
  <c r="AE37" i="19"/>
  <c r="Y27" i="19"/>
  <c r="M47" i="19"/>
  <c r="AH20"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H26" i="1"/>
  <c r="AE28" i="19"/>
  <c r="AA55" i="19"/>
  <c r="O45" i="19"/>
  <c r="AA15" i="19"/>
  <c r="AM55" i="19"/>
  <c r="O55" i="19"/>
  <c r="AG35" i="19"/>
  <c r="AM25" i="19"/>
  <c r="AM35" i="19"/>
  <c r="AA25" i="19"/>
  <c r="AM45" i="19"/>
  <c r="AG25" i="19"/>
  <c r="AA35" i="19"/>
  <c r="O25" i="19"/>
  <c r="U25" i="19"/>
  <c r="AG45" i="19"/>
  <c r="U35" i="19"/>
  <c r="AA45" i="19"/>
  <c r="AM15" i="19"/>
  <c r="U45" i="19"/>
  <c r="O35" i="19"/>
  <c r="O15" i="19"/>
  <c r="AH70" i="1"/>
  <c r="AG15" i="19"/>
  <c r="U15" i="19"/>
  <c r="AG55" i="19"/>
  <c r="U55" i="19"/>
  <c r="AE40" i="19"/>
  <c r="Y30" i="19"/>
  <c r="M20" i="19"/>
  <c r="AH38"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H33" i="1"/>
  <c r="T19" i="19"/>
  <c r="AL49" i="19"/>
  <c r="T29" i="19"/>
  <c r="AF29" i="19"/>
  <c r="T18" i="19"/>
  <c r="N48" i="19"/>
  <c r="N8" i="19"/>
  <c r="T28" i="19"/>
  <c r="AF38" i="19"/>
  <c r="Z28" i="19"/>
  <c r="Z18" i="19"/>
  <c r="AF8" i="19"/>
  <c r="AH27"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H69" i="1"/>
  <c r="N15" i="19"/>
  <c r="AF55" i="19"/>
  <c r="N55" i="19"/>
  <c r="Z15" i="19"/>
  <c r="AF35" i="19"/>
  <c r="AF57" i="1"/>
  <c r="AG58" i="1"/>
  <c r="AF58" i="1" s="1"/>
  <c r="AM46" i="19"/>
  <c r="U36" i="19"/>
  <c r="AG16" i="19"/>
  <c r="O6" i="19"/>
  <c r="AA36" i="19"/>
  <c r="AM16" i="19"/>
  <c r="U6" i="19"/>
  <c r="AG46" i="19"/>
  <c r="AA16" i="19"/>
  <c r="AH16" i="1"/>
  <c r="AA6" i="19"/>
  <c r="AG6" i="19"/>
  <c r="AA46" i="19"/>
  <c r="AM26" i="19"/>
  <c r="U16" i="19"/>
  <c r="O36" i="19"/>
  <c r="U26" i="19"/>
  <c r="O46" i="19"/>
  <c r="AA26" i="19"/>
  <c r="AM6" i="19"/>
  <c r="U46" i="19"/>
  <c r="AG26" i="19"/>
  <c r="O16" i="19"/>
  <c r="AG36" i="19"/>
  <c r="O26" i="19"/>
  <c r="AM36" i="19"/>
  <c r="AF63" i="1"/>
  <c r="AG64" i="1"/>
  <c r="AF64" i="1" s="1"/>
  <c r="AG22" i="1"/>
  <c r="AF22" i="1" s="1"/>
  <c r="AF21" i="1"/>
  <c r="O8" i="19"/>
  <c r="AA48" i="19"/>
  <c r="AM38" i="19"/>
  <c r="U48" i="19"/>
  <c r="AA18" i="19"/>
  <c r="AG18" i="19"/>
  <c r="AG48" i="19"/>
  <c r="AM18" i="19"/>
  <c r="AA28" i="19"/>
  <c r="AG28" i="19"/>
  <c r="AA8" i="19"/>
  <c r="U18" i="19"/>
  <c r="AG38" i="19"/>
  <c r="U38" i="19"/>
  <c r="AM8" i="19"/>
  <c r="AA38" i="19"/>
  <c r="AM48" i="19"/>
  <c r="U28" i="19"/>
  <c r="O38" i="19"/>
  <c r="U8" i="19"/>
  <c r="AG8" i="19"/>
  <c r="AH28"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H56" i="1"/>
  <c r="M33" i="19"/>
  <c r="AF6" i="19"/>
  <c r="N46" i="19"/>
  <c r="Z26" i="19"/>
  <c r="AL6" i="19"/>
  <c r="AL36" i="19"/>
  <c r="AF26" i="19"/>
  <c r="Z6" i="19"/>
  <c r="T26" i="19"/>
  <c r="Z46" i="19"/>
  <c r="AF46" i="19"/>
  <c r="T46" i="19"/>
  <c r="T6" i="19"/>
  <c r="AF36" i="19"/>
  <c r="N26" i="19"/>
  <c r="Z16" i="19"/>
  <c r="AL26" i="19"/>
  <c r="Z36" i="19"/>
  <c r="N36" i="19"/>
  <c r="AL46" i="19"/>
  <c r="T36" i="19"/>
  <c r="AF16" i="19"/>
  <c r="N6" i="19"/>
  <c r="N16" i="19"/>
  <c r="AH15"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H64" i="1"/>
  <c r="AA14" i="19"/>
  <c r="O54" i="19"/>
  <c r="U44" i="19"/>
  <c r="U43" i="19"/>
  <c r="U13" i="19"/>
  <c r="AM53" i="19"/>
  <c r="AA53" i="19"/>
  <c r="AA43" i="19"/>
  <c r="O53" i="19"/>
  <c r="O23" i="19"/>
  <c r="O13" i="19"/>
  <c r="AG43" i="19"/>
  <c r="U33" i="19"/>
  <c r="U23" i="19"/>
  <c r="AM13" i="19"/>
  <c r="AM23" i="19"/>
  <c r="AG13" i="19"/>
  <c r="AA23" i="19"/>
  <c r="AG33" i="19"/>
  <c r="AA33" i="19"/>
  <c r="AM33" i="19"/>
  <c r="AA13" i="19"/>
  <c r="AH58"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H63" i="1"/>
  <c r="AF53" i="19"/>
  <c r="T43" i="19"/>
  <c r="Z53" i="19"/>
  <c r="N43" i="19"/>
  <c r="T23" i="19"/>
  <c r="AF43" i="19"/>
  <c r="Z13" i="19"/>
  <c r="Z43" i="19"/>
  <c r="AF23" i="19"/>
  <c r="AL13" i="19"/>
  <c r="Z23" i="19"/>
  <c r="AL43" i="19"/>
  <c r="AF13" i="19"/>
  <c r="AL23" i="19"/>
  <c r="N13" i="19"/>
  <c r="T33" i="19"/>
  <c r="AL53" i="19"/>
  <c r="N23" i="19"/>
  <c r="N53" i="19"/>
  <c r="AF33" i="19"/>
  <c r="N33" i="19"/>
  <c r="AH57" i="1"/>
  <c r="T53" i="19"/>
  <c r="AL33" i="19"/>
  <c r="T13" i="19"/>
  <c r="Z33" i="19"/>
  <c r="Z47" i="19"/>
  <c r="T7" i="19"/>
  <c r="AL37" i="19"/>
  <c r="T17" i="19"/>
  <c r="Z17" i="19"/>
  <c r="AF7" i="19"/>
  <c r="AF37" i="19"/>
  <c r="N17" i="19"/>
  <c r="AF27" i="19"/>
  <c r="AH21"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H40"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H22" i="1"/>
  <c r="AA17" i="19"/>
  <c r="O7" i="19"/>
  <c r="AA37" i="19"/>
  <c r="AA27" i="19"/>
  <c r="AM27" i="19"/>
  <c r="U17" i="19"/>
  <c r="U47" i="19"/>
  <c r="AG17" i="19"/>
  <c r="O47" i="19"/>
  <c r="Z40" i="19"/>
  <c r="AH39"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P41" i="1" l="1"/>
  <c r="Q41" i="1" s="1"/>
  <c r="P11" i="1"/>
  <c r="Q11" i="1" s="1"/>
  <c r="P29" i="1"/>
  <c r="Q29" i="1" s="1"/>
  <c r="P23" i="1"/>
  <c r="Q23" i="1" s="1"/>
  <c r="P53" i="1"/>
  <c r="Q53" i="1" s="1"/>
  <c r="P47" i="1"/>
  <c r="Q47" i="1" s="1"/>
  <c r="P35" i="1"/>
  <c r="Q35" i="1" s="1"/>
  <c r="P17" i="1"/>
  <c r="Q17" i="1" s="1"/>
  <c r="P65" i="1"/>
  <c r="Q65" i="1" s="1"/>
  <c r="P59" i="1"/>
  <c r="Q59" i="1" s="1"/>
  <c r="X6" i="18" l="1"/>
  <c r="AJ30" i="18"/>
  <c r="R22" i="18"/>
  <c r="L6" i="18"/>
  <c r="R30" i="18"/>
  <c r="X22" i="18"/>
  <c r="X38" i="18"/>
  <c r="AD38" i="18"/>
  <c r="S17" i="1"/>
  <c r="AD22" i="18"/>
  <c r="R17" i="1"/>
  <c r="AG17"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S35" i="1"/>
  <c r="L32" i="18"/>
  <c r="X8" i="18"/>
  <c r="X24" i="18"/>
  <c r="AJ8" i="18"/>
  <c r="R35" i="1"/>
  <c r="AG35" i="1" s="1"/>
  <c r="R40" i="18"/>
  <c r="L40" i="18"/>
  <c r="X16" i="18"/>
  <c r="L24" i="18"/>
  <c r="AJ24" i="18"/>
  <c r="X32" i="18"/>
  <c r="AJ40" i="18"/>
  <c r="R16" i="18"/>
  <c r="AD40" i="18"/>
  <c r="AD32" i="18"/>
  <c r="AD16" i="18"/>
  <c r="R47" i="1"/>
  <c r="AG47" i="1" s="1"/>
  <c r="J42" i="18"/>
  <c r="P34" i="18"/>
  <c r="AB18" i="18"/>
  <c r="AB42" i="18"/>
  <c r="AH34" i="18"/>
  <c r="P10" i="18"/>
  <c r="V34" i="18"/>
  <c r="P42" i="18"/>
  <c r="V42" i="18"/>
  <c r="AH42" i="18"/>
  <c r="AB26" i="18"/>
  <c r="AH26" i="18"/>
  <c r="V26" i="18"/>
  <c r="AB34" i="18"/>
  <c r="V10" i="18"/>
  <c r="AH18" i="18"/>
  <c r="J34" i="18"/>
  <c r="J10" i="18"/>
  <c r="AB10" i="18"/>
  <c r="J18" i="18"/>
  <c r="S47" i="1"/>
  <c r="P26" i="18"/>
  <c r="J26" i="18"/>
  <c r="AH10" i="18"/>
  <c r="P18" i="18"/>
  <c r="V18" i="18"/>
  <c r="X42" i="18"/>
  <c r="AD34" i="18"/>
  <c r="AD10" i="18"/>
  <c r="AD26" i="18"/>
  <c r="L10" i="18"/>
  <c r="L42" i="18"/>
  <c r="L26" i="18"/>
  <c r="X18" i="18"/>
  <c r="X34" i="18"/>
  <c r="X10" i="18"/>
  <c r="R18" i="18"/>
  <c r="AJ10" i="18"/>
  <c r="AD42" i="18"/>
  <c r="AJ34" i="18"/>
  <c r="R26" i="18"/>
  <c r="R53" i="1"/>
  <c r="L18" i="18"/>
  <c r="AJ26" i="18"/>
  <c r="AD18" i="18"/>
  <c r="R34" i="18"/>
  <c r="L34" i="18"/>
  <c r="AJ42" i="18"/>
  <c r="R10" i="18"/>
  <c r="R42" i="18"/>
  <c r="X26" i="18"/>
  <c r="AJ18" i="18"/>
  <c r="S53" i="1"/>
  <c r="T14" i="18"/>
  <c r="AL38" i="18"/>
  <c r="N14" i="18"/>
  <c r="Z6" i="18"/>
  <c r="T38" i="18"/>
  <c r="T22" i="18"/>
  <c r="AL14" i="18"/>
  <c r="N22" i="18"/>
  <c r="S23" i="1"/>
  <c r="AF22" i="18"/>
  <c r="N6" i="18"/>
  <c r="AF6" i="18"/>
  <c r="AF38" i="18"/>
  <c r="R23" i="1"/>
  <c r="AG23" i="1" s="1"/>
  <c r="AG25" i="1" s="1"/>
  <c r="AF25" i="1" s="1"/>
  <c r="N38" i="18"/>
  <c r="AL30" i="18"/>
  <c r="AL22" i="18"/>
  <c r="T6" i="18"/>
  <c r="AF14" i="18"/>
  <c r="AF30" i="18"/>
  <c r="Z22" i="18"/>
  <c r="T30" i="18"/>
  <c r="Z30" i="18"/>
  <c r="AL6" i="18"/>
  <c r="Z14" i="18"/>
  <c r="Z38" i="18"/>
  <c r="N30" i="18"/>
  <c r="J40" i="18"/>
  <c r="AB40" i="18"/>
  <c r="AH32" i="18"/>
  <c r="AB24" i="18"/>
  <c r="V16" i="18"/>
  <c r="R29" i="1"/>
  <c r="AG29" i="1" s="1"/>
  <c r="J16" i="18"/>
  <c r="P32" i="18"/>
  <c r="V24" i="18"/>
  <c r="P24" i="18"/>
  <c r="V40" i="18"/>
  <c r="P16" i="18"/>
  <c r="P40" i="18"/>
  <c r="V32" i="18"/>
  <c r="AH16" i="18"/>
  <c r="AB16" i="18"/>
  <c r="V8" i="18"/>
  <c r="AH24" i="18"/>
  <c r="AH8" i="18"/>
  <c r="AH40" i="18"/>
  <c r="J8" i="18"/>
  <c r="AB32" i="18"/>
  <c r="AB8" i="18"/>
  <c r="J24" i="18"/>
  <c r="J32" i="18"/>
  <c r="P8" i="18"/>
  <c r="S29" i="1"/>
  <c r="Z42" i="18"/>
  <c r="T18" i="18"/>
  <c r="AF34" i="18"/>
  <c r="AF42" i="18"/>
  <c r="N42" i="18"/>
  <c r="Z18" i="18"/>
  <c r="AL10" i="18"/>
  <c r="AL26" i="18"/>
  <c r="AF26" i="18"/>
  <c r="Z10" i="18"/>
  <c r="N18" i="18"/>
  <c r="T26" i="18"/>
  <c r="AF10" i="18"/>
  <c r="T34" i="18"/>
  <c r="N26" i="18"/>
  <c r="AL18" i="18"/>
  <c r="N10" i="18"/>
  <c r="AF18" i="18"/>
  <c r="Z26" i="18"/>
  <c r="AL34" i="18"/>
  <c r="R59" i="1"/>
  <c r="Z34" i="18"/>
  <c r="T10" i="18"/>
  <c r="S59" i="1"/>
  <c r="AL42" i="18"/>
  <c r="N34" i="18"/>
  <c r="T42" i="18"/>
  <c r="P14" i="18"/>
  <c r="V22" i="18"/>
  <c r="V14" i="18"/>
  <c r="P22" i="18"/>
  <c r="V38" i="18"/>
  <c r="AH14" i="18"/>
  <c r="AH38" i="18"/>
  <c r="J14" i="18"/>
  <c r="AB22" i="18"/>
  <c r="V30" i="18"/>
  <c r="AB14" i="18"/>
  <c r="AB38" i="18"/>
  <c r="J30" i="18"/>
  <c r="P38" i="18"/>
  <c r="AB6" i="18"/>
  <c r="R11" i="1"/>
  <c r="AG11" i="1" s="1"/>
  <c r="AH30" i="18"/>
  <c r="J38" i="18"/>
  <c r="AH6" i="18"/>
  <c r="V6" i="18"/>
  <c r="AB30" i="18"/>
  <c r="J22" i="18"/>
  <c r="J6" i="18"/>
  <c r="P30" i="18"/>
  <c r="AH22" i="18"/>
  <c r="P6" i="18"/>
  <c r="S11" i="1"/>
  <c r="AH12" i="18"/>
  <c r="J20" i="18"/>
  <c r="J44" i="18"/>
  <c r="AB28" i="18"/>
  <c r="P28" i="18"/>
  <c r="S65" i="1"/>
  <c r="P12" i="18"/>
  <c r="AH20" i="18"/>
  <c r="P44" i="18"/>
  <c r="AB12" i="18"/>
  <c r="P20" i="18"/>
  <c r="J36" i="18"/>
  <c r="P36" i="18"/>
  <c r="AB44" i="18"/>
  <c r="V44" i="18"/>
  <c r="J28" i="18"/>
  <c r="AH36" i="18"/>
  <c r="V12" i="18"/>
  <c r="V28" i="18"/>
  <c r="AH44" i="18"/>
  <c r="AB20" i="18"/>
  <c r="AB36" i="18"/>
  <c r="AH28" i="18"/>
  <c r="V36" i="18"/>
  <c r="V20" i="18"/>
  <c r="R65" i="1"/>
  <c r="AG65" i="1" s="1"/>
  <c r="AF65" i="1" s="1"/>
  <c r="J12" i="18"/>
  <c r="AF24" i="18"/>
  <c r="AF32" i="18"/>
  <c r="T40" i="18"/>
  <c r="R41" i="1"/>
  <c r="Z40" i="18"/>
  <c r="AL8" i="18"/>
  <c r="AF8" i="18"/>
  <c r="T8" i="18"/>
  <c r="Z16" i="18"/>
  <c r="T24" i="18"/>
  <c r="AL24" i="18"/>
  <c r="Z32" i="18"/>
  <c r="N32" i="18"/>
  <c r="N16" i="18"/>
  <c r="Z8" i="18"/>
  <c r="AL40" i="18"/>
  <c r="N8" i="18"/>
  <c r="N24" i="18"/>
  <c r="T32" i="18"/>
  <c r="T16" i="18"/>
  <c r="AF40" i="18"/>
  <c r="AF16" i="18"/>
  <c r="AL32" i="18"/>
  <c r="N40" i="18"/>
  <c r="Z24" i="18"/>
  <c r="AL16" i="18"/>
  <c r="S41" i="1"/>
  <c r="AF47" i="1" l="1"/>
  <c r="AG48" i="1"/>
  <c r="AG42" i="1"/>
  <c r="AF42" i="1" s="1"/>
  <c r="AG41" i="1"/>
  <c r="AF41" i="1" s="1"/>
  <c r="AF35" i="1"/>
  <c r="AG36" i="1"/>
  <c r="AF36" i="1" s="1"/>
  <c r="AF29" i="1"/>
  <c r="AG30" i="1"/>
  <c r="L38" i="19"/>
  <c r="R8" i="19"/>
  <c r="R38" i="19"/>
  <c r="R18" i="19"/>
  <c r="X8" i="19"/>
  <c r="AH25" i="1"/>
  <c r="X38" i="19"/>
  <c r="AD28" i="19"/>
  <c r="L18" i="19"/>
  <c r="AJ18" i="19"/>
  <c r="R48" i="19"/>
  <c r="AJ28" i="19"/>
  <c r="AJ8" i="19"/>
  <c r="L28" i="19"/>
  <c r="L8" i="19"/>
  <c r="X18" i="19"/>
  <c r="AD18" i="19"/>
  <c r="X28" i="19"/>
  <c r="AD38" i="19"/>
  <c r="X48" i="19"/>
  <c r="AJ38" i="19"/>
  <c r="AJ48" i="19"/>
  <c r="AD48" i="19"/>
  <c r="R28" i="19"/>
  <c r="L48" i="19"/>
  <c r="AD8" i="19"/>
  <c r="AF23" i="1"/>
  <c r="P38" i="19" s="1"/>
  <c r="AG24" i="1"/>
  <c r="AF24" i="1" s="1"/>
  <c r="AF17" i="1"/>
  <c r="AB17" i="19" s="1"/>
  <c r="AG18" i="1"/>
  <c r="AF11" i="1"/>
  <c r="P16" i="19" s="1"/>
  <c r="AG12" i="1"/>
  <c r="V25" i="19"/>
  <c r="V45" i="19"/>
  <c r="J15" i="19"/>
  <c r="AB45" i="19"/>
  <c r="AH25" i="19"/>
  <c r="AH55" i="19"/>
  <c r="AB15" i="19"/>
  <c r="P15" i="19"/>
  <c r="P45" i="19"/>
  <c r="V15" i="19"/>
  <c r="J35" i="19"/>
  <c r="AH45" i="19"/>
  <c r="J25" i="19"/>
  <c r="AB35" i="19"/>
  <c r="AH15" i="19"/>
  <c r="V35" i="19"/>
  <c r="J55" i="19"/>
  <c r="AB55" i="19"/>
  <c r="AH65" i="1"/>
  <c r="AB25" i="19"/>
  <c r="AH35" i="19"/>
  <c r="P55" i="19"/>
  <c r="J45" i="19"/>
  <c r="P25" i="19"/>
  <c r="P35" i="19"/>
  <c r="V55" i="19"/>
  <c r="AG49" i="1" l="1"/>
  <c r="AF49" i="1" s="1"/>
  <c r="AG50" i="1"/>
  <c r="AF50" i="1" s="1"/>
  <c r="AF48" i="1"/>
  <c r="V22" i="19"/>
  <c r="AB32" i="19"/>
  <c r="P22" i="19"/>
  <c r="AH12" i="19"/>
  <c r="V12" i="19"/>
  <c r="V52" i="19"/>
  <c r="AB22" i="19"/>
  <c r="AH47" i="1"/>
  <c r="AH32" i="19"/>
  <c r="V32" i="19"/>
  <c r="J52" i="19"/>
  <c r="AB42" i="19"/>
  <c r="P12" i="19"/>
  <c r="V42" i="19"/>
  <c r="P52" i="19"/>
  <c r="P42" i="19"/>
  <c r="J12" i="19"/>
  <c r="J42" i="19"/>
  <c r="AH42" i="19"/>
  <c r="P32" i="19"/>
  <c r="J32" i="19"/>
  <c r="AB52" i="19"/>
  <c r="AH52" i="19"/>
  <c r="AH22" i="19"/>
  <c r="AB12" i="19"/>
  <c r="J22" i="19"/>
  <c r="J11" i="19"/>
  <c r="P41" i="19"/>
  <c r="AB11" i="19"/>
  <c r="J41" i="19"/>
  <c r="V41" i="19"/>
  <c r="AH21" i="19"/>
  <c r="V11" i="19"/>
  <c r="J21" i="19"/>
  <c r="P51" i="19"/>
  <c r="P11" i="19"/>
  <c r="J51" i="19"/>
  <c r="AH41" i="19"/>
  <c r="AB21" i="19"/>
  <c r="AB31" i="19"/>
  <c r="V21" i="19"/>
  <c r="P31" i="19"/>
  <c r="AB51" i="19"/>
  <c r="AH31" i="19"/>
  <c r="J31" i="19"/>
  <c r="P21" i="19"/>
  <c r="V51" i="19"/>
  <c r="AB41" i="19"/>
  <c r="AH11" i="19"/>
  <c r="AH51" i="19"/>
  <c r="AH41" i="1"/>
  <c r="V31" i="19"/>
  <c r="Q51" i="19"/>
  <c r="AC21" i="19"/>
  <c r="AI31" i="19"/>
  <c r="W21" i="19"/>
  <c r="K31" i="19"/>
  <c r="Q41" i="19"/>
  <c r="AC41" i="19"/>
  <c r="AC11" i="19"/>
  <c r="W51" i="19"/>
  <c r="K11" i="19"/>
  <c r="AI51" i="19"/>
  <c r="Q21" i="19"/>
  <c r="AC31" i="19"/>
  <c r="AH42" i="1"/>
  <c r="W41" i="19"/>
  <c r="Q31" i="19"/>
  <c r="AC51" i="19"/>
  <c r="K41" i="19"/>
  <c r="AI21" i="19"/>
  <c r="W31" i="19"/>
  <c r="W11" i="19"/>
  <c r="AI41" i="19"/>
  <c r="AI11" i="19"/>
  <c r="K51" i="19"/>
  <c r="Q11" i="19"/>
  <c r="K21" i="19"/>
  <c r="Q10" i="19"/>
  <c r="Q40" i="19"/>
  <c r="AC10" i="19"/>
  <c r="Q50" i="19"/>
  <c r="W20" i="19"/>
  <c r="W40" i="19"/>
  <c r="Q30" i="19"/>
  <c r="K30" i="19"/>
  <c r="AI10" i="19"/>
  <c r="W50" i="19"/>
  <c r="AI50" i="19"/>
  <c r="AC20" i="19"/>
  <c r="K40" i="19"/>
  <c r="AI20" i="19"/>
  <c r="AI30" i="19"/>
  <c r="AC30" i="19"/>
  <c r="AI40" i="19"/>
  <c r="K50" i="19"/>
  <c r="AC40" i="19"/>
  <c r="W30" i="19"/>
  <c r="W10" i="19"/>
  <c r="AH36" i="1"/>
  <c r="AC50" i="19"/>
  <c r="K10" i="19"/>
  <c r="K20" i="19"/>
  <c r="Q20" i="19"/>
  <c r="J40" i="19"/>
  <c r="J50" i="19"/>
  <c r="J10" i="19"/>
  <c r="V40" i="19"/>
  <c r="V30" i="19"/>
  <c r="AB40" i="19"/>
  <c r="AB20" i="19"/>
  <c r="AB30" i="19"/>
  <c r="AB10" i="19"/>
  <c r="AH20" i="19"/>
  <c r="P30" i="19"/>
  <c r="AH50" i="19"/>
  <c r="J30" i="19"/>
  <c r="V50" i="19"/>
  <c r="AH35" i="1"/>
  <c r="AH40" i="19"/>
  <c r="V20" i="19"/>
  <c r="P50" i="19"/>
  <c r="V10" i="19"/>
  <c r="AH10" i="19"/>
  <c r="P20" i="19"/>
  <c r="P10" i="19"/>
  <c r="AH30" i="19"/>
  <c r="J20" i="19"/>
  <c r="P40" i="19"/>
  <c r="AB50" i="19"/>
  <c r="AF30" i="1"/>
  <c r="AG31" i="1"/>
  <c r="AF31" i="1" s="1"/>
  <c r="AG32" i="1"/>
  <c r="AF32" i="1" s="1"/>
  <c r="AH29" i="1"/>
  <c r="V9" i="19"/>
  <c r="P49" i="19"/>
  <c r="AB19" i="19"/>
  <c r="AH19" i="19"/>
  <c r="J39" i="19"/>
  <c r="AH9" i="19"/>
  <c r="J49" i="19"/>
  <c r="J9" i="19"/>
  <c r="AB49" i="19"/>
  <c r="AH29" i="19"/>
  <c r="AB39" i="19"/>
  <c r="J29" i="19"/>
  <c r="P19" i="19"/>
  <c r="AB29" i="19"/>
  <c r="AH49" i="19"/>
  <c r="J19" i="19"/>
  <c r="V49" i="19"/>
  <c r="P39" i="19"/>
  <c r="V29" i="19"/>
  <c r="AH39" i="19"/>
  <c r="V39" i="19"/>
  <c r="P9" i="19"/>
  <c r="P29" i="19"/>
  <c r="V19" i="19"/>
  <c r="AB9" i="19"/>
  <c r="P18" i="19"/>
  <c r="V8" i="19"/>
  <c r="AB28" i="19"/>
  <c r="AH18" i="19"/>
  <c r="AH23" i="1"/>
  <c r="P8" i="19"/>
  <c r="V38" i="19"/>
  <c r="J48" i="19"/>
  <c r="AB18" i="19"/>
  <c r="P28" i="19"/>
  <c r="V28" i="19"/>
  <c r="J28" i="19"/>
  <c r="V48" i="19"/>
  <c r="AB38" i="19"/>
  <c r="AB8" i="19"/>
  <c r="AH8" i="19"/>
  <c r="AH38" i="19"/>
  <c r="V18" i="19"/>
  <c r="AH48" i="19"/>
  <c r="AB48" i="19"/>
  <c r="AH28" i="19"/>
  <c r="J38" i="19"/>
  <c r="J18" i="19"/>
  <c r="J8" i="19"/>
  <c r="P48" i="19"/>
  <c r="AI28" i="19"/>
  <c r="W48" i="19"/>
  <c r="AI38" i="19"/>
  <c r="AC48" i="19"/>
  <c r="K8" i="19"/>
  <c r="AI18" i="19"/>
  <c r="Q18" i="19"/>
  <c r="AH24" i="1"/>
  <c r="AC18" i="19"/>
  <c r="W18" i="19"/>
  <c r="Q48" i="19"/>
  <c r="Q28" i="19"/>
  <c r="K48" i="19"/>
  <c r="W28" i="19"/>
  <c r="W8" i="19"/>
  <c r="W38" i="19"/>
  <c r="K38" i="19"/>
  <c r="Q38" i="19"/>
  <c r="AI48" i="19"/>
  <c r="K18" i="19"/>
  <c r="AC28" i="19"/>
  <c r="K28" i="19"/>
  <c r="AC8" i="19"/>
  <c r="AI8" i="19"/>
  <c r="AC38" i="19"/>
  <c r="Q8" i="19"/>
  <c r="J17" i="19"/>
  <c r="J37" i="19"/>
  <c r="AH37" i="19"/>
  <c r="P7" i="19"/>
  <c r="AB27" i="19"/>
  <c r="V27" i="19"/>
  <c r="V7" i="19"/>
  <c r="P27" i="19"/>
  <c r="AH27" i="19"/>
  <c r="P47" i="19"/>
  <c r="P17" i="19"/>
  <c r="AH17" i="19"/>
  <c r="AB47" i="19"/>
  <c r="V37" i="19"/>
  <c r="V17" i="19"/>
  <c r="P37" i="19"/>
  <c r="J7" i="19"/>
  <c r="AB37" i="19"/>
  <c r="AB7" i="19"/>
  <c r="AH47" i="19"/>
  <c r="J27" i="19"/>
  <c r="J47" i="19"/>
  <c r="V47" i="19"/>
  <c r="AH17" i="1"/>
  <c r="AH7" i="19"/>
  <c r="AF18" i="1"/>
  <c r="W37" i="19" s="1"/>
  <c r="AG19" i="1"/>
  <c r="AF19" i="1" s="1"/>
  <c r="J36" i="19"/>
  <c r="AH11" i="1"/>
  <c r="V36" i="19"/>
  <c r="J46" i="19"/>
  <c r="AB6" i="19"/>
  <c r="J16" i="19"/>
  <c r="P36" i="19"/>
  <c r="V26" i="19"/>
  <c r="J26" i="19"/>
  <c r="AB16" i="19"/>
  <c r="P46" i="19"/>
  <c r="V46" i="19"/>
  <c r="AB36" i="19"/>
  <c r="AH6" i="19"/>
  <c r="V6" i="19"/>
  <c r="J6" i="19"/>
  <c r="V16" i="19"/>
  <c r="P26" i="19"/>
  <c r="AB46" i="19"/>
  <c r="AH36" i="19"/>
  <c r="AH46" i="19"/>
  <c r="AH16" i="19"/>
  <c r="AH26" i="19"/>
  <c r="P6" i="19"/>
  <c r="AF12" i="1"/>
  <c r="K46" i="19" s="1"/>
  <c r="AG13" i="1"/>
  <c r="AF13" i="1" s="1"/>
  <c r="AB26" i="19"/>
  <c r="AC52" i="19" l="1"/>
  <c r="AI22" i="19"/>
  <c r="W22" i="19"/>
  <c r="W32" i="19"/>
  <c r="K42" i="19"/>
  <c r="Q42" i="19"/>
  <c r="W12" i="19"/>
  <c r="K52" i="19"/>
  <c r="AC32" i="19"/>
  <c r="AC42" i="19"/>
  <c r="AI32" i="19"/>
  <c r="AC22" i="19"/>
  <c r="W42" i="19"/>
  <c r="K12" i="19"/>
  <c r="AC12" i="19"/>
  <c r="AI52" i="19"/>
  <c r="Q22" i="19"/>
  <c r="Q12" i="19"/>
  <c r="AI12" i="19"/>
  <c r="K22" i="19"/>
  <c r="W52" i="19"/>
  <c r="Q52" i="19"/>
  <c r="K32" i="19"/>
  <c r="Q32" i="19"/>
  <c r="AI42" i="19"/>
  <c r="AH48" i="1"/>
  <c r="M12" i="19"/>
  <c r="Y52" i="19"/>
  <c r="M22" i="19"/>
  <c r="AK22" i="19"/>
  <c r="AK42" i="19"/>
  <c r="Y42" i="19"/>
  <c r="AK32" i="19"/>
  <c r="S42" i="19"/>
  <c r="M32" i="19"/>
  <c r="AE32" i="19"/>
  <c r="AK12" i="19"/>
  <c r="AE22" i="19"/>
  <c r="S52" i="19"/>
  <c r="AH50" i="1"/>
  <c r="S22" i="19"/>
  <c r="AE42" i="19"/>
  <c r="Y12" i="19"/>
  <c r="AK52" i="19"/>
  <c r="M52" i="19"/>
  <c r="AE12" i="19"/>
  <c r="Y32" i="19"/>
  <c r="S32" i="19"/>
  <c r="AE52" i="19"/>
  <c r="S12" i="19"/>
  <c r="Y22" i="19"/>
  <c r="M42" i="19"/>
  <c r="X12" i="19"/>
  <c r="X22" i="19"/>
  <c r="X52" i="19"/>
  <c r="L52" i="19"/>
  <c r="R12" i="19"/>
  <c r="AJ22" i="19"/>
  <c r="AD52" i="19"/>
  <c r="R32" i="19"/>
  <c r="AJ52" i="19"/>
  <c r="AD42" i="19"/>
  <c r="L22" i="19"/>
  <c r="L42" i="19"/>
  <c r="AJ32" i="19"/>
  <c r="X42" i="19"/>
  <c r="R22" i="19"/>
  <c r="R42" i="19"/>
  <c r="L32" i="19"/>
  <c r="AJ12" i="19"/>
  <c r="AH49" i="1"/>
  <c r="AJ42" i="19"/>
  <c r="X32" i="19"/>
  <c r="AD12" i="19"/>
  <c r="L12" i="19"/>
  <c r="R52" i="19"/>
  <c r="AD32" i="19"/>
  <c r="AD22" i="19"/>
  <c r="AK19" i="19"/>
  <c r="S19" i="19"/>
  <c r="S9" i="19"/>
  <c r="Y9" i="19"/>
  <c r="M19" i="19"/>
  <c r="AE29" i="19"/>
  <c r="AK39" i="19"/>
  <c r="M29" i="19"/>
  <c r="AE9" i="19"/>
  <c r="Y49" i="19"/>
  <c r="AH32" i="1"/>
  <c r="S49" i="19"/>
  <c r="AE49" i="19"/>
  <c r="AE39" i="19"/>
  <c r="Y19" i="19"/>
  <c r="S39" i="19"/>
  <c r="Y39" i="19"/>
  <c r="M39" i="19"/>
  <c r="M9" i="19"/>
  <c r="AK29" i="19"/>
  <c r="M49" i="19"/>
  <c r="AK49" i="19"/>
  <c r="AK9" i="19"/>
  <c r="Y29" i="19"/>
  <c r="S29" i="19"/>
  <c r="AE19" i="19"/>
  <c r="AD39" i="19"/>
  <c r="AD9" i="19"/>
  <c r="AD49" i="19"/>
  <c r="L49" i="19"/>
  <c r="L29" i="19"/>
  <c r="R19" i="19"/>
  <c r="X9" i="19"/>
  <c r="R29" i="19"/>
  <c r="AJ49" i="19"/>
  <c r="L19" i="19"/>
  <c r="AD29" i="19"/>
  <c r="X19" i="19"/>
  <c r="R49" i="19"/>
  <c r="AJ9" i="19"/>
  <c r="L39" i="19"/>
  <c r="AJ19" i="19"/>
  <c r="AD19" i="19"/>
  <c r="X49" i="19"/>
  <c r="R39" i="19"/>
  <c r="X29" i="19"/>
  <c r="AJ39" i="19"/>
  <c r="AJ29" i="19"/>
  <c r="AH31" i="1"/>
  <c r="R9" i="19"/>
  <c r="X39" i="19"/>
  <c r="L9" i="19"/>
  <c r="W9" i="19"/>
  <c r="Q39" i="19"/>
  <c r="AC29" i="19"/>
  <c r="AC19" i="19"/>
  <c r="AH30" i="1"/>
  <c r="K19" i="19"/>
  <c r="Q49" i="19"/>
  <c r="K9" i="19"/>
  <c r="K49" i="19"/>
  <c r="AI49" i="19"/>
  <c r="W49" i="19"/>
  <c r="W19" i="19"/>
  <c r="Q19" i="19"/>
  <c r="K39" i="19"/>
  <c r="AC9" i="19"/>
  <c r="AI39" i="19"/>
  <c r="Q9" i="19"/>
  <c r="AC39" i="19"/>
  <c r="AI9" i="19"/>
  <c r="K29" i="19"/>
  <c r="AI29" i="19"/>
  <c r="AI19" i="19"/>
  <c r="W29" i="19"/>
  <c r="Q29" i="19"/>
  <c r="AC49" i="19"/>
  <c r="W39" i="19"/>
  <c r="AC47" i="19"/>
  <c r="K7" i="19"/>
  <c r="AI47" i="19"/>
  <c r="W7" i="19"/>
  <c r="Q7" i="19"/>
  <c r="AH18" i="1"/>
  <c r="K37" i="19"/>
  <c r="AC37" i="19"/>
  <c r="W47" i="19"/>
  <c r="W27" i="19"/>
  <c r="W17" i="19"/>
  <c r="AI37" i="19"/>
  <c r="AC27" i="19"/>
  <c r="AC17" i="19"/>
  <c r="AI7" i="19"/>
  <c r="AI27" i="19"/>
  <c r="Q17" i="19"/>
  <c r="K47" i="19"/>
  <c r="K27" i="19"/>
  <c r="K17" i="19"/>
  <c r="AI17" i="19"/>
  <c r="Q47" i="19"/>
  <c r="AC7" i="19"/>
  <c r="Q37" i="19"/>
  <c r="Q27" i="19"/>
  <c r="AD47" i="19"/>
  <c r="R17" i="19"/>
  <c r="R7" i="19"/>
  <c r="R47" i="19"/>
  <c r="AJ27" i="19"/>
  <c r="AJ17" i="19"/>
  <c r="X17" i="19"/>
  <c r="AD37" i="19"/>
  <c r="AD27" i="19"/>
  <c r="X7" i="19"/>
  <c r="AJ47" i="19"/>
  <c r="AJ7" i="19"/>
  <c r="X47" i="19"/>
  <c r="L47" i="19"/>
  <c r="AJ37" i="19"/>
  <c r="L7" i="19"/>
  <c r="R37" i="19"/>
  <c r="L27" i="19"/>
  <c r="L17" i="19"/>
  <c r="AD7" i="19"/>
  <c r="AD17" i="19"/>
  <c r="R27" i="19"/>
  <c r="X37" i="19"/>
  <c r="L37" i="19"/>
  <c r="X27" i="19"/>
  <c r="AH19" i="1"/>
  <c r="Q46" i="19"/>
  <c r="Q6" i="19"/>
  <c r="AC6" i="19"/>
  <c r="K6" i="19"/>
  <c r="K16" i="19"/>
  <c r="K26" i="19"/>
  <c r="W16" i="19"/>
  <c r="AC36" i="19"/>
  <c r="AH12" i="1"/>
  <c r="W26" i="19"/>
  <c r="Q26" i="19"/>
  <c r="W36" i="19"/>
  <c r="Q16" i="19"/>
  <c r="AI26" i="19"/>
  <c r="W46" i="19"/>
  <c r="Q36" i="19"/>
  <c r="AC16" i="19"/>
  <c r="AI16" i="19"/>
  <c r="AC26" i="19"/>
  <c r="W6" i="19"/>
  <c r="K36" i="19"/>
  <c r="AI6" i="19"/>
  <c r="AI36" i="19"/>
  <c r="AC46" i="19"/>
  <c r="AI46" i="19"/>
  <c r="AJ46" i="19"/>
  <c r="X36" i="19"/>
  <c r="AH13" i="1"/>
  <c r="R16" i="19"/>
  <c r="AD46" i="19"/>
  <c r="R6" i="19"/>
  <c r="X46" i="19"/>
  <c r="AJ16" i="19"/>
  <c r="AD26" i="19"/>
  <c r="X6" i="19"/>
  <c r="L36" i="19"/>
  <c r="AJ6" i="19"/>
  <c r="X26" i="19"/>
  <c r="AD6" i="19"/>
  <c r="AD16" i="19"/>
  <c r="X16" i="19"/>
  <c r="AD36" i="19"/>
  <c r="AJ36" i="19"/>
  <c r="L16" i="19"/>
  <c r="R36" i="19"/>
  <c r="L26" i="19"/>
  <c r="AJ26" i="19"/>
  <c r="R46" i="19"/>
  <c r="R26" i="19"/>
  <c r="L46" i="19"/>
  <c r="L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PD. Julio Cesar Salgado Guerrero</author>
  </authors>
  <commentList>
    <comment ref="A76" authorId="0" shapeId="0" xr:uid="{00000000-0006-0000-0300-000001000000}">
      <text>
        <r>
          <rPr>
            <b/>
            <sz val="9"/>
            <color indexed="81"/>
            <rFont val="Tahoma"/>
            <family val="2"/>
          </rPr>
          <t>PD. Julio Cesar Salgado Guerrero:</t>
        </r>
        <r>
          <rPr>
            <sz val="9"/>
            <color indexed="81"/>
            <rFont val="Tahoma"/>
            <family val="2"/>
          </rPr>
          <t xml:space="preserve">
Incluir las personas que participaron en la actualización y/o diseño de los riesgos.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<sst xmlns="http://schemas.openxmlformats.org/spreadsheetml/2006/main" count="799" uniqueCount="453">
  <si>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</si>
  <si>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</si>
  <si>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</si>
  <si>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</si>
  <si>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</si>
  <si>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</si>
  <si>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</si>
  <si>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</si>
  <si>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</si>
  <si>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</si>
  <si>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</si>
  <si>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</si>
  <si>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</si>
  <si>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</si>
  <si>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</si>
  <si>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</si>
  <si>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</si>
  <si>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</si>
  <si>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</si>
  <si>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</si>
  <si>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</si>
  <si>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</si>
  <si>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</si>
  <si>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</si>
  <si>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</si>
  <si>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</si>
  <si>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</si>
  <si>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</si>
  <si>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</si>
  <si>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</si>
  <si>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</si>
  <si>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</si>
  <si>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</si>
  <si>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</si>
  <si>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</si>
  <si>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</si>
  <si>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</si>
  <si>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</si>
  <si>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</si>
  <si>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</si>
  <si>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</si>
  <si>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</si>
  <si>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</si>
  <si>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</si>
  <si>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</si>
  <si>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</si>
  <si>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</si>
  <si>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</si>
  <si>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</si>
  <si>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</si>
  <si>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</si>
  <si>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</si>
  <si>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</si>
  <si>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</si>
  <si>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</si>
  <si>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</si>
  <si>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</si>
  <si>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</si>
  <si>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</si>
  <si>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</si>
  <si>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</si>
  <si>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</si>
  <si>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</si>
  <si>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</si>
  <si>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</si>
  <si>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</si>
  <si>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</si>
  <si>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</si>
  <si>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</si>
  <si>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</si>
  <si>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</si>
  <si>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</si>
  <si>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</si>
  <si>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</si>
  <si>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</si>
  <si>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</si>
  <si>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</si>
  <si>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</si>
  <si>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</si>
  <si>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</si>
  <si>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</si>
  <si>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</si>
  <si>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</si>
  <si>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</si>
  <si>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</si>
  <si>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</si>
  <si>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</si>
  <si>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</si>
  <si>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</si>
  <si>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</si>
  <si>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</si>
  <si>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</si>
  <si>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</si>
  <si>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</si>
  <si>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</si>
  <si>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</si>
  <si>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</si>
  <si>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</si>
  <si>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</si>
  <si>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</si>
  <si>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</si>
  <si>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</si>
  <si>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</si>
  <si>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</si>
  <si>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</si>
  <si>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</si>
  <si>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</si>
  <si>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</si>
  <si>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</si>
  <si>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</si>
  <si>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</si>
  <si>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</si>
  <si>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</si>
  <si>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</si>
  <si>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</si>
  <si>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</si>
  <si>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</si>
  <si>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</si>
  <si>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</si>
  <si>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</si>
  <si>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</si>
  <si>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</si>
  <si>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</si>
  <si>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</si>
  <si>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</si>
  <si>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</si>
  <si>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</si>
  <si>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</si>
  <si>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</si>
  <si>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</si>
  <si>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</si>
  <si>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</si>
  <si>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</si>
  <si>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</si>
  <si>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</si>
  <si>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</si>
  <si>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</si>
  <si>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</si>
  <si>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</si>
  <si>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</si>
  <si>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</si>
  <si>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</si>
  <si>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</si>
  <si>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</si>
  <si>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</si>
  <si>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</si>
  <si>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</si>
  <si>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</si>
  <si>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</si>
  <si>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</si>
  <si>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</si>
  <si>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</si>
  <si>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</si>
  <si>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</si>
  <si>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</si>
  <si>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</si>
  <si>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</si>
  <si>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</si>
  <si>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</si>
  <si>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</si>
  <si>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</si>
  <si>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</si>
  <si>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</si>
  <si>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</si>
  <si>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</si>
  <si>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</si>
  <si>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</si>
  <si>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</si>
  <si>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</si>
  <si>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</si>
  <si>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</si>
  <si>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</si>
  <si>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</si>
  <si>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</si>
  <si>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</si>
  <si>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</si>
  <si>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</si>
  <si>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</si>
  <si>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</si>
  <si>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</si>
  <si>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</si>
  <si>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</si>
  <si>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</si>
  <si>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</si>
  <si>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</si>
  <si>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</si>
  <si>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</si>
  <si>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</si>
  <si>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</si>
  <si>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</si>
  <si>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</si>
  <si>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</si>
  <si>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</si>
  <si>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</si>
  <si>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</si>
  <si>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</si>
  <si>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</si>
  <si>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</si>
  <si>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</si>
  <si>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</si>
  <si>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</si>
  <si>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</si>
  <si>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</si>
  <si>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</si>
  <si>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</si>
  <si>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</si>
  <si>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</si>
  <si>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</si>
  <si>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</si>
  <si>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</si>
  <si>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</si>
  <si>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</si>
  <si>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Grupo</t>
  </si>
  <si>
    <t>Consecuencias</t>
  </si>
  <si>
    <t>MDN-COGFM-PROPLAES-DIGSA-FU.95.1-43</t>
  </si>
  <si>
    <t>ESTRATEGICO</t>
  </si>
  <si>
    <t>Grupo Planeaciòn Estrategica - Area Presupuestación - ARPRE</t>
  </si>
  <si>
    <t>Trimestral</t>
  </si>
  <si>
    <t>Área de Comunicaciones Estratégicas y Gestión del Cambio - ARCOM</t>
  </si>
  <si>
    <t>Causas</t>
  </si>
  <si>
    <r>
      <rPr>
        <b/>
        <sz val="11"/>
        <color theme="9" tint="-0.249977111117893"/>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</si>
  <si>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ARCOM</t>
  </si>
  <si>
    <t>Nombre del Riesgo</t>
  </si>
  <si>
    <t>Descripciòn del Riesgo</t>
  </si>
  <si>
    <t>Grupo Planeaciòn Estrategica - Sistemas Integrados de Gestión - ARSIG</t>
  </si>
  <si>
    <t>Grupo Planeaciòn Estrategica - Desarrollo Institucional - ARDEY</t>
  </si>
  <si>
    <t>Grupo Planeaciòn Estrategica - Area Costos y Estadistica - ARCYE</t>
  </si>
  <si>
    <t>CONTROL</t>
  </si>
  <si>
    <t>Grupo Seguimiento y Evaluación  - GRSYE</t>
  </si>
  <si>
    <t>APOYO</t>
  </si>
  <si>
    <t>Grupo Asuntos Legales - GRULE</t>
  </si>
  <si>
    <t>MISIONAL</t>
  </si>
  <si>
    <t>Grupo Atención al Usuario y Participación Social - GRAPS</t>
  </si>
  <si>
    <t>Gestiòn Documental - AREDO</t>
  </si>
  <si>
    <t>Grupo Sistema Integral de Información - Tecnologias de las informacion y las comunicaciones - SISAM</t>
  </si>
  <si>
    <t>Grupo Sistema Integral de Información - Gestión de la Información - GRUGI</t>
  </si>
  <si>
    <t>Subdirección de Salud - Gestión del Riesgo - GRERI</t>
  </si>
  <si>
    <t>Subdirección de Salud  - Aseguramiento en Salud - GRUAS</t>
  </si>
  <si>
    <t>Subdirección de Salud  - Prestación y Operación de Servicios de Salud - GROSD</t>
  </si>
  <si>
    <t>Subdirección de Salud  - Salud Operacional - GRUSO</t>
  </si>
  <si>
    <t>Subdirección de Salud  - Área Supervición al contrato Interadministrativo HOMIC - ARHMC</t>
  </si>
  <si>
    <t>Subdirección de Salud  - Área Supervisión a la Interventoría de Medicamentos - ARICM</t>
  </si>
  <si>
    <t>Subdirecciòn Administrativa y Financiera - Grupo Contratación - GRUCO</t>
  </si>
  <si>
    <t>Subdirecciòn Administrativa y Financiera - Grupo Talento Humano - GRUTH</t>
  </si>
  <si>
    <t>Subdirecciòn Administrativa y Financiera - Gestión Financiera - GRUFI</t>
  </si>
  <si>
    <t>Subdirecciòn Administrativa y Financiera - Apoyo Logistico - GRUAA</t>
  </si>
  <si>
    <t>Subdirecciòn Administrativa y Financiera - Gestión de la Afiliación - GRUGA</t>
  </si>
  <si>
    <t>CRITERIOS PARA CALIFICAR EL IMPACTO - RIESGO DE CORRUPCIÓN</t>
  </si>
  <si>
    <t>No.</t>
  </si>
  <si>
    <t>PREGUNTA SI EL RIESGO DE CORRUPCIÓN SEMATERIALIZA PODRÍA</t>
  </si>
  <si>
    <t>SI</t>
  </si>
  <si>
    <t>NO</t>
  </si>
  <si>
    <t xml:space="preserve">¿Afectar al grupo de funcionarios del proceso? </t>
  </si>
  <si>
    <t>¿Afectar el cumplimiento de metas y objetivos de la dependencia?</t>
  </si>
  <si>
    <t>X</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</si>
  <si>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</si>
  <si>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</si>
  <si>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</si>
  <si>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</si>
  <si>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</si>
  <si>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</si>
  <si>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</si>
  <si>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</si>
  <si>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</si>
  <si>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</si>
  <si>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</si>
  <si>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</si>
  <si>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</si>
  <si>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</si>
  <si>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</si>
  <si>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</si>
  <si>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</si>
  <si>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</si>
  <si>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ESCALA DE IMPACTO CON ENFOQUE DE CORRUPCIÓN</t>
  </si>
  <si>
    <t>Escala</t>
  </si>
  <si>
    <t>Respuestas Afirmativas</t>
  </si>
  <si>
    <t>Genera medianas consecuencias sobre la entidad</t>
  </si>
  <si>
    <t>1 a 5</t>
  </si>
  <si>
    <t xml:space="preserve"> Mayor</t>
  </si>
  <si>
    <t>Genera altas consecuencias sobre la entidad.</t>
  </si>
  <si>
    <t>6 a 11</t>
  </si>
  <si>
    <t>Genera consecuencias desastrosas para la entidad</t>
  </si>
  <si>
    <t>12 a 19</t>
  </si>
  <si>
    <t>ARSIG</t>
  </si>
  <si>
    <t>ARDEY</t>
  </si>
  <si>
    <t>ARPRE</t>
  </si>
  <si>
    <t>ARCYE</t>
  </si>
  <si>
    <t>GRSYE</t>
  </si>
  <si>
    <t>GRULE</t>
  </si>
  <si>
    <t>GRAPS</t>
  </si>
  <si>
    <t>AREDO</t>
  </si>
  <si>
    <t>SISAM</t>
  </si>
  <si>
    <t>GRUGI</t>
  </si>
  <si>
    <t>GRERI</t>
  </si>
  <si>
    <t>GRUAS</t>
  </si>
  <si>
    <t>GROSD</t>
  </si>
  <si>
    <t>GRUSO</t>
  </si>
  <si>
    <t>ARHMC</t>
  </si>
  <si>
    <t>ARICM</t>
  </si>
  <si>
    <t>GRUCO</t>
  </si>
  <si>
    <t>GRUTH</t>
  </si>
  <si>
    <t>GRUFI</t>
  </si>
  <si>
    <t>GRUAA</t>
  </si>
  <si>
    <t>GRUGA</t>
  </si>
  <si>
    <t>mensual</t>
  </si>
  <si>
    <t>CONTROL DE CAMBIOS</t>
  </si>
  <si>
    <t>Versión</t>
  </si>
  <si>
    <t>Fecha de Aprobación</t>
  </si>
  <si>
    <t>Descripción de cambios</t>
  </si>
  <si>
    <t>Versión vigente en la SVE, las versiones anteriores tienen trazabilidad en la SVE.</t>
  </si>
  <si>
    <t>Se actualizo encabezado según lo definido por el proceso de gestión documental</t>
  </si>
  <si>
    <t>Se actualizo el formato con la finalidad de especificar la etapa de Identificación y tratamiento e incluir la columan de Soporte de la actividad de control</t>
  </si>
  <si>
    <t>Se aplican los cambios de acuerdo con la normatividad vigente en materia de Gestión del Riesgo.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3.La información registrada en el documento es responsabilidad del proceso que lo emite.</t>
  </si>
  <si>
    <t>Se adopta el formato del Departamento Administrativo de la Función Pública como complemento del formato Mapa de Riesgos Institucional DIGSA codigo MDN-COGFM-PROPLAES-DIGSA-FU.95.1-43, como parte de la mejora continua de la Gestión del Riesgo.</t>
  </si>
  <si>
    <t>CONTROL DE APROBACIÓN</t>
  </si>
  <si>
    <t>Elaboró</t>
  </si>
  <si>
    <t>Revisó</t>
  </si>
  <si>
    <t>Aprobó</t>
  </si>
  <si>
    <t>Instructivo de Diligenciamiento Matriz Mapa de Riesgos</t>
  </si>
  <si>
    <t>Utilice la lista de despliegue que se encuentra parametrizada y selecciones el proceso al que pertenece de acuerdo a lo establecido en el Mapa de procesos de la entidad</t>
  </si>
  <si>
    <t>Utilice la lista de despliegue que se encuentra parametrizada y seleccione el nombre del Grupo, proceso o Ârea al que pertenece</t>
  </si>
  <si>
    <t>Consecuencia:</t>
  </si>
  <si>
    <t>Los efectos o situaciones resultantes de la materialización del riesgo que impactan en el proceso, la entidad, sus grupos de valor y demás partes interesadas.</t>
  </si>
  <si>
    <t>ATRIBUTOS EFICIENCIA
Tipo</t>
  </si>
  <si>
    <t>ATRIBUTOS EFICIENCIA
Implementación</t>
  </si>
  <si>
    <t>ATRIBUTOS EFICIENCIA
Calificación</t>
  </si>
  <si>
    <t>ATRIBUTOS INFORMATIVOS
Documentación</t>
  </si>
  <si>
    <t>ATRIBUTOS INFORMATIVOS
Frecuencia</t>
  </si>
  <si>
    <t>ATRIBUTOS INFORMATIVOS
Registro</t>
  </si>
  <si>
    <t xml:space="preserve">Plan de Acción
Responsable, fecha implementación, fecha seguimiento, seguimiento. </t>
  </si>
  <si>
    <t>Fuente:  
1. Guia para la Administración del Riesgo, codigo MDN-COGFM-PROPLAES-DIGSA-GI.95.1-2 V1
2. Adaptado de Curso Riesgo Operativo Universidad del Rosario por Dirección de Gestión y Desempeño Institucional de Función Pública,  2020.</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</si>
  <si>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sz val="12"/>
        <color theme="9" tint="-0.249977111117893"/>
        <rFont val="Arial"/>
        <family val="2"/>
      </rPr>
      <t>Guía para la Administración del Riesgo y el diseño de controles V5</t>
    </r>
    <r>
      <rPr>
        <sz val="12"/>
        <rFont val="Arial"/>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</si>
  <si>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proceso, su objetivo, alcance, actividades clave, considere los lineamientos establecidos en el </t>
    </r>
    <r>
      <rPr>
        <sz val="12"/>
        <color theme="9" tint="-0.249977111117893"/>
        <rFont val="Arial"/>
        <family val="2"/>
      </rPr>
      <t>Paso 2: identificación del riesgo</t>
    </r>
    <r>
      <rPr>
        <sz val="12"/>
        <rFont val="Arial"/>
        <family val="2"/>
      </rPr>
      <t xml:space="preserve">, donde se explica ampliamente las bases para adelanter este análisis.
Así mismo, considere en el </t>
    </r>
    <r>
      <rPr>
        <sz val="12"/>
        <color theme="9" tint="-0.249977111117893"/>
        <rFont val="Arial"/>
        <family val="2"/>
      </rPr>
      <t>Paso 3: valoración del riesgo</t>
    </r>
    <r>
      <rPr>
        <sz val="12"/>
        <rFont val="Arial"/>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sz val="12"/>
        <color theme="9" tint="-0.249977111117893"/>
        <rFont val="Arial"/>
        <family val="2"/>
      </rPr>
      <t>NOTA:</t>
    </r>
    <r>
      <rPr>
        <sz val="12"/>
        <rFont val="Arial"/>
        <family val="2"/>
      </rPr>
      <t xml:space="preserve"> Si lo considera pertinente, es posible agregar hojas de trabajo adicionales al presente formato que permitan incluir la traza de estos análisis.</t>
    </r>
  </si>
  <si>
    <t>El archivo contiene las siguientes hojas:
-   Hoja 1 Instructivo
 -  Hoja 2 Mapa Final: Encontrará la totalidad de la estructura para la identificación y valoración de los riesgos por proceso, programa o proyecto, acorde con el nivel de desagregación que la entidad considere necesaria.</t>
  </si>
  <si>
    <r>
      <t xml:space="preserve">Consolida o resume los análisis sobre impacto + causa inmediata + causa raíz, permitiendo contar con una redacción clara y concreta del riesgo indentificado. Tenga en cuenta la estructura de alto nivel establecida en al guía, inicia con </t>
    </r>
    <r>
      <rPr>
        <sz val="12"/>
        <color theme="9" tint="-0.249977111117893"/>
        <rFont val="Arial"/>
        <family val="2"/>
      </rPr>
      <t>POSIBILIDAD DE + Impacto para la entidad (Qué) + Causa Inmediata (Cómo) + Causa Raíz (Por qué)</t>
    </r>
  </si>
  <si>
    <r>
      <t xml:space="preserve">Recuerde que el control se define como la medida que permite reducir o mitigar un riesgo. Defina el control (es) que atacan la causa raíz del riesgo, considere la estructura explicada en la guía: </t>
    </r>
    <r>
      <rPr>
        <sz val="12"/>
        <color theme="9" tint="-0.249977111117893"/>
        <rFont val="Arial"/>
        <family val="2"/>
      </rPr>
      <t>Responsable de ejecutar el control + Acción + Complemento</t>
    </r>
  </si>
  <si>
    <r>
      <t>La matriz automáticamente hará el cálculo, acorde con el control o controles definidos con sus atributos analizados, lo que permitirá establecer el</t>
    </r>
    <r>
      <rPr>
        <sz val="12"/>
        <color theme="9" tint="-0.249977111117893"/>
        <rFont val="Arial"/>
        <family val="2"/>
      </rPr>
      <t xml:space="preserve"> nivel de riesgo inherente</t>
    </r>
    <r>
      <rPr>
        <sz val="12"/>
        <rFont val="Arial"/>
        <family val="2"/>
      </rPr>
      <t xml:space="preserve"> (Columnas Y- Z- AA -AB- AC).</t>
    </r>
  </si>
  <si>
    <t xml:space="preserve"> -  Hoja 3 Matriz de Calor Inherente:  En esta hoja, en la medida en que ese diligencia el Mapa Final, se verán reflejados los riesgos en su zona correspondiente. Esta hoja no se diligencia se genera de manera automática.</t>
  </si>
  <si>
    <t xml:space="preserve"> -  Hoja 4 Matriz de Calor Residual: En esta hoja, en la medida en que ese diligencia el Mapa Final, se verán reflejados los riesgos en su zona correspondiente. Esta hoja no se diligencia se genera de manera automática.</t>
  </si>
  <si>
    <t xml:space="preserve"> -  Hoja 5 Tabla de probabilidad: Tabla referente para todos los cálculos (no se diligencia)</t>
  </si>
  <si>
    <t xml:space="preserve"> -  Hoja 6 Tabla de Impacto: Tabla referente para todos los cálculos (no se diligencia)</t>
  </si>
  <si>
    <t xml:space="preserve"> -  Hoja 7 Tabla de Impacto Corrupción: Tabla referente para todos los cálculos,El impacto se debe analizar y calificar a partir de las consecuencias identificadas en la fase de descripción del riesgo.</t>
  </si>
  <si>
    <t xml:space="preserve"> -  Hoja 8 Tabla de Valoración de Controles: Tabla referente para todos los cálculos (no se diligencia)</t>
  </si>
  <si>
    <t>PROCESO</t>
  </si>
  <si>
    <t>Formato</t>
  </si>
  <si>
    <t>Código</t>
  </si>
  <si>
    <t>Vigente</t>
  </si>
  <si>
    <t xml:space="preserve">GRADO. Nombres y Apellidos  
Sólo las primeras letras con mayúscula, centrado 
Grupo XX  
Área XXX 
3 espacios 
GRADO. Nombres y Apellidos  
Sólo las primeras letras con mayúscula, centrado 
Grupo XX  
Área XXX 
3 espacios 
GRADO. Nombres y Apellidos  
Sólo las primeras letras con mayúscula, centrado 
Grupo XX  
Área XXX 
3 espacios </t>
  </si>
  <si>
    <t xml:space="preserve">GRADO. Nombres y Apellidos  
Sólo las primeras letras con mayúscula, centrado 
Grupo XX  
Área XXX 
3 espacios
GRADO. Nombres y Apellidos  
Sólo las primeras letras con mayúscula, centrado 
Grupo XX  
Área XXX 
3 espacios 
GRADO. Nombres y Apellidos  
Sólo las primeras letras con mayúscula, centrado 
Grupo XX  
Área XXX 
3 espacios </t>
  </si>
  <si>
    <t xml:space="preserve">
GRADO. Nombres y Apellidos  (Gestor de Calidad)
Sólo las primeras letras con mayúscula, centrado 
Grupo XX  
Área XXX 
</t>
  </si>
  <si>
    <t>SMSM. Edna del Pilar Martinez Páez
Grupo Planeación Estratégica DIGSA
Lider Área Sistemas Integrados de Gestión ARSIG
PD. Alexandra Martinez Vargas
Coordinadora Grupo Planeación Estrategic DIGSA
Representante de la Alta Dirección</t>
  </si>
  <si>
    <t>FIRMA 
Registre el Grado Militar y/o Cargo Planta. Nombres y Apellidos
Ej. Alexandra Martinez Vargas
Coordinador Grupo Sistemas de Gestión
Proceso: Registre el nombre del proceso y la sigla en mayúscula
Ej. Planeación y Desarrollo Institucional - PROPLAES</t>
  </si>
  <si>
    <t>Mayo de 2023</t>
  </si>
  <si>
    <t>Diciembre 2019</t>
  </si>
  <si>
    <t>Septiembre 2020</t>
  </si>
  <si>
    <t>Octubre 2021</t>
  </si>
  <si>
    <t>Septiembre 2022</t>
  </si>
  <si>
    <t>Mayo 2023</t>
  </si>
  <si>
    <t>Planeación Estratégica PROPLAES - Grupo Planeación Estratégica GRUPL.</t>
  </si>
  <si>
    <t>Mapa de Riesgos Institucional DIGSA</t>
  </si>
  <si>
    <t>PD. Julio Cesar Salgado Guerrero 
Grupo de Planeación Estratégica DIGSA  
Área Desarrollo Institucional ARDEI</t>
  </si>
  <si>
    <t xml:space="preserve">
PD. Julio Cesar Salgado Guerrero 
Proceso Planeación Estratégica PROPLAES
Gestor de Calidad
</t>
  </si>
  <si>
    <t xml:space="preserve">
SMSM. Edna del Pilar Martínez Páez
Grupo Planeación Estratégica DIGSA 
Líder Área Sistemas Integrados de Gestión PROASIG
PD. Monica Bibiana Bustamante Rondon
Grupo Planeación Estratégica DIGSA
Área Desarrollo Institucional ARDE</t>
  </si>
  <si>
    <t xml:space="preserve">
PD. Alexandra Martínez Vargas
Coordinadora Grupo Planeación Estratégica DIGSA
Representante de la Alta Dirección</t>
  </si>
  <si>
    <t>Diciembre 2020</t>
  </si>
  <si>
    <r>
      <t xml:space="preserve">Se ajusta encabezado de acuerdo con los parametros establecidos por la alta dirección y el proceso de gestión documental.
</t>
    </r>
    <r>
      <rPr>
        <sz val="10"/>
        <color rgb="FFFF0000"/>
        <rFont val="Arial"/>
        <family val="2"/>
      </rPr>
      <t>hay una hoja del formato que esta vacía, cuales hojas se van a eliminar del formato ?</t>
    </r>
    <r>
      <rPr>
        <sz val="10"/>
        <color theme="1"/>
        <rFont val="Arial"/>
        <family val="2"/>
      </rPr>
      <t xml:space="preserve">
</t>
    </r>
    <r>
      <rPr>
        <sz val="10"/>
        <rFont val="Arial"/>
        <family val="2"/>
      </rPr>
      <t xml:space="preserve">Este documento está construido de acuerdo con los parámetros de lenguaje claro emitidos por el Departamento Nacional de Planeación.
</t>
    </r>
    <r>
      <rPr>
        <sz val="10"/>
        <color theme="1"/>
        <rFont val="Arial"/>
        <family val="2"/>
      </rPr>
      <t xml:space="preserve">
NOTA PROASIG - PROPLAES:  
1. Este documento fue revisado por PROASIG. PROPLAES libera el documento.   
2. La información registrada en el documento es responsabilidad del proceso que lo emite. Fue traducido a lenguaje claro. </t>
    </r>
  </si>
  <si>
    <r>
      <rPr>
        <sz val="10"/>
        <color rgb="FF0070C0"/>
        <rFont val="Arial"/>
        <family val="2"/>
      </rPr>
      <t>Registre el nombre de su proceso y Área/Grupo de acuerdo con el ejemplo.  No cambie tipo de letra ni tamaño</t>
    </r>
    <r>
      <rPr>
        <sz val="10"/>
        <color theme="1"/>
        <rFont val="Arial"/>
        <family val="2"/>
      </rPr>
      <t xml:space="preserve">
Administración Sistema Integrado de Gestión PROASIG – Área Sistemas Integrados de Gestión ARSIG. </t>
    </r>
    <r>
      <rPr>
        <sz val="10"/>
        <color rgb="FF0070C0"/>
        <rFont val="Arial"/>
        <family val="2"/>
      </rPr>
      <t>(ejemplo)</t>
    </r>
  </si>
  <si>
    <t>MDN-COGFM-PROASIG-DIGSA-FU.95.1-18  (ejemplo código de la SVE)</t>
  </si>
  <si>
    <r>
      <rPr>
        <sz val="10"/>
        <color rgb="FF0070C0"/>
        <rFont val="Arial"/>
        <family val="2"/>
      </rPr>
      <t>Fecha en la que se libera el documento                          (una vez termine de diligenciar el encabezado, borre los textos de color azul)</t>
    </r>
    <r>
      <rPr>
        <sz val="10"/>
        <rFont val="Arial"/>
        <family val="2"/>
      </rPr>
      <t xml:space="preserve">
Mayo de 2023</t>
    </r>
  </si>
  <si>
    <r>
      <t xml:space="preserve">Mapa de Riesgos Institucional </t>
    </r>
    <r>
      <rPr>
        <sz val="10"/>
        <color rgb="FF0070C0"/>
        <rFont val="Arial"/>
        <family val="2"/>
      </rPr>
      <t>sigla del Proceso, ejemplo: PROASIG</t>
    </r>
    <r>
      <rPr>
        <sz val="10"/>
        <color theme="1"/>
        <rFont val="Arial"/>
        <family val="2"/>
      </rPr>
      <t xml:space="preserve"> DIGSA</t>
    </r>
  </si>
  <si>
    <t>intervención de entes de control</t>
  </si>
  <si>
    <t>Intervención inoportuna de los factores de riesgos de los afiliados al SSFM</t>
  </si>
  <si>
    <t>1. Omisión de la información en salud por parte de los afiliados .
2. Incumplimiento de los lineamientos emitidos por la Gestión del Riesgo en Salud , Garantía de la calidad y prestación de Servicios del SSFM
3. Identificación tardía de los riesgos que presentan los afiliados.
4. Insuficiencia de la Red de Servicios de Salud.
5, Desconocimiento de los usuarios adscritos en el ESM y la población militar flotante en el territorio.
6. Falta de Compromiso por parte del usuario.</t>
  </si>
  <si>
    <t>1. Intervención por parte de los entes de control (Minsalud, entes Territoriales, Contraloría y Supersalud) por incumplimiento en los objetivos estratégicos.
 2. Aumento de la morbilidad y sobrecostos en la atención.
3. Incumplimiento en las coberturas establecida en la normatividad aplicable al SSFM.</t>
  </si>
  <si>
    <t>Baja intervención del riesgo en los afiliados con el objetivo de iniciar su intervención, desde la Identificación del riesgo, la prestación del servicio, tratamiento, rehabilitación, recuperación y paliación.</t>
  </si>
  <si>
    <r>
      <t>El Responsable de Riesgos en Salud realiza seguimiento de acuerdo a los cortes de entrega de información por los procesos transversales de apoyo, de la ejecución y aplicación de los lineamientos, mediante  Informes de la operatividad y seguimiento relacionados con la prestación del servicio, la gestión del riesgo, la calidad de los servicios y la implementación del MATIS (GRERI - GROSD-GRUAS-PROGACAS), presentando un informe trimestral a las Direcciones de Sanidad y Jefatura Salud Fuerza Aérea, y al Subdirector de Salud para sus visto bueno del análisis.</t>
    </r>
    <r>
      <rPr>
        <b/>
        <sz val="12"/>
        <color theme="1"/>
        <rFont val="Arial"/>
        <family val="2"/>
      </rPr>
      <t xml:space="preserve">Soporte de Control: Informe trimestral </t>
    </r>
  </si>
  <si>
    <r>
      <t xml:space="preserve">El Responsable de Riesgos en Salud realiza el análisis trimestralmente del reporte de la ficha familiar y/o matriz de estratificación de riesgo, para la identificación de los niveles de riesgos en salud, presentando un informe trimestral a las Direcciones de Sanidad y Jefatura Salud Fuerza Aérea, y al Subdirector de Salud para su visto bueno del análisis. </t>
    </r>
    <r>
      <rPr>
        <b/>
        <sz val="12"/>
        <color theme="1"/>
        <rFont val="Arial"/>
        <family val="2"/>
      </rPr>
      <t>Soprote del Control: Informe trimestral.</t>
    </r>
  </si>
  <si>
    <r>
      <t>El Responsable de Riesgos en salud realiza campañas trimestrales de estrategias en materia de Información, Educación y Comunicación, promoción, detección y mantenimiento de la salud con el fin de mitigar  el riesgo en salud de los afiliados, apoyado en comunicaciones estratégicas mediante la utilización de herramientas TICS.</t>
    </r>
    <r>
      <rPr>
        <b/>
        <sz val="12"/>
        <color theme="1"/>
        <rFont val="Arial"/>
        <family val="2"/>
      </rPr>
      <t>Soporte del Control: Informe trimestral de actividades realizadas.</t>
    </r>
  </si>
  <si>
    <t xml:space="preserve">Fortalecer la demanda inducida a través del monitoreo de la base maestra.
OBJ. 1. Actualizar e implementar políticas y lineamientos para la gestión del aseguramiento y la prestación de los Servicios de Salud Gestión de la Atención Integral en Salud.
OBJ. 4. Fortalecer y aplicar los mecanismos de control y seguimiento en la gestión del aseguramiento y la Prestación de los Servicios Mejoramiento de los Sistemas de Gestión
</t>
  </si>
  <si>
    <t>13/04/2023
07/07/2023
09/10/2023
10/01/2024</t>
  </si>
  <si>
    <t>En Proceso</t>
  </si>
  <si>
    <t>Apoyarse en la Base Maestra de información que permita la identificación del riesgo, usuarios en rutados, usuarios sin intervención en salud, con el fin de intervenir y gestionar los servicios.</t>
  </si>
  <si>
    <t>Plan de Contingencia</t>
  </si>
  <si>
    <t xml:space="preserve">Posibilidad afectación reputacional por sancion de entes de control debido a la Intervención inoportuna de los factores de riesgos de los afiliados al SSFM.
</t>
  </si>
  <si>
    <t>implicaciones legales, perdida de la credibilidad o imagen de la entidad</t>
  </si>
  <si>
    <t>incumplimiento al Acuerdo 070 de 2019 “Por el cual se establece el Modelo de Atención Integral en Salud para el Sistema de Salud de las Fuerzas Militares y la Policía Nacional” MATIS y la Guía del Modelo de Atención Integral en Salud MATIS.</t>
  </si>
  <si>
    <t>1. Articulación y adherencia de procesos y procedimientos con los cambios normativos para los actores del SSFM (DIGSA-DISAN-JEFSA-ESM-Usuarios).  
2. Parametrización para el seguimiento y control de la implementación del MATIS y el procedimiento verificación implementación Modelo de Atención Integral en Salud MATIS DIGSA.</t>
  </si>
  <si>
    <t>1. Reprocesos por desconocimiento y aplicación de los lineamientos emitidos en el SSFM.
2. No dar cumplimiento al acuerdo 070 de 2019 y el anexo técnico, presentando fallas en la calidad n la calidad de la prestación de servicios, generando implicaciones legales, perdida de la credibilidad o imagen de la entidad.</t>
  </si>
  <si>
    <t>Aplicabilidad y adherencia según lo contemplado en el acuerdo 070 de 2019 y su anexo técnico estandarizado mediante la Guía del Modelo de Atención Integral en Salud MATIS, para la articulación, seguimiento y control por parte de los actores del SSFM.</t>
  </si>
  <si>
    <t>Posibilidad afectación economica y reputacional por proceos legales debido al incumplimiento al Acuerdo 070 de 2019 “Por el cual se establece el Modelo de Atención Integral en Salud para el Sistema de Salud de las Fuerzas Militares y la Policía Nacional” MATIS y la Guía del Modelo de Atención Integral en Salud MATIS.</t>
  </si>
  <si>
    <r>
      <t xml:space="preserve">El Responsable del proceso aseguramiento en salud realiza mesas de trabajo asistencia técnicas trimestralmente con las Direcciones de Sanidad Ejército, Armada, Jefatura de Salud Fuerza Aérea y Subdirecciones de Dirección General de Sanidad Militar y Establecimientos de Sanidad Militar, sobre el modelo atención integral en salud (MATIS). </t>
    </r>
    <r>
      <rPr>
        <b/>
        <sz val="12"/>
        <color theme="1"/>
        <rFont val="Arial"/>
        <family val="2"/>
      </rPr>
      <t>Soporte del Control: Acta Mesas de trabajo trimestralmente</t>
    </r>
  </si>
  <si>
    <r>
      <t xml:space="preserve">El Responsable del aseguramiento en salud realiza trimestralmente seguimiento y control a la verificación de implementación a la Guía del Modelo de atención Integral en Salud MATIS al Subsistema de Salud de las Fuerzas Militares, mediante informe trimestral, envidado al Director General de Sanidad Militar para el análisis y toma de decisiones. </t>
    </r>
    <r>
      <rPr>
        <b/>
        <sz val="12"/>
        <color theme="1"/>
        <rFont val="Arial"/>
        <family val="2"/>
      </rPr>
      <t>Soporte de Control: Informe de Seguimiento verificación Implementación MATIS.</t>
    </r>
  </si>
  <si>
    <r>
      <t xml:space="preserve"> El responsable del aseguramiento en salud realiza la verificación Semestralmente  a la implementación Modelo de Atención Integral en Salud MATIS DIGSA, mediante el Comité de Implementación y Control del MATIS CIMCO, </t>
    </r>
    <r>
      <rPr>
        <b/>
        <sz val="12"/>
        <color theme="1"/>
        <rFont val="Arial"/>
        <family val="2"/>
      </rPr>
      <t>Soporte de Control: Informe de Seguimiento Semestral.</t>
    </r>
  </si>
  <si>
    <t xml:space="preserve">
Realizar piloto para el cumplimiento del Modelo de Atención Integral en Salud MATIS en la Regional Pacífico.
OBJ. 1. Actualizar e implementar políticas y lineamientos para la gestión del aseguramiento y la prestación de los Servicios de Salud Gestión de la Atención Integral en Salud &gt; Alinear las políticas del SSFM frente al MATIS &gt; Monitorear la implementación de lineamientos en los Programas Especiales_GRUAS</t>
  </si>
  <si>
    <t>El responsable de aeguraimiento identifica  proceso que presento incumplimiento en la implementación del Modelo de Atención Integral en Salud, con el fin establecer la activiades inclumplidas y establecer acciones inmediatas que permita garantizar la continuidad en los servicios, soportado en un plan mejoraminto para el seguimiento por parte del Grupo de Seguimiento y Evaluación.</t>
  </si>
  <si>
    <t xml:space="preserve">  afectaciòn en la prestación de servicios de salud  
</t>
  </si>
  <si>
    <t>no tener en cuenta los resultados de la capacidad tecnología y científica, para la toma de decisiones.</t>
  </si>
  <si>
    <t xml:space="preserve">1. Incumplimiento de los lineamientos de Sistema de Calidad en Salud del SSFM
2.  Debilidad en la interacción de la comunicación entre los procesos del SSFM.
3, Cambio de normatividad del Sistema General de Salud e interno del SSFM.
4, Falta de competencia del personal para el desarrollo de las actividades propias del proceso.
</t>
  </si>
  <si>
    <t>1. No prestación de los servicios de forma oportuna con criterios de calidad.
2. Aumento del gasto en la Red Externa para la atención en primer nivel.
3. Ocurrencia de eventos adversos en la prestación de Servicios de Salud en la red propia.</t>
  </si>
  <si>
    <r>
      <t xml:space="preserve">Con base en la normatividad legal vigente y las funciones asignadas a cada uno de los actores del SSFM (DIGSA-DISAN-ESM), no se hace uso de los resultados de la Capacidad Tecnológica y Científica para la distribución y asignación de los recursos y cumplimiento de criterios minimos del sistema de calidad en salud.
</t>
    </r>
    <r>
      <rPr>
        <sz val="12"/>
        <color rgb="FFFF0000"/>
        <rFont val="Arial"/>
        <family val="2"/>
      </rPr>
      <t xml:space="preserve">
</t>
    </r>
  </si>
  <si>
    <t xml:space="preserve">
Posibilidad de afectaciòn   en la prestación de servicios de salud al no tener en cuenta los resultados de la capacidad tecnología y científica, para la toma de decisiones. </t>
  </si>
  <si>
    <r>
      <t xml:space="preserve">El Responsable del Grupo de Aseguramiento en salud área de calidad en salud elabora, adopta, adapta y socializa lineamientos del Sistema de Calidad en Salud, para el Subsistema de Salud de las Fuerzas Militares, de acuerdo a la normatividad emitida por el Ministerio de Salud y Protección Social aplicable al régimen de excepción. </t>
    </r>
    <r>
      <rPr>
        <b/>
        <sz val="12"/>
        <color theme="1"/>
        <rFont val="Arial"/>
        <family val="2"/>
      </rPr>
      <t>Soporte del Control:  Se debe describir en el seguimiento las actualizaciones y/o lineamientos adoptados en el trimestre evaluado.</t>
    </r>
  </si>
  <si>
    <r>
      <t xml:space="preserve">El Responsable del Grupo de Aseguramiento en salud área de calidad en salud realiza la consolidación y análisis de los resultados de las autoevaluaciones de Capacidad Tecnológica y Científica según ESM evaluado y enviadas por las DISAN (EJC, ARC y JEFSA) bianual, presentada a la Dirección General de Sanidad Militar para la toma de decisiones. </t>
    </r>
    <r>
      <rPr>
        <b/>
        <sz val="12"/>
        <color theme="1"/>
        <rFont val="Arial"/>
        <family val="2"/>
      </rPr>
      <t>Soporte del Control: informe  bianual análisis autoevaluación Capacidad Tecnológica y Científica.</t>
    </r>
  </si>
  <si>
    <r>
      <t xml:space="preserve">El Responsable del Grupo de Aseguramiento en salud área de calidad en salud realiza la aprobación y seguimiento de planes de mejoramiento institucionales frente al resultado de la autoevaluación de la Capacidad Tecnológica y Científica, lo anterior de acuerdo a la divulgación de las autoevaluaciones, registrando en actas de reunión y socialización con la DIGSA, DISAN EJC, ARC y JEFSA. </t>
    </r>
    <r>
      <rPr>
        <b/>
        <sz val="12"/>
        <color theme="1"/>
        <rFont val="Arial"/>
        <family val="2"/>
      </rPr>
      <t xml:space="preserve">Soporte del Control:  Informe de Seguimiento Planes de Mejoramiento. </t>
    </r>
    <r>
      <rPr>
        <sz val="12"/>
        <color theme="1"/>
        <rFont val="Arial"/>
        <family val="2"/>
      </rPr>
      <t xml:space="preserve"> </t>
    </r>
  </si>
  <si>
    <t>Realizar mesas de trabajo mensuales con las áreas de garantía de calidad en salud de las Direcciones de Sanidad y Jefatura de Salud de la Fuerza Aérea.
OBJ. 4. Fortalecer y aplicar los mecanismos de control y seguimiento en la gestión del aseguramiento y la Prestación de los Servicios Mejoramiento de los Sistemas de Gestión &gt; Implementación del Sistema de Calidad en Salud para el SSFM &gt;</t>
  </si>
  <si>
    <t>El Grupo de aseguramiento en salud, área de calidad en salud Informa al comandante de las fuerzas y al Director General de Sanidad Militar el incumplimiento de la aplicabilidad del resultado de la capacidad tecnológica y científica no tenidos en cuenta, con el fin de exigir que den cumplimiento de los criterios del sistema de calidad en salud del subsistema de salud de las fuerzas militares.</t>
  </si>
  <si>
    <t>Subdirección Tecnica y de Gestión -  Gestión de la Afiliación - GRUGA</t>
  </si>
  <si>
    <t xml:space="preserve"> quejas de los grupos de valor </t>
  </si>
  <si>
    <t>equivocación en el Ingreso de la información de los afiliados al sistema del SSFM.</t>
  </si>
  <si>
    <t>1. Deficiencia de calidad y veracidad de la información a suministrar.
2. Aplicación de los lineamientos para el manejo del registro de la información.
3. Omisión de la información de los datos por parte del afiliado.
4. No disponibilidad de la herramienta tecnológica de cara al afiliado para la actualización de la información.
5. Falta de información de entidades empleadoras y aportantes para la activación del servicio.</t>
  </si>
  <si>
    <t>1. Inoportunidad en la toma de decisiones por los procesos que la requieren debido a la calidad de la Información.
2. Falta de interoperabilidad con los procesos de la entidad.
3. No prestación del servicio de salud
4. Limitación a las demás áreas para ejecutar sus actividades de acuerdo con la información del afiliado para la prestación del Servicio.
5. Afiliación múltiple con otros regímenes de salud.
6. Reclamaciones o quejas de los usuarios que podrían implicar una denuncia ante los entes reguladores o una demanda de largo alcance para la entidad.</t>
  </si>
  <si>
    <t>Captura o actualización la información que previamente suministra el afiliado, generando inconsistencia en la Calidad del dato debido a error en la digitación, consolidación y validación de la información de la base de datos del SSFM.</t>
  </si>
  <si>
    <t>Posibilidad afectación reputacional por quejas de los grupos de valor debido a la equivocación en el Ingreso de la información de los afiliados al sistema del SSFM.</t>
  </si>
  <si>
    <r>
      <t xml:space="preserve">El responsable de Gestión de la Afiliación realiza capacitación a los funcionarios que integran el grupo de gestión de afiliación sobre los lineamientos del registro de afiliación al SSFM, trimestral, y registra en un acta con los compromisos y actividades a desarrollar en el proceso. </t>
    </r>
    <r>
      <rPr>
        <b/>
        <sz val="12"/>
        <color theme="1"/>
        <rFont val="Arial"/>
        <family val="2"/>
      </rPr>
      <t>Soporte del Controil: Actas de Capacitación</t>
    </r>
  </si>
  <si>
    <r>
      <t xml:space="preserve">El responsable de Gestión de la Afiliación realiza capacitación mensual de la normatividad vigente sobre tratamiento de información, a los funcionarios responsables del proceso de afiliación, registrando en Acta los compromisos y actividades a desarrollar. </t>
    </r>
    <r>
      <rPr>
        <b/>
        <sz val="12"/>
        <color theme="1"/>
        <rFont val="Arial"/>
        <family val="2"/>
      </rPr>
      <t>Soporte del Control: Informe trimestral de actividades realizadas..</t>
    </r>
  </si>
  <si>
    <t xml:space="preserve">El responsable de Gestiòn de la Afiliación realiza la validaciòn de identificación de datos con la resgistraduria nacional del estados civil, mediante consulta publica para establecer la identidad del usuario y afiliado para realizar los ajustes en la base de datos del sistema SALUD.SIS, lo anterior verficando que los numero de identificaciòn no se encuentren duplicados. </t>
  </si>
  <si>
    <r>
      <t xml:space="preserve">El responsable de Gestiòn de la Afiliaciòn realizar depuraciòn de la base de datos diariamente con el fin de validar los datos ingresados y dectectara errores en el ingreso de datos, se registran en un informe de depuraciòn con los hallazgos encontrados y los ajustes realizados. Producto de Seguimiento, se soporta en  un informe trimestral de seguimiento a la Base de Datos. </t>
    </r>
    <r>
      <rPr>
        <b/>
        <sz val="12"/>
        <color theme="1"/>
        <rFont val="Arial"/>
        <family val="2"/>
      </rPr>
      <t>Soprote de Control: Informe Trimestral de Seguimiento Base de Datos</t>
    </r>
  </si>
  <si>
    <t xml:space="preserve">Realizar el reporte de ingresos y novedades del SSFM ante la ADRES, para cruce de Base de Datos de Afiliados y beneficiarios, el resultado es un reporte de las novedades encontradas en la información de los datos de afiliados y beneficiarios.
OBJ. 1. Actualizar e implementar políticas y lineamientos para la gestión del aseguramiento y la prestación de los Servicios de Salud Gestión de la Atención Integral en Salud &gt; Gestionar el Riesgo en Salud &gt; Realizar la gestión de la afiliación del SSFM en concordancia al MATIS_GRUGA
</t>
  </si>
  <si>
    <t>El Coordinador del Grupo de gestión de la afiliación informa al responsable de registro de ingresos de información de afiliados de SALUD.SIS, las novedades encontradas con fin de que sean subsanadas y actualizadas en la base de datos.</t>
  </si>
  <si>
    <t>Afectación de la aptitud Psicofísica del personal Militar activo</t>
  </si>
  <si>
    <t>falta de Lineamientos que estandaricen la intervención de los riesgos operacionales.</t>
  </si>
  <si>
    <t>1. Falta de herramientas tecnológicas para la captura de la información e interoperatividad de los sistemas de información entre la Fuerza y el SSFM.  
2. Desconocimiento de costos operacionales de los procesos asistenciales de la red externa e interna del Personal Militar activo. 
3. Falta de identificación dentro de la TOE (Tabla de Organización y Equipo) de las Fuerzas Militares la estructura del programa de Salud Operacional.
4. Dentro del programa de las Escuelas de Formación Militar no contempla dentro del pensum la Catedra en Salud Operacional.
5. Falta de capacitación del personal que maneja los procesos de Salud Operacional en la DISAN EJC, ARC, JEFSA y ESM.
6. Falla en la identificación de la necesidad para el desarrollo del programa de Salud Operación desde las Direcciones de Sanidad EJC, ARC y JEFSA.</t>
  </si>
  <si>
    <t>1. Identificación de la situación real de la aptitud Psicofísica del personal Militar activo.
2. Debilidad en la captura de la información para la identificación de los riesgos para la toma de decisiones.
3. Desarticulación en la prestación de Servicio desde el asegurado (DIGSA) hasta el prestador del Servicio en Salud (DISAN EJC, ARC, JEFSA, ESM y UM).
4. Integralidad de la prestación del servicio en salud en cada unos ESM y UM.</t>
  </si>
  <si>
    <r>
      <t xml:space="preserve">El no contar con Lineamientos que permita Gestionar el Riesgo operacional dentro y fuera del teatro de operaciones, aumenta la probabilidad de afectación de la aptitud psicofísica del personal militar activo y el costo operacional de los procesos asistenciales del SSFM.
</t>
    </r>
    <r>
      <rPr>
        <sz val="12"/>
        <color rgb="FFFF0000"/>
        <rFont val="Arial"/>
        <family val="2"/>
      </rPr>
      <t xml:space="preserve">
</t>
    </r>
  </si>
  <si>
    <r>
      <t>El Responsable del Grupo de Salud Operacional realiza mesas de trabajo de acuerdo a la necesidad con los actores involucrados para la estructuración del Lineamiento de Riesgo Operacional para el personal Militar activo (COGFM, DIGSA, DISAN EJC, ARC y JEFSA, SGSST y MEDICINA LABORAL), registrado en acta.</t>
    </r>
    <r>
      <rPr>
        <b/>
        <sz val="12"/>
        <color theme="1"/>
        <rFont val="Arial"/>
        <family val="2"/>
      </rPr>
      <t xml:space="preserve"> Soporte del Control: Acta mesa de trabajo, Directiva, Circular, Plan.</t>
    </r>
  </si>
  <si>
    <r>
      <t xml:space="preserve">El Grupo de Salud Operacional - área de riesgo operacional, realiza informe de análisis de diagnósticos de eventos en salud de heridos dentro y fuera de combate y medicina laboral del personal militar con el fin de conocer y fortalecer el diagnóstico para generar estrategias. Se soporta en un informe cuatrimestralmente dirigido a los segundos comandantes de las FFMM. </t>
    </r>
    <r>
      <rPr>
        <b/>
        <sz val="12"/>
        <color theme="1"/>
        <rFont val="Arial"/>
        <family val="2"/>
      </rPr>
      <t>Soporte del Control: Informe Cuatrimestral.</t>
    </r>
  </si>
  <si>
    <t>Realizar comunicaciones sobre información, educación y comunicaciòn referente a estadisticas semestrales de evenetos en salud frente a la población militar activa, dirigido a los SSFM y FFMM, con el objetivo de conocer los riesgos en salud de acuerdo a la misionalidad de cada fuerza para establecer estrategias de mitigación.
OBJ. 1. Actualizar e implementar políticas y lineamientos para la gestión del aseguramiento y la prestación de los Servicios de Salud_Gestión de la Atención Integral en Salud &gt; Alinear las políticas del SSFM frente al MATIS &gt; Priorizar y emitir el lineamiento para la gestión del Riesgo Operacional dentro y fuera de combate_SUBSA_GRUSO</t>
  </si>
  <si>
    <t>En Curso</t>
  </si>
  <si>
    <t>El Grupo de Salud Operacional  - area de riesgo operacional, Gestiona la comunicaciòn de requerimientos de solicitud de informacion para lograr realizar el analisis y diagnostico, adicional realizar trabajo con las areas de las DIGSA para establecer los requerimientos.</t>
  </si>
  <si>
    <t>Posibilidad de afectación de la aptitud Psicofísica del personal Militar activo, por falta de Lineamientos que estandaricen la intervención de los riesgos operacionales.</t>
  </si>
  <si>
    <t>Afectación de la adecuada apreciación y análisis en salud operacional del SSFM</t>
  </si>
  <si>
    <t>desconocimiento de la situación actual para la planeación y la logística médica del objetivo del Progrma de Salud Operacional</t>
  </si>
  <si>
    <t>1. Falta de herramientas tecnológicas para la captura de la información e Inter operatividad de los sistemas de información entre la Fuerza y el SSFM.  
2. Desconocimiento de costos operacionales de los procesos asistenciales de la red externa e interna del Personal Militar activo. 
3. Falta de identificación dentro de la TOE (Tabla de Organización y Equipo) de las Fuerzas Militares la estructura del programa de Salud Operacional.
4. Dentro del programa de las Escuelas de Formación Militar no contempla dentro del pensum la Catedra en Salud Operacional.
5. Falta de capacitación del personal que maneja los procesos de Salud Operacional en la DISAN EJC, ARC, JEFSA y ESM.
6. Falla en la identificación de la necesidad para el desarrollo del programa de Salud Operación desde las Direcciones de Sanidad EJC, ARC y JEFSA.</t>
  </si>
  <si>
    <t>1. Imprecisión de la situación real de la aptitud Psicofísica del personal Militar activo.
2. No pertinencia para la toma de decisiones asertivas.
3. Desarticulación en la prestación de Servicio des del asegurado (DIGSA) hasta el prestador del Servicio en Salud (DISAN EJC, ARC, JEFSA, ESM y UM).
4. Limita la prestación del servicio en salud en cada uno de los ESM y UM.
5. Falta de comunicación con los procesos de la DIGSA que permita la integración y despliegue de actividades en Salud Operacional del SSFM.
6. Rotación del personal Militar, afectando el direccionamiento, continuidad y desarrollo de las actividades del proceso.</t>
  </si>
  <si>
    <t xml:space="preserve">El no contar con la adecuada apreciación y análisis de la Salud operacional del SSFM, con lleva al desconocimiento de la situación actual, para el planeamiento y la logística médica en Salud Operacional con el fin de dar alcance al objetivo del programa.
</t>
  </si>
  <si>
    <t>Posibilidad de afectación de la adecuada apreciación y análisis en salud operacional del SSFM debido al desconocimiento de la situación actual para la planeación y la logística médica del objetivo del Programa de Salud Operacional.</t>
  </si>
  <si>
    <r>
      <t xml:space="preserve">El Responsable del Grupo de  Salud Operacional - área salud operacional analiza la situación actual de la Salud Operacional del SSFM trimestral, cuatrimestral y semestral, generando  Informe de Apreciación y análisis en Salud Operacional, consolidando un informe final anual en el cual se entrega el diagnostico final situacional de salud operacional, de acuerdo a la misionalidad de cada FFMM. </t>
    </r>
    <r>
      <rPr>
        <b/>
        <sz val="12"/>
        <color theme="1"/>
        <rFont val="Arial"/>
        <family val="2"/>
      </rPr>
      <t>Soporte del Control: Informe Cuatrimestral.</t>
    </r>
  </si>
  <si>
    <r>
      <t xml:space="preserve">El Responsable del Grupo de Salud Operacional - área salud operacional realiza actualización de lineamiento, capacitaciones, emisión de recomendaciones, con base a la apreciación y análisis en salud operacional identificados en la información analizada desde las diferentes líneas estratégicas que hacen parte del área de salud operacional, con el fin de que las   DISAN (EJC, ARC y JEFSA realicen acciones de mejora o estrategias para reducir el impacto del riesgo en salud operacional. La actividad se realiza a demanda y por necesidad de los identificado. </t>
    </r>
    <r>
      <rPr>
        <b/>
        <sz val="12"/>
        <color theme="1"/>
        <rFont val="Arial"/>
        <family val="2"/>
      </rPr>
      <t>Soporte del Control: En el seguimiento trimestral se debe realizar justificación del control y/o actividades realizadas.</t>
    </r>
  </si>
  <si>
    <t xml:space="preserve">
Realizar circular plan anual de trabajo que de alcance a establecer el diagnóstico de la apreciación y análisis.
Seguimiento y monitoreo al cumplimiento de las actividades planteada en la circular del plan anual de trabajo para cada dirección de sanidad EJC, ARC y jefatura salud FAC.
OBJ. 1. Actualizar e implementar políticas y lineamientos para la gestión del aseguramiento y la prestación de los Servicios de Salud Gestión de la Atención Integral en Salud &gt; Alinear las políticas del SSFM frente al MATIS &gt; Priorizar y emitir el lineamiento para la gestión del Riesgo Operacional dentro y fuera de combate_SUBSA_GRUSO
</t>
  </si>
  <si>
    <t>El Grupo de Salud Operacional - área salud operacional, Gestiona la comunicación de requerimientos de solicitud de información para lograr realizar el análisis y diagnóstico, adicional realizar trabajo con las áreas de las DIGSA para establecer los requerimientos.</t>
  </si>
  <si>
    <t>Subdirecciòn en Salud - Grupo de Gestión deL Riesgo en Salud - GRERI</t>
  </si>
  <si>
    <t>Sanciones, multas y otras penalizaciones por manejo deficiente de aspectos e impactos ambientales</t>
  </si>
  <si>
    <t xml:space="preserve">
Incumplimiento de la normatividad y lineamientos por falta de aherencia de los lineamientos ambientales establecidos por parte de la DIGSA por:
</t>
  </si>
  <si>
    <t xml:space="preserve">1. Incumplimiento de la normatividad, lineamientos y  procedimientos definidos por la DIGSA
2. Debilidad en el presupuesto de la DIGSA.
3. Falta de articulación del Sistema de Gestiòn Ambiental y Salud Ambiental.
</t>
  </si>
  <si>
    <t xml:space="preserve">
Sanciones, multas y otras penalizaciones por manejo deficiente de aspectos e impactos ambientales.
Posibilidad de cierre de ESM por no cumplimiento de la normatividad ambiental vigente.
No contar con los recursos suficientes para desarrollar las actividades de gestión ambiental.</t>
  </si>
  <si>
    <t>Posibilidad de afectación económica y reputacional por multas, sanciones de entes de control debido Incumplimiento de la normatividad, lineamientos y  procedimientos definidos por la DIGSA y la falta de articulación del Sistema de Gestión Ambiental y Salud Ambiental en las DIGSA- DISANES y JEFSA.</t>
  </si>
  <si>
    <t xml:space="preserve"> Incumplimiento de la normatividad y lineamientos aplicables en la DIGSA- DISANES y JEFSA </t>
  </si>
  <si>
    <t xml:space="preserve">El responsable de Gestión Ambiental DIGSA define los lineamientos, políticas, programas ambientales de acuerdo a los requerimientos normativos, con fin de ser implementados en las Direcciones de Sanidad, Jefatura de Salud y establecimiento de sanidad militar, con el objetivo de cumplir con la normatividad ambiental y sanitario vigente.
</t>
  </si>
  <si>
    <r>
      <t xml:space="preserve">El responsable de Gestión Ambiental DIGSA establece planes de trabajo de gestión ambiental con las DISANES y JEFSA, se realizará verificación trimestral de las actividades proyectadas, consolidando un informe de avance y ejecución. </t>
    </r>
    <r>
      <rPr>
        <b/>
        <sz val="12"/>
        <color theme="1"/>
        <rFont val="Arial"/>
        <family val="2"/>
      </rPr>
      <t>Soporte de Control: Informe de ejecución Plan de Trabajo Gestión Ambiental.</t>
    </r>
  </si>
  <si>
    <r>
      <t xml:space="preserve">El responsable de Gestión ambiental DIGSA, realiza asistencia técnica cuatrimestralmente, en las DISANES y JEFSA, y ESM, para la verificación del cumplimiento de las actividades del plan de trabajo de gestión ambiental, consolidando en un informe Seguimiento Plan de Gestión ambiental. </t>
    </r>
    <r>
      <rPr>
        <b/>
        <sz val="12"/>
        <color theme="1"/>
        <rFont val="Arial"/>
        <family val="2"/>
      </rPr>
      <t>Soporte de Control: Informe de Seguimiento cumplimiento actividades Plan de gestión ambiental</t>
    </r>
  </si>
  <si>
    <r>
      <t xml:space="preserve">El responsable de Gestión ambiental DIGSA concreta planes de mejoramiento con las DISANES, JEFSA y ESM, para la implementación del cumplimiento de lineamientos, políticas, programas ambientales de acuerdo a las observaciones del informe de seguimiento Plan de gestión ambiental. </t>
    </r>
    <r>
      <rPr>
        <b/>
        <sz val="12"/>
        <color theme="1"/>
        <rFont val="Arial"/>
        <family val="2"/>
      </rPr>
      <t>Soporte de Control: Plan de Mejoramiento ambiental.</t>
    </r>
    <r>
      <rPr>
        <sz val="12"/>
        <color theme="1"/>
        <rFont val="Arial"/>
        <family val="2"/>
      </rPr>
      <t xml:space="preserve">
</t>
    </r>
  </si>
  <si>
    <t xml:space="preserve">Realizar capacitación mensual en las DISANES, JEFSA y ESM a los Coordinadores y/o responsables del área ambiental, sobre lineamientos, programas, y estrategias ambientales, para fortalecimiento del sistema de gestión ambiental e implementar Tips ambientales mediante la utilización de herramientas Tics.
OBJ. 1. Actualizar e implementar políticas y lineamientos para la gestión del aseguramiento y la
prestación de los Servicios de Salud
</t>
  </si>
  <si>
    <t xml:space="preserve">El responsable de Gestión Ambiental DIGSA, realiza comunicación con la Dirección de Sanidad, JEFSA, ESM responsable de la novedad o evento reportado por el ente control, para la revisión y verificación de los informado. La Dirección de Sanidad, JEFSA y ESM, deberá soportar técnicamente la justificación y/o pruebas que soporten la novedad o evento reportado con el fin de aclarar y sustentar la respuesta ante el ente de control.
Una vez consolidado las pruebas y/o justificación remitidas por las Direcciones de sanidad, JEFSA y ESM, se remite por competencia al Ministerio de Defensa Nacional para la gestión administrativa ante ente de control.
Para los casos de observaciones de entes de control derivados de visitas, se realiza plana de mejoramiento con las medidas correctivas.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</si>
</sst>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6" x14ac:knownFonts="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11"/>
      <color theme="1"/>
      <name val="Arial"/>
      <family val="2"/>
    </font>
    <font>
      <sz val="10"/>
      <color theme="1"/>
      <name val="Arial"/>
      <family val="2"/>
    </font>
    <font>
      <b/>
      <sz val="11"/>
      <color theme="9" tint="-0.249977111117893"/>
      <name val="Arial"/>
      <family val="2"/>
    </font>
    <font>
      <sz val="8"/>
      <color theme="1"/>
      <name val="Arial"/>
      <family val="2"/>
    </font>
    <font>
      <sz val="9"/>
      <color theme="1"/>
      <name val="Arial"/>
      <family val="2"/>
    </font>
    <font>
      <sz val="9"/>
      <color rgb="FFFFFFFF"/>
      <name val="Arial"/>
      <family val="2"/>
    </font>
    <font>
      <sz val="9"/>
      <color rgb="FF000000"/>
      <name val="Arial"/>
      <family val="2"/>
    </font>
    <font>
      <b/>
      <sz val="12"/>
      <color theme="1"/>
      <name val="Arial"/>
      <family val="2"/>
    </font>
    <font>
      <sz val="12"/>
      <color theme="1"/>
      <name val="Arial"/>
      <family val="2"/>
    </font>
    <font>
      <sz val="12"/>
      <name val="Arial"/>
      <family val="2"/>
    </font>
    <font>
      <sz val="12"/>
      <color theme="9" tint="-0.249977111117893"/>
      <name val="Arial"/>
      <family val="2"/>
    </font>
    <font>
      <u/>
      <sz val="12"/>
      <name val="Arial"/>
      <family val="2"/>
    </font>
    <font>
      <sz val="16"/>
      <name val="Arial"/>
      <family val="2"/>
    </font>
    <font>
      <sz val="11"/>
      <color rgb="FF00B0F0"/>
      <name val="Arial"/>
      <family val="2"/>
    </font>
    <font>
      <b/>
      <sz val="9"/>
      <color indexed="81"/>
      <name val="Tahoma"/>
      <family val="2"/>
    </font>
    <font>
      <sz val="9"/>
      <color indexed="81"/>
      <name val="Tahoma"/>
      <family val="2"/>
    </font>
    <font>
      <sz val="10"/>
      <color rgb="FFFF0000"/>
      <name val="Arial"/>
      <family val="2"/>
    </font>
    <font>
      <sz val="10"/>
      <color rgb="FF0070C0"/>
      <name val="Arial"/>
      <family val="2"/>
    </font>
    <font>
      <sz val="12"/>
      <color rgb="FFFF0000"/>
      <name val="Arial"/>
      <family val="2"/>
    </font>
    <font>
      <b/>
      <sz val="11"/>
      <color theme="1"/>
      <name val="Arial"/>
      <family val="2"/>
    </font>
    <font>
      <sz val="11"/>
      <name val="Arial"/>
      <family val="2"/>
    </font>
  </fonts>
  <fills count="20">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F5496"/>
        <bgColor indexed="64"/>
      </patternFill>
    </fill>
    <fill>
      <patternFill patternType="solid">
        <fgColor theme="3"/>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102">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dashed">
        <color theme="4" tint="-0.24994659260841701"/>
      </left>
      <right style="dashed">
        <color theme="4" tint="-0.24994659260841701"/>
      </right>
      <top style="dashed">
        <color theme="4" tint="-0.24994659260841701"/>
      </top>
      <bottom style="dashed">
        <color theme="4" tint="-0.24994659260841701"/>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diagonal/>
    </border>
    <border>
      <left style="dashed">
        <color theme="1"/>
      </left>
      <right style="dashed">
        <color theme="1"/>
      </right>
      <top/>
      <bottom style="dashed">
        <color theme="1"/>
      </bottom>
      <diagonal/>
    </border>
    <border>
      <left style="dashed">
        <color theme="1"/>
      </left>
      <right style="dashed">
        <color theme="1"/>
      </right>
      <top/>
      <bottom/>
      <diagonal/>
    </border>
    <border>
      <left/>
      <right style="medium">
        <color rgb="FF00B0F0"/>
      </right>
      <top/>
      <bottom style="medium">
        <color rgb="FF00B0F0"/>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4472C4"/>
      </left>
      <right style="medium">
        <color rgb="FF4472C4"/>
      </right>
      <top/>
      <bottom style="medium">
        <color rgb="FF4472C4"/>
      </bottom>
      <diagonal/>
    </border>
    <border>
      <left/>
      <right style="medium">
        <color rgb="FF4472C4"/>
      </right>
      <top/>
      <bottom style="medium">
        <color rgb="FF4472C4"/>
      </bottom>
      <diagonal/>
    </border>
    <border>
      <left style="medium">
        <color indexed="64"/>
      </left>
      <right style="medium">
        <color indexed="64"/>
      </right>
      <top/>
      <bottom style="medium">
        <color indexed="64"/>
      </bottom>
      <diagonal/>
    </border>
    <border>
      <left/>
      <right style="medium">
        <color rgb="FF00B0F0"/>
      </right>
      <top/>
      <bottom/>
      <diagonal/>
    </border>
    <border>
      <left style="dashed">
        <color theme="1"/>
      </left>
      <right/>
      <top style="dashed">
        <color theme="1"/>
      </top>
      <bottom/>
      <diagonal/>
    </border>
    <border>
      <left style="dashed">
        <color theme="1"/>
      </left>
      <right/>
      <top/>
      <bottom/>
      <diagonal/>
    </border>
    <border>
      <left style="dashed">
        <color theme="1"/>
      </left>
      <right/>
      <top/>
      <bottom style="dashed">
        <color theme="1"/>
      </bottom>
      <diagonal/>
    </border>
    <border>
      <left/>
      <right/>
      <top style="dashed">
        <color theme="1"/>
      </top>
      <bottom/>
      <diagonal/>
    </border>
    <border>
      <left/>
      <right/>
      <top/>
      <bottom style="dashed">
        <color theme="1"/>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dotted">
        <color theme="1"/>
      </left>
      <right style="dotted">
        <color theme="1"/>
      </right>
      <top style="dotted">
        <color theme="1"/>
      </top>
      <bottom style="dotted">
        <color theme="1"/>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dotted">
        <color indexed="64"/>
      </top>
      <bottom/>
      <diagonal/>
    </border>
    <border>
      <left/>
      <right style="hair">
        <color indexed="64"/>
      </right>
      <top style="dotted">
        <color indexed="64"/>
      </top>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hair">
        <color theme="1"/>
      </left>
      <right style="hair">
        <color theme="1"/>
      </right>
      <top style="hair">
        <color theme="1"/>
      </top>
      <bottom style="hair">
        <color theme="1"/>
      </bottom>
      <diagonal/>
    </border>
  </borders>
  <cellStyleXfs count="6">
    <xf numFmtId="0" fontId="0" fillId="0" borderId="0"/>
    <xf numFmtId="9" fontId="12" fillId="0" borderId="0" applyFont="0" applyFill="0" applyBorder="0" applyAlignment="0" applyProtection="0"/>
    <xf numFmtId="0" fontId="44" fillId="0" borderId="0"/>
    <xf numFmtId="0" fontId="45" fillId="0" borderId="0"/>
    <xf numFmtId="0" fontId="4" fillId="0" borderId="0"/>
    <xf numFmtId="0" fontId="44" fillId="0" borderId="0"/>
  </cellStyleXfs>
  <cellXfs count="570">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5" borderId="0" xfId="0" applyFont="1" applyFill="1" applyAlignment="1">
      <alignment horizontal="center" vertical="center" wrapText="1" readingOrder="1"/>
    </xf>
    <xf numFmtId="0" fontId="8" fillId="4"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6"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9" fillId="8" borderId="1" xfId="0" applyFont="1" applyFill="1" applyBorder="1" applyAlignment="1">
      <alignment horizontal="center" vertical="center" wrapText="1" readingOrder="1"/>
    </xf>
    <xf numFmtId="0" fontId="13" fillId="0" borderId="0" xfId="0" applyFont="1"/>
    <xf numFmtId="0" fontId="11" fillId="0" borderId="0" xfId="0" applyFont="1"/>
    <xf numFmtId="0" fontId="25" fillId="0" borderId="0" xfId="0" applyFont="1" applyAlignment="1">
      <alignment vertical="center"/>
    </xf>
    <xf numFmtId="0" fontId="26" fillId="0" borderId="0" xfId="0" applyFont="1"/>
    <xf numFmtId="0" fontId="24" fillId="0" borderId="0" xfId="0" applyFont="1"/>
    <xf numFmtId="0" fontId="0" fillId="0" borderId="0" xfId="0" pivotButton="1"/>
    <xf numFmtId="0" fontId="10" fillId="0" borderId="0" xfId="0" applyFont="1" applyAlignment="1">
      <alignment horizontal="justify" vertical="center" wrapText="1" readingOrder="1"/>
    </xf>
    <xf numFmtId="0" fontId="27" fillId="0" borderId="0" xfId="0" applyFont="1"/>
    <xf numFmtId="0" fontId="29" fillId="5" borderId="0" xfId="0" applyFont="1" applyFill="1" applyAlignment="1">
      <alignment horizontal="center" vertical="center" wrapText="1" readingOrder="1"/>
    </xf>
    <xf numFmtId="0" fontId="30" fillId="0" borderId="4" xfId="0" applyFont="1" applyBorder="1" applyAlignment="1">
      <alignment horizontal="justify" vertical="center" wrapText="1" readingOrder="1"/>
    </xf>
    <xf numFmtId="0" fontId="30" fillId="0" borderId="1" xfId="0" applyFont="1" applyBorder="1" applyAlignment="1">
      <alignment horizontal="justify" vertical="center" wrapText="1" readingOrder="1"/>
    </xf>
    <xf numFmtId="0" fontId="30" fillId="4" borderId="4" xfId="0" applyFont="1" applyFill="1" applyBorder="1" applyAlignment="1">
      <alignment horizontal="center" vertical="center" wrapText="1" readingOrder="1"/>
    </xf>
    <xf numFmtId="0" fontId="30" fillId="6" borderId="1" xfId="0" applyFont="1" applyFill="1" applyBorder="1" applyAlignment="1">
      <alignment horizontal="center" vertical="center" wrapText="1" readingOrder="1"/>
    </xf>
    <xf numFmtId="0" fontId="30" fillId="3" borderId="1" xfId="0" applyFont="1" applyFill="1" applyBorder="1" applyAlignment="1">
      <alignment horizontal="center" vertical="center" wrapText="1" readingOrder="1"/>
    </xf>
    <xf numFmtId="0" fontId="30" fillId="7" borderId="1" xfId="0" applyFont="1" applyFill="1" applyBorder="1" applyAlignment="1">
      <alignment horizontal="center" vertical="center" wrapText="1" readingOrder="1"/>
    </xf>
    <xf numFmtId="0" fontId="31" fillId="8" borderId="1" xfId="0" applyFont="1" applyFill="1" applyBorder="1" applyAlignment="1">
      <alignment horizontal="center" vertical="center" wrapText="1" readingOrder="1"/>
    </xf>
    <xf numFmtId="0" fontId="30" fillId="0" borderId="4" xfId="0" applyFont="1" applyBorder="1" applyAlignment="1">
      <alignment horizontal="center" vertical="center" wrapText="1" readingOrder="1"/>
    </xf>
    <xf numFmtId="0" fontId="30" fillId="0" borderId="1" xfId="0" applyFont="1" applyBorder="1" applyAlignment="1">
      <alignment horizontal="center" vertical="center" wrapText="1" readingOrder="1"/>
    </xf>
    <xf numFmtId="0" fontId="17" fillId="10" borderId="5" xfId="0" applyFont="1" applyFill="1" applyBorder="1" applyAlignment="1" applyProtection="1">
      <alignment horizontal="center" vertical="center" wrapText="1" readingOrder="1"/>
      <protection hidden="1"/>
    </xf>
    <xf numFmtId="0" fontId="17" fillId="10" borderId="12" xfId="0" applyFont="1" applyFill="1" applyBorder="1" applyAlignment="1" applyProtection="1">
      <alignment horizontal="center" vertical="center" wrapText="1" readingOrder="1"/>
      <protection hidden="1"/>
    </xf>
    <xf numFmtId="0" fontId="17" fillId="10" borderId="6" xfId="0" applyFont="1" applyFill="1" applyBorder="1" applyAlignment="1" applyProtection="1">
      <alignment horizontal="center" vertical="center" wrapText="1" readingOrder="1"/>
      <protection hidden="1"/>
    </xf>
    <xf numFmtId="0" fontId="17" fillId="11" borderId="5" xfId="0" applyFont="1" applyFill="1" applyBorder="1" applyAlignment="1" applyProtection="1">
      <alignment horizontal="center" wrapText="1" readingOrder="1"/>
      <protection hidden="1"/>
    </xf>
    <xf numFmtId="0" fontId="17" fillId="11" borderId="12" xfId="0" applyFont="1" applyFill="1" applyBorder="1" applyAlignment="1" applyProtection="1">
      <alignment horizontal="center" wrapText="1" readingOrder="1"/>
      <protection hidden="1"/>
    </xf>
    <xf numFmtId="0" fontId="17" fillId="11" borderId="6" xfId="0" applyFont="1" applyFill="1" applyBorder="1" applyAlignment="1" applyProtection="1">
      <alignment horizontal="center" wrapText="1" readingOrder="1"/>
      <protection hidden="1"/>
    </xf>
    <xf numFmtId="0" fontId="17" fillId="10" borderId="7" xfId="0" applyFont="1" applyFill="1" applyBorder="1" applyAlignment="1" applyProtection="1">
      <alignment horizontal="center" vertical="center" wrapText="1" readingOrder="1"/>
      <protection hidden="1"/>
    </xf>
    <xf numFmtId="0" fontId="17" fillId="10" borderId="0" xfId="0" applyFont="1" applyFill="1" applyAlignment="1" applyProtection="1">
      <alignment horizontal="center" vertical="center" wrapText="1" readingOrder="1"/>
      <protection hidden="1"/>
    </xf>
    <xf numFmtId="0" fontId="17" fillId="10" borderId="8" xfId="0" applyFont="1" applyFill="1" applyBorder="1" applyAlignment="1" applyProtection="1">
      <alignment horizontal="center" vertical="center" wrapText="1" readingOrder="1"/>
      <protection hidden="1"/>
    </xf>
    <xf numFmtId="0" fontId="17" fillId="11" borderId="7" xfId="0" applyFont="1" applyFill="1" applyBorder="1" applyAlignment="1" applyProtection="1">
      <alignment horizontal="center" wrapText="1" readingOrder="1"/>
      <protection hidden="1"/>
    </xf>
    <xf numFmtId="0" fontId="17" fillId="11" borderId="0" xfId="0" applyFont="1" applyFill="1" applyAlignment="1" applyProtection="1">
      <alignment horizontal="center" wrapText="1" readingOrder="1"/>
      <protection hidden="1"/>
    </xf>
    <xf numFmtId="0" fontId="17" fillId="11" borderId="8" xfId="0" applyFont="1" applyFill="1" applyBorder="1" applyAlignment="1" applyProtection="1">
      <alignment horizontal="center" wrapText="1" readingOrder="1"/>
      <protection hidden="1"/>
    </xf>
    <xf numFmtId="0" fontId="17" fillId="10" borderId="9" xfId="0" applyFont="1" applyFill="1" applyBorder="1" applyAlignment="1" applyProtection="1">
      <alignment horizontal="center" vertical="center" wrapText="1" readingOrder="1"/>
      <protection hidden="1"/>
    </xf>
    <xf numFmtId="0" fontId="17" fillId="10" borderId="11" xfId="0" applyFont="1" applyFill="1" applyBorder="1" applyAlignment="1" applyProtection="1">
      <alignment horizontal="center" vertical="center" wrapText="1" readingOrder="1"/>
      <protection hidden="1"/>
    </xf>
    <xf numFmtId="0" fontId="17" fillId="10" borderId="10" xfId="0" applyFont="1" applyFill="1" applyBorder="1" applyAlignment="1" applyProtection="1">
      <alignment horizontal="center" vertical="center" wrapText="1" readingOrder="1"/>
      <protection hidden="1"/>
    </xf>
    <xf numFmtId="0" fontId="17" fillId="11" borderId="9" xfId="0" applyFont="1" applyFill="1" applyBorder="1" applyAlignment="1" applyProtection="1">
      <alignment horizontal="center" wrapText="1" readingOrder="1"/>
      <protection hidden="1"/>
    </xf>
    <xf numFmtId="0" fontId="17" fillId="11" borderId="11" xfId="0" applyFont="1" applyFill="1" applyBorder="1" applyAlignment="1" applyProtection="1">
      <alignment horizontal="center" wrapText="1" readingOrder="1"/>
      <protection hidden="1"/>
    </xf>
    <xf numFmtId="0" fontId="17" fillId="11" borderId="10" xfId="0" applyFont="1" applyFill="1" applyBorder="1" applyAlignment="1" applyProtection="1">
      <alignment horizont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4" borderId="5" xfId="0" applyFont="1" applyFill="1" applyBorder="1" applyAlignment="1" applyProtection="1">
      <alignment horizontal="center" wrapText="1" readingOrder="1"/>
      <protection hidden="1"/>
    </xf>
    <xf numFmtId="0" fontId="17" fillId="4" borderId="12" xfId="0" applyFont="1" applyFill="1" applyBorder="1" applyAlignment="1" applyProtection="1">
      <alignment horizontal="center" wrapText="1" readingOrder="1"/>
      <protection hidden="1"/>
    </xf>
    <xf numFmtId="0" fontId="17" fillId="4" borderId="6" xfId="0" applyFont="1" applyFill="1" applyBorder="1" applyAlignment="1" applyProtection="1">
      <alignment horizontal="center" wrapText="1" readingOrder="1"/>
      <protection hidden="1"/>
    </xf>
    <xf numFmtId="0" fontId="17" fillId="4" borderId="7" xfId="0" applyFont="1" applyFill="1" applyBorder="1" applyAlignment="1" applyProtection="1">
      <alignment horizontal="center" wrapText="1" readingOrder="1"/>
      <protection hidden="1"/>
    </xf>
    <xf numFmtId="0" fontId="17" fillId="4" borderId="0" xfId="0" applyFont="1" applyFill="1" applyAlignment="1" applyProtection="1">
      <alignment horizontal="center" wrapText="1" readingOrder="1"/>
      <protection hidden="1"/>
    </xf>
    <xf numFmtId="0" fontId="17" fillId="4" borderId="8" xfId="0" applyFont="1" applyFill="1" applyBorder="1" applyAlignment="1" applyProtection="1">
      <alignment horizontal="center" wrapText="1" readingOrder="1"/>
      <protection hidden="1"/>
    </xf>
    <xf numFmtId="0" fontId="17" fillId="4" borderId="9" xfId="0" applyFont="1" applyFill="1" applyBorder="1" applyAlignment="1" applyProtection="1">
      <alignment horizontal="center" wrapText="1" readingOrder="1"/>
      <protection hidden="1"/>
    </xf>
    <xf numFmtId="0" fontId="17" fillId="4" borderId="11" xfId="0" applyFont="1" applyFill="1" applyBorder="1" applyAlignment="1" applyProtection="1">
      <alignment horizontal="center" wrapText="1" readingOrder="1"/>
      <protection hidden="1"/>
    </xf>
    <xf numFmtId="0" fontId="17" fillId="4" borderId="10"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0" fillId="2" borderId="0" xfId="0" applyFill="1"/>
    <xf numFmtId="0" fontId="46" fillId="2" borderId="41" xfId="2" applyFont="1" applyFill="1" applyBorder="1"/>
    <xf numFmtId="0" fontId="46" fillId="2" borderId="42" xfId="2" applyFont="1" applyFill="1" applyBorder="1"/>
    <xf numFmtId="0" fontId="46" fillId="2" borderId="43" xfId="2" applyFont="1" applyFill="1" applyBorder="1"/>
    <xf numFmtId="0" fontId="14" fillId="2" borderId="0" xfId="0" applyFont="1" applyFill="1" applyAlignment="1">
      <alignment vertical="center"/>
    </xf>
    <xf numFmtId="0" fontId="4" fillId="2" borderId="0" xfId="0" applyFont="1" applyFill="1"/>
    <xf numFmtId="0" fontId="33" fillId="2" borderId="0" xfId="0" applyFont="1" applyFill="1"/>
    <xf numFmtId="0" fontId="34" fillId="2" borderId="24" xfId="0" applyFont="1" applyFill="1" applyBorder="1" applyAlignment="1">
      <alignment horizontal="center" vertical="center" wrapText="1" readingOrder="1"/>
    </xf>
    <xf numFmtId="0" fontId="35" fillId="2" borderId="24" xfId="0" applyFont="1" applyFill="1" applyBorder="1" applyAlignment="1">
      <alignment horizontal="justify" vertical="center" wrapText="1" readingOrder="1"/>
    </xf>
    <xf numFmtId="9" fontId="34" fillId="2" borderId="33" xfId="0" applyNumberFormat="1" applyFont="1" applyFill="1" applyBorder="1" applyAlignment="1">
      <alignment horizontal="center" vertical="center" wrapText="1" readingOrder="1"/>
    </xf>
    <xf numFmtId="0" fontId="34" fillId="2" borderId="23" xfId="0" applyFont="1" applyFill="1" applyBorder="1" applyAlignment="1">
      <alignment horizontal="center" vertical="center" wrapText="1" readingOrder="1"/>
    </xf>
    <xf numFmtId="0" fontId="35" fillId="2" borderId="23" xfId="0" applyFont="1" applyFill="1" applyBorder="1" applyAlignment="1">
      <alignment horizontal="justify" vertical="center" wrapText="1" readingOrder="1"/>
    </xf>
    <xf numFmtId="9" fontId="34" fillId="2" borderId="28" xfId="0" applyNumberFormat="1" applyFont="1" applyFill="1" applyBorder="1" applyAlignment="1">
      <alignment horizontal="center" vertical="center" wrapText="1" readingOrder="1"/>
    </xf>
    <xf numFmtId="0" fontId="35" fillId="2" borderId="28" xfId="0" applyFont="1" applyFill="1" applyBorder="1" applyAlignment="1">
      <alignment horizontal="center" vertical="center" wrapText="1" readingOrder="1"/>
    </xf>
    <xf numFmtId="0" fontId="34" fillId="2" borderId="30" xfId="0" applyFont="1" applyFill="1" applyBorder="1" applyAlignment="1">
      <alignment horizontal="center" vertical="center" wrapText="1" readingOrder="1"/>
    </xf>
    <xf numFmtId="0" fontId="35" fillId="2" borderId="30" xfId="0" applyFont="1" applyFill="1" applyBorder="1" applyAlignment="1">
      <alignment horizontal="justify" vertical="center" wrapText="1" readingOrder="1"/>
    </xf>
    <xf numFmtId="0" fontId="35" fillId="2" borderId="31" xfId="0" applyFont="1" applyFill="1" applyBorder="1" applyAlignment="1">
      <alignment horizontal="center" vertical="center" wrapText="1" readingOrder="1"/>
    </xf>
    <xf numFmtId="0" fontId="43" fillId="2" borderId="0" xfId="0" applyFont="1" applyFill="1"/>
    <xf numFmtId="0" fontId="34" fillId="14" borderId="35" xfId="0" applyFont="1" applyFill="1" applyBorder="1" applyAlignment="1">
      <alignment horizontal="center" vertical="center" wrapText="1" readingOrder="1"/>
    </xf>
    <xf numFmtId="0" fontId="34" fillId="14" borderId="36" xfId="0" applyFont="1" applyFill="1" applyBorder="1" applyAlignment="1">
      <alignment horizontal="center" vertical="center" wrapText="1" readingOrder="1"/>
    </xf>
    <xf numFmtId="0" fontId="11" fillId="2" borderId="0" xfId="0" applyFont="1" applyFill="1"/>
    <xf numFmtId="0" fontId="28" fillId="2" borderId="0" xfId="0" applyFont="1" applyFill="1" applyAlignment="1">
      <alignment horizontal="center" vertical="center" wrapText="1"/>
    </xf>
    <xf numFmtId="0" fontId="10" fillId="2" borderId="0" xfId="0" applyFont="1" applyFill="1" applyAlignment="1">
      <alignment horizontal="justify" vertical="center" wrapText="1" readingOrder="1"/>
    </xf>
    <xf numFmtId="0" fontId="3" fillId="2" borderId="0" xfId="0" applyFont="1" applyFill="1" applyAlignment="1">
      <alignment vertical="center"/>
    </xf>
    <xf numFmtId="0" fontId="13" fillId="2" borderId="0" xfId="0" applyFont="1" applyFill="1"/>
    <xf numFmtId="0" fontId="3" fillId="2" borderId="0" xfId="0" applyFont="1" applyFill="1" applyAlignment="1">
      <alignment horizontal="left" vertical="center"/>
    </xf>
    <xf numFmtId="0" fontId="46" fillId="2" borderId="7" xfId="2" applyFont="1" applyFill="1" applyBorder="1"/>
    <xf numFmtId="0" fontId="51" fillId="2" borderId="0" xfId="0" applyFont="1" applyFill="1" applyAlignment="1">
      <alignment horizontal="left" vertical="center" wrapText="1"/>
    </xf>
    <xf numFmtId="0" fontId="52" fillId="2" borderId="0" xfId="0" applyFont="1" applyFill="1" applyAlignment="1">
      <alignment horizontal="left" vertical="top" wrapText="1"/>
    </xf>
    <xf numFmtId="0" fontId="46" fillId="2" borderId="0" xfId="2" applyFont="1" applyFill="1"/>
    <xf numFmtId="0" fontId="46" fillId="2" borderId="8" xfId="2" applyFont="1" applyFill="1" applyBorder="1"/>
    <xf numFmtId="0" fontId="46" fillId="2" borderId="9" xfId="2" applyFont="1" applyFill="1" applyBorder="1"/>
    <xf numFmtId="0" fontId="46" fillId="2" borderId="11" xfId="2" applyFont="1" applyFill="1" applyBorder="1"/>
    <xf numFmtId="0" fontId="46" fillId="2" borderId="10" xfId="2" applyFont="1" applyFill="1" applyBorder="1"/>
    <xf numFmtId="0" fontId="50" fillId="2" borderId="0" xfId="2" applyFont="1" applyFill="1" applyAlignment="1">
      <alignment horizontal="left" vertical="center" wrapText="1"/>
    </xf>
    <xf numFmtId="0" fontId="46" fillId="2" borderId="0" xfId="2" applyFont="1" applyFill="1" applyAlignment="1">
      <alignment horizontal="left" vertical="center" wrapText="1"/>
    </xf>
    <xf numFmtId="0" fontId="46" fillId="2" borderId="0" xfId="2" quotePrefix="1" applyFont="1" applyFill="1" applyAlignment="1">
      <alignment horizontal="left" vertical="center" wrapText="1"/>
    </xf>
    <xf numFmtId="0" fontId="48" fillId="2" borderId="7" xfId="2" quotePrefix="1" applyFont="1" applyFill="1" applyBorder="1" applyAlignment="1">
      <alignment horizontal="left" vertical="top" wrapText="1"/>
    </xf>
    <xf numFmtId="0" fontId="49" fillId="2" borderId="0" xfId="2" quotePrefix="1" applyFont="1" applyFill="1" applyAlignment="1">
      <alignment horizontal="left" vertical="top" wrapText="1"/>
    </xf>
    <xf numFmtId="0" fontId="49" fillId="2" borderId="8" xfId="2" quotePrefix="1" applyFont="1" applyFill="1" applyBorder="1" applyAlignment="1">
      <alignment horizontal="left" vertical="top" wrapText="1"/>
    </xf>
    <xf numFmtId="0" fontId="55" fillId="0" borderId="0" xfId="0" applyFont="1"/>
    <xf numFmtId="0" fontId="55" fillId="0" borderId="0" xfId="0" applyFont="1" applyAlignment="1">
      <alignment vertical="center"/>
    </xf>
    <xf numFmtId="0" fontId="55" fillId="0" borderId="3" xfId="0" applyFont="1" applyBorder="1" applyAlignment="1">
      <alignment horizontal="center" vertical="center"/>
    </xf>
    <xf numFmtId="0" fontId="55" fillId="0" borderId="2" xfId="0" applyFont="1" applyBorder="1" applyAlignment="1">
      <alignment horizontal="center" vertical="center"/>
    </xf>
    <xf numFmtId="0" fontId="55" fillId="0" borderId="0" xfId="0" applyFont="1" applyAlignment="1">
      <alignment horizontal="center" vertical="center"/>
    </xf>
    <xf numFmtId="0" fontId="55" fillId="0" borderId="0" xfId="0" applyFont="1" applyAlignment="1">
      <alignment horizontal="center"/>
    </xf>
    <xf numFmtId="0" fontId="58" fillId="0" borderId="0" xfId="0" applyFont="1" applyAlignment="1">
      <alignment horizontal="left" vertical="center"/>
    </xf>
    <xf numFmtId="0" fontId="56" fillId="0" borderId="70" xfId="0" applyFont="1" applyBorder="1" applyAlignment="1">
      <alignment horizontal="justify" vertical="center" wrapText="1"/>
    </xf>
    <xf numFmtId="0" fontId="60" fillId="15" borderId="74" xfId="0" applyFont="1" applyFill="1" applyBorder="1" applyAlignment="1">
      <alignment horizontal="center" vertical="center"/>
    </xf>
    <xf numFmtId="0" fontId="60" fillId="15" borderId="75" xfId="0" applyFont="1" applyFill="1" applyBorder="1" applyAlignment="1">
      <alignment horizontal="center" vertical="center"/>
    </xf>
    <xf numFmtId="0" fontId="61" fillId="0" borderId="74" xfId="0" applyFont="1" applyBorder="1" applyAlignment="1">
      <alignment horizontal="center" vertical="center"/>
    </xf>
    <xf numFmtId="0" fontId="61" fillId="0" borderId="75" xfId="0" applyFont="1" applyBorder="1" applyAlignment="1">
      <alignment vertical="center"/>
    </xf>
    <xf numFmtId="0" fontId="61" fillId="0" borderId="75" xfId="0" applyFont="1" applyBorder="1" applyAlignment="1">
      <alignment horizontal="center" vertical="center"/>
    </xf>
    <xf numFmtId="0" fontId="61" fillId="0" borderId="75" xfId="0" applyFont="1" applyBorder="1" applyAlignment="1">
      <alignment vertical="center" wrapText="1"/>
    </xf>
    <xf numFmtId="0" fontId="61" fillId="0" borderId="71" xfId="0" applyFont="1" applyBorder="1" applyAlignment="1">
      <alignment horizontal="center" vertical="center"/>
    </xf>
    <xf numFmtId="0" fontId="61" fillId="0" borderId="73" xfId="0" applyFont="1" applyBorder="1" applyAlignment="1">
      <alignment horizontal="center" vertical="center"/>
    </xf>
    <xf numFmtId="0" fontId="60" fillId="16" borderId="76" xfId="0" applyFont="1" applyFill="1" applyBorder="1" applyAlignment="1">
      <alignment horizontal="center" vertical="center" wrapText="1"/>
    </xf>
    <xf numFmtId="0" fontId="60" fillId="16" borderId="10" xfId="0" applyFont="1" applyFill="1" applyBorder="1" applyAlignment="1">
      <alignment horizontal="center" vertical="center" wrapText="1"/>
    </xf>
    <xf numFmtId="0" fontId="61" fillId="0" borderId="76" xfId="0" applyFont="1" applyBorder="1" applyAlignment="1">
      <alignment vertical="center"/>
    </xf>
    <xf numFmtId="0" fontId="61" fillId="0" borderId="10" xfId="0" applyFont="1" applyBorder="1" applyAlignment="1">
      <alignment vertical="center"/>
    </xf>
    <xf numFmtId="0" fontId="61" fillId="12" borderId="10" xfId="0" applyFont="1" applyFill="1" applyBorder="1" applyAlignment="1">
      <alignment horizontal="center" vertical="center" wrapText="1"/>
    </xf>
    <xf numFmtId="0" fontId="59" fillId="17" borderId="10" xfId="0" applyFont="1" applyFill="1" applyBorder="1" applyAlignment="1">
      <alignment horizontal="center" vertical="center" wrapText="1"/>
    </xf>
    <xf numFmtId="0" fontId="61" fillId="8" borderId="10" xfId="0" applyFont="1" applyFill="1" applyBorder="1" applyAlignment="1">
      <alignment horizontal="center" vertical="center" wrapText="1"/>
    </xf>
    <xf numFmtId="0" fontId="55" fillId="0" borderId="2" xfId="0" applyFont="1" applyBorder="1" applyAlignment="1">
      <alignment horizontal="center" vertical="center" wrapText="1"/>
    </xf>
    <xf numFmtId="0" fontId="55" fillId="0" borderId="0" xfId="0" applyFont="1" applyAlignment="1">
      <alignment horizontal="center" vertical="center" wrapText="1"/>
    </xf>
    <xf numFmtId="0" fontId="55" fillId="0" borderId="0" xfId="0" applyFont="1" applyAlignment="1">
      <alignment vertical="center" wrapText="1"/>
    </xf>
    <xf numFmtId="0" fontId="56" fillId="0" borderId="77" xfId="0" applyFont="1" applyBorder="1" applyAlignment="1">
      <alignment horizontal="justify" vertical="center" wrapText="1"/>
    </xf>
    <xf numFmtId="0" fontId="62" fillId="0" borderId="0" xfId="0" applyFont="1"/>
    <xf numFmtId="0" fontId="63" fillId="2" borderId="0" xfId="0" applyFont="1" applyFill="1"/>
    <xf numFmtId="0" fontId="64" fillId="2" borderId="41" xfId="2" applyFont="1" applyFill="1" applyBorder="1"/>
    <xf numFmtId="0" fontId="64" fillId="2" borderId="42" xfId="2" applyFont="1" applyFill="1" applyBorder="1"/>
    <xf numFmtId="0" fontId="64" fillId="2" borderId="43" xfId="2" applyFont="1" applyFill="1" applyBorder="1"/>
    <xf numFmtId="0" fontId="66" fillId="2" borderId="7" xfId="2" quotePrefix="1" applyFont="1" applyFill="1" applyBorder="1" applyAlignment="1">
      <alignment horizontal="left" vertical="top" wrapText="1"/>
    </xf>
    <xf numFmtId="0" fontId="64" fillId="2" borderId="0" xfId="2" quotePrefix="1" applyFont="1" applyFill="1" applyAlignment="1">
      <alignment horizontal="left" vertical="top" wrapText="1"/>
    </xf>
    <xf numFmtId="0" fontId="64" fillId="2" borderId="8" xfId="2" quotePrefix="1" applyFont="1" applyFill="1" applyBorder="1" applyAlignment="1">
      <alignment horizontal="left" vertical="top" wrapText="1"/>
    </xf>
    <xf numFmtId="0" fontId="64" fillId="2" borderId="7" xfId="2" applyFont="1" applyFill="1" applyBorder="1"/>
    <xf numFmtId="0" fontId="64" fillId="2" borderId="0" xfId="2" applyFont="1" applyFill="1"/>
    <xf numFmtId="0" fontId="64" fillId="2" borderId="0" xfId="2" applyFont="1" applyFill="1" applyAlignment="1">
      <alignment horizontal="left" vertical="center" wrapText="1"/>
    </xf>
    <xf numFmtId="0" fontId="64" fillId="2" borderId="0" xfId="2" quotePrefix="1" applyFont="1" applyFill="1" applyAlignment="1">
      <alignment horizontal="left" vertical="center" wrapText="1"/>
    </xf>
    <xf numFmtId="0" fontId="64" fillId="2" borderId="8" xfId="2" applyFont="1" applyFill="1" applyBorder="1"/>
    <xf numFmtId="0" fontId="64" fillId="2" borderId="0" xfId="0" applyFont="1" applyFill="1" applyAlignment="1">
      <alignment horizontal="left" vertical="center" wrapText="1"/>
    </xf>
    <xf numFmtId="0" fontId="64" fillId="2" borderId="0" xfId="0" applyFont="1" applyFill="1" applyAlignment="1">
      <alignment horizontal="left" vertical="top" wrapText="1"/>
    </xf>
    <xf numFmtId="0" fontId="64" fillId="2" borderId="9" xfId="2" applyFont="1" applyFill="1" applyBorder="1"/>
    <xf numFmtId="0" fontId="64" fillId="2" borderId="11" xfId="2" applyFont="1" applyFill="1" applyBorder="1"/>
    <xf numFmtId="0" fontId="64" fillId="2" borderId="10" xfId="2" applyFont="1" applyFill="1" applyBorder="1"/>
    <xf numFmtId="0" fontId="63" fillId="0" borderId="66" xfId="0" applyFont="1" applyBorder="1" applyAlignment="1">
      <alignment horizontal="center" vertical="center" textRotation="90" wrapText="1"/>
    </xf>
    <xf numFmtId="0" fontId="63" fillId="0" borderId="0" xfId="0" applyFont="1" applyAlignment="1">
      <alignment horizontal="center" vertical="center"/>
    </xf>
    <xf numFmtId="0" fontId="63" fillId="2" borderId="0" xfId="0" applyFont="1" applyFill="1" applyAlignment="1">
      <alignment vertical="center" wrapText="1"/>
    </xf>
    <xf numFmtId="0" fontId="63" fillId="2" borderId="0" xfId="0" applyFont="1" applyFill="1" applyAlignment="1">
      <alignment horizontal="center" vertical="center" wrapText="1"/>
    </xf>
    <xf numFmtId="0" fontId="63" fillId="2" borderId="0" xfId="0" applyFont="1" applyFill="1" applyAlignment="1">
      <alignment horizontal="center" vertical="center"/>
    </xf>
    <xf numFmtId="0" fontId="63" fillId="0" borderId="0" xfId="0" applyFont="1"/>
    <xf numFmtId="0" fontId="63" fillId="2" borderId="0" xfId="0" applyFont="1" applyFill="1" applyAlignment="1">
      <alignment vertical="center"/>
    </xf>
    <xf numFmtId="0" fontId="63" fillId="0" borderId="66" xfId="0" applyFont="1" applyBorder="1" applyAlignment="1">
      <alignment horizontal="center" vertical="center"/>
    </xf>
    <xf numFmtId="0" fontId="63" fillId="0" borderId="66" xfId="0" applyFont="1" applyBorder="1" applyAlignment="1" applyProtection="1">
      <alignment horizontal="justify" vertical="center" wrapText="1"/>
      <protection locked="0"/>
    </xf>
    <xf numFmtId="0" fontId="63" fillId="0" borderId="66" xfId="0" applyFont="1" applyBorder="1" applyAlignment="1" applyProtection="1">
      <alignment horizontal="center" vertical="center"/>
      <protection hidden="1"/>
    </xf>
    <xf numFmtId="0" fontId="63" fillId="0" borderId="66" xfId="0" applyFont="1" applyBorder="1" applyAlignment="1" applyProtection="1">
      <alignment horizontal="center" vertical="center" textRotation="90" wrapText="1"/>
      <protection locked="0"/>
    </xf>
    <xf numFmtId="9" fontId="63" fillId="0" borderId="66" xfId="0" applyNumberFormat="1" applyFont="1" applyBorder="1" applyAlignment="1" applyProtection="1">
      <alignment horizontal="center" vertical="center" wrapText="1"/>
      <protection hidden="1"/>
    </xf>
    <xf numFmtId="164" fontId="63" fillId="0" borderId="66" xfId="1" applyNumberFormat="1" applyFont="1" applyBorder="1" applyAlignment="1">
      <alignment horizontal="center" vertical="top"/>
    </xf>
    <xf numFmtId="0" fontId="62" fillId="0" borderId="66" xfId="0" applyFont="1" applyBorder="1" applyAlignment="1" applyProtection="1">
      <alignment horizontal="center" vertical="center" textRotation="90" wrapText="1"/>
      <protection hidden="1"/>
    </xf>
    <xf numFmtId="9" fontId="63" fillId="0" borderId="66" xfId="0" applyNumberFormat="1" applyFont="1" applyBorder="1" applyAlignment="1" applyProtection="1">
      <alignment horizontal="center" vertical="center"/>
      <protection hidden="1"/>
    </xf>
    <xf numFmtId="0" fontId="62" fillId="0" borderId="66" xfId="0" applyFont="1" applyBorder="1" applyAlignment="1" applyProtection="1">
      <alignment horizontal="center" vertical="center" textRotation="90"/>
      <protection hidden="1"/>
    </xf>
    <xf numFmtId="0" fontId="63" fillId="0" borderId="66" xfId="0" applyFont="1" applyBorder="1" applyAlignment="1" applyProtection="1">
      <alignment horizontal="center" vertical="center" textRotation="90"/>
      <protection locked="0"/>
    </xf>
    <xf numFmtId="0" fontId="63" fillId="0" borderId="0" xfId="0" applyFont="1" applyAlignment="1">
      <alignment vertical="center"/>
    </xf>
    <xf numFmtId="0" fontId="63" fillId="0" borderId="66" xfId="0" applyFont="1" applyBorder="1" applyAlignment="1" applyProtection="1">
      <alignment horizontal="justify" vertical="top" wrapText="1"/>
      <protection locked="0"/>
    </xf>
    <xf numFmtId="0" fontId="63" fillId="0" borderId="66" xfId="0" applyFont="1" applyBorder="1" applyAlignment="1" applyProtection="1">
      <alignment horizontal="center" vertical="top" wrapText="1"/>
      <protection locked="0"/>
    </xf>
    <xf numFmtId="164" fontId="63" fillId="0" borderId="66" xfId="1" applyNumberFormat="1" applyFont="1" applyBorder="1" applyAlignment="1">
      <alignment horizontal="center" vertical="center"/>
    </xf>
    <xf numFmtId="164" fontId="63" fillId="8" borderId="66" xfId="1" applyNumberFormat="1" applyFont="1" applyFill="1" applyBorder="1" applyAlignment="1">
      <alignment horizontal="center" vertical="center"/>
    </xf>
    <xf numFmtId="0" fontId="63" fillId="0" borderId="66" xfId="0" applyFont="1" applyBorder="1" applyAlignment="1" applyProtection="1">
      <alignment horizontal="justify" vertical="top"/>
      <protection locked="0"/>
    </xf>
    <xf numFmtId="164" fontId="63" fillId="8" borderId="66" xfId="1" applyNumberFormat="1" applyFont="1" applyFill="1" applyBorder="1" applyAlignment="1">
      <alignment horizontal="center" vertical="top"/>
    </xf>
    <xf numFmtId="0" fontId="55" fillId="0" borderId="0" xfId="0" applyFont="1" applyProtection="1">
      <protection locked="0"/>
    </xf>
    <xf numFmtId="0" fontId="55" fillId="0" borderId="0" xfId="0" applyFont="1" applyAlignment="1" applyProtection="1">
      <alignment vertical="center"/>
      <protection locked="0"/>
    </xf>
    <xf numFmtId="0" fontId="55" fillId="0" borderId="0" xfId="0" applyFont="1" applyAlignment="1" applyProtection="1">
      <alignment vertical="center" wrapText="1"/>
      <protection locked="0"/>
    </xf>
    <xf numFmtId="0" fontId="55" fillId="0" borderId="0" xfId="0" applyFont="1" applyAlignment="1" applyProtection="1">
      <alignment horizontal="center" vertical="center" wrapText="1"/>
      <protection locked="0"/>
    </xf>
    <xf numFmtId="0" fontId="55" fillId="0" borderId="0" xfId="0" applyFont="1" applyAlignment="1" applyProtection="1">
      <alignment horizontal="center" vertical="center"/>
      <protection locked="0"/>
    </xf>
    <xf numFmtId="0" fontId="44" fillId="0" borderId="87" xfId="5" applyBorder="1" applyAlignment="1">
      <alignment vertical="center" wrapText="1"/>
    </xf>
    <xf numFmtId="0" fontId="55" fillId="0" borderId="0" xfId="0" applyFont="1" applyAlignment="1">
      <alignment horizontal="center" wrapText="1"/>
    </xf>
    <xf numFmtId="0" fontId="55" fillId="0" borderId="66" xfId="0" applyFont="1" applyBorder="1" applyAlignment="1" applyProtection="1">
      <alignment horizontal="center" vertical="center" textRotation="90" wrapText="1"/>
      <protection locked="0"/>
    </xf>
    <xf numFmtId="0" fontId="56" fillId="0" borderId="53" xfId="4" applyFont="1" applyBorder="1" applyAlignment="1">
      <alignment horizontal="center" vertical="center" wrapText="1"/>
    </xf>
    <xf numFmtId="0" fontId="56" fillId="0" borderId="53" xfId="5" applyFont="1" applyBorder="1" applyAlignment="1">
      <alignment horizontal="center" vertical="center" wrapText="1"/>
    </xf>
    <xf numFmtId="0" fontId="0" fillId="0" borderId="53" xfId="0" applyBorder="1" applyAlignment="1">
      <alignment wrapText="1"/>
    </xf>
    <xf numFmtId="0" fontId="44" fillId="0" borderId="53" xfId="5" applyBorder="1" applyAlignment="1">
      <alignment horizontal="center" vertical="center" wrapText="1"/>
    </xf>
    <xf numFmtId="0" fontId="56" fillId="0" borderId="53" xfId="4" applyFont="1" applyBorder="1" applyAlignment="1">
      <alignment horizontal="center" vertical="center"/>
    </xf>
    <xf numFmtId="49" fontId="56" fillId="0" borderId="53" xfId="5" applyNumberFormat="1" applyFont="1" applyBorder="1" applyAlignment="1">
      <alignment horizontal="center" vertical="center" wrapText="1"/>
    </xf>
    <xf numFmtId="0" fontId="44" fillId="0" borderId="53" xfId="5" applyBorder="1" applyAlignment="1">
      <alignment horizontal="center" vertical="center"/>
    </xf>
    <xf numFmtId="0" fontId="44" fillId="0" borderId="86" xfId="5" applyBorder="1" applyAlignment="1">
      <alignment horizontal="center" vertical="center"/>
    </xf>
    <xf numFmtId="0" fontId="44" fillId="0" borderId="84" xfId="5" applyBorder="1" applyAlignment="1">
      <alignment horizontal="center" vertical="center"/>
    </xf>
    <xf numFmtId="0" fontId="46" fillId="0" borderId="96" xfId="5" applyFont="1" applyBorder="1" applyAlignment="1">
      <alignment vertical="center" wrapText="1"/>
    </xf>
    <xf numFmtId="0" fontId="0" fillId="0" borderId="97" xfId="0" applyBorder="1" applyAlignment="1">
      <alignment wrapText="1"/>
    </xf>
    <xf numFmtId="0" fontId="0" fillId="0" borderId="92" xfId="0" applyBorder="1" applyAlignment="1">
      <alignment vertical="center" wrapText="1"/>
    </xf>
    <xf numFmtId="0" fontId="0" fillId="0" borderId="93" xfId="0" applyBorder="1" applyAlignment="1">
      <alignment wrapText="1"/>
    </xf>
    <xf numFmtId="0" fontId="0" fillId="0" borderId="94" xfId="0" applyBorder="1" applyAlignment="1">
      <alignment vertical="center" wrapText="1"/>
    </xf>
    <xf numFmtId="0" fontId="0" fillId="0" borderId="95" xfId="0" applyBorder="1" applyAlignment="1">
      <alignment wrapText="1"/>
    </xf>
    <xf numFmtId="0" fontId="44" fillId="0" borderId="54" xfId="5" applyBorder="1" applyAlignment="1">
      <alignment horizontal="left" vertical="center" wrapText="1"/>
    </xf>
    <xf numFmtId="0" fontId="0" fillId="0" borderId="62" xfId="0" applyBorder="1" applyAlignment="1">
      <alignment wrapText="1"/>
    </xf>
    <xf numFmtId="0" fontId="0" fillId="0" borderId="84" xfId="0" applyBorder="1" applyAlignment="1">
      <alignment wrapText="1"/>
    </xf>
    <xf numFmtId="0" fontId="0" fillId="0" borderId="85" xfId="0" applyBorder="1" applyAlignment="1">
      <alignment wrapText="1"/>
    </xf>
    <xf numFmtId="0" fontId="0" fillId="0" borderId="86" xfId="0" applyBorder="1" applyAlignment="1">
      <alignment wrapText="1"/>
    </xf>
    <xf numFmtId="0" fontId="0" fillId="0" borderId="53" xfId="0" applyBorder="1" applyAlignment="1">
      <alignment horizontal="center" wrapText="1"/>
    </xf>
    <xf numFmtId="0" fontId="44" fillId="0" borderId="53" xfId="5" applyBorder="1" applyAlignment="1">
      <alignment horizontal="left" vertical="top" wrapText="1"/>
    </xf>
    <xf numFmtId="0" fontId="0" fillId="0" borderId="53" xfId="0" applyBorder="1" applyAlignment="1">
      <alignment horizontal="left" vertical="top" wrapText="1"/>
    </xf>
    <xf numFmtId="0" fontId="44" fillId="0" borderId="98" xfId="5" applyBorder="1" applyAlignment="1">
      <alignment horizontal="center" vertical="center" wrapText="1"/>
    </xf>
    <xf numFmtId="0" fontId="0" fillId="0" borderId="99" xfId="0" applyBorder="1" applyAlignment="1">
      <alignment horizontal="center" vertical="center" wrapText="1"/>
    </xf>
    <xf numFmtId="0" fontId="0" fillId="0" borderId="100" xfId="0" applyBorder="1" applyAlignment="1">
      <alignment horizontal="center" vertical="center" wrapText="1"/>
    </xf>
    <xf numFmtId="0" fontId="0" fillId="0" borderId="83" xfId="0" applyBorder="1" applyAlignment="1">
      <alignment wrapText="1"/>
    </xf>
    <xf numFmtId="0" fontId="0" fillId="0" borderId="53" xfId="0" applyBorder="1" applyAlignment="1">
      <alignment horizontal="center" vertical="center" wrapText="1"/>
    </xf>
    <xf numFmtId="0" fontId="64" fillId="2" borderId="61" xfId="0" applyFont="1" applyFill="1" applyBorder="1" applyAlignment="1">
      <alignment horizontal="left" vertical="center" wrapText="1"/>
    </xf>
    <xf numFmtId="0" fontId="64" fillId="2" borderId="62" xfId="0" applyFont="1" applyFill="1" applyBorder="1" applyAlignment="1">
      <alignment horizontal="left" vertical="center" wrapText="1"/>
    </xf>
    <xf numFmtId="0" fontId="64" fillId="2" borderId="54" xfId="2" applyFont="1" applyFill="1" applyBorder="1" applyAlignment="1">
      <alignment horizontal="justify" vertical="center" wrapText="1"/>
    </xf>
    <xf numFmtId="0" fontId="64" fillId="2" borderId="55" xfId="2" applyFont="1" applyFill="1" applyBorder="1" applyAlignment="1">
      <alignment horizontal="justify" vertical="center" wrapText="1"/>
    </xf>
    <xf numFmtId="0" fontId="64" fillId="2" borderId="63" xfId="0" applyFont="1" applyFill="1" applyBorder="1" applyAlignment="1">
      <alignment horizontal="left" vertical="center" wrapText="1"/>
    </xf>
    <xf numFmtId="0" fontId="64" fillId="2" borderId="64" xfId="0" applyFont="1" applyFill="1" applyBorder="1" applyAlignment="1">
      <alignment horizontal="left" vertical="center" wrapText="1"/>
    </xf>
    <xf numFmtId="0" fontId="64" fillId="2" borderId="56" xfId="0" applyFont="1" applyFill="1" applyBorder="1" applyAlignment="1">
      <alignment horizontal="justify" vertical="center" wrapText="1"/>
    </xf>
    <xf numFmtId="0" fontId="64" fillId="2" borderId="57" xfId="0" applyFont="1" applyFill="1" applyBorder="1" applyAlignment="1">
      <alignment horizontal="justify" vertical="center" wrapText="1"/>
    </xf>
    <xf numFmtId="0" fontId="63" fillId="18" borderId="0" xfId="0" applyFont="1" applyFill="1" applyAlignment="1">
      <alignment horizontal="left" vertical="top" wrapText="1"/>
    </xf>
    <xf numFmtId="0" fontId="64" fillId="2" borderId="7" xfId="2" applyFont="1" applyFill="1" applyBorder="1" applyAlignment="1">
      <alignment horizontal="left" vertical="top" wrapText="1"/>
    </xf>
    <xf numFmtId="0" fontId="64" fillId="2" borderId="0" xfId="2" applyFont="1" applyFill="1" applyAlignment="1">
      <alignment horizontal="left" vertical="top" wrapText="1"/>
    </xf>
    <xf numFmtId="0" fontId="64" fillId="2" borderId="8" xfId="2" applyFont="1" applyFill="1" applyBorder="1" applyAlignment="1">
      <alignment horizontal="left" vertical="top" wrapText="1"/>
    </xf>
    <xf numFmtId="0" fontId="64" fillId="2" borderId="52" xfId="0" applyFont="1" applyFill="1" applyBorder="1" applyAlignment="1">
      <alignment horizontal="left" vertical="center" wrapText="1"/>
    </xf>
    <xf numFmtId="0" fontId="64" fillId="2" borderId="53" xfId="0" applyFont="1" applyFill="1" applyBorder="1" applyAlignment="1">
      <alignment horizontal="left" vertical="center" wrapText="1"/>
    </xf>
    <xf numFmtId="0" fontId="64" fillId="2" borderId="48" xfId="3" applyFont="1" applyFill="1" applyBorder="1" applyAlignment="1">
      <alignment vertical="center" wrapText="1" readingOrder="1"/>
    </xf>
    <xf numFmtId="0" fontId="64" fillId="2" borderId="49" xfId="3" applyFont="1" applyFill="1" applyBorder="1" applyAlignment="1">
      <alignment vertical="center" wrapText="1" readingOrder="1"/>
    </xf>
    <xf numFmtId="0" fontId="64" fillId="2" borderId="50" xfId="2" applyFont="1" applyFill="1" applyBorder="1" applyAlignment="1">
      <alignment horizontal="justify" vertical="center" wrapText="1"/>
    </xf>
    <xf numFmtId="0" fontId="64" fillId="2" borderId="51" xfId="2" applyFont="1" applyFill="1" applyBorder="1" applyAlignment="1">
      <alignment horizontal="justify" vertical="center" wrapText="1"/>
    </xf>
    <xf numFmtId="0" fontId="64" fillId="2" borderId="48" xfId="3" applyFont="1" applyFill="1" applyBorder="1" applyAlignment="1">
      <alignment horizontal="left" vertical="center" wrapText="1" readingOrder="1"/>
    </xf>
    <xf numFmtId="0" fontId="64" fillId="2" borderId="49" xfId="3" applyFont="1" applyFill="1" applyBorder="1" applyAlignment="1">
      <alignment horizontal="left" vertical="center" wrapText="1" readingOrder="1"/>
    </xf>
    <xf numFmtId="0" fontId="64" fillId="2" borderId="48" xfId="3" applyFont="1" applyFill="1" applyBorder="1" applyAlignment="1">
      <alignment horizontal="left" vertical="top" wrapText="1" readingOrder="1"/>
    </xf>
    <xf numFmtId="0" fontId="64" fillId="2" borderId="49" xfId="3" applyFont="1" applyFill="1" applyBorder="1" applyAlignment="1">
      <alignment horizontal="left" vertical="top" wrapText="1" readingOrder="1"/>
    </xf>
    <xf numFmtId="0" fontId="64" fillId="18" borderId="44" xfId="3" applyFont="1" applyFill="1" applyBorder="1" applyAlignment="1">
      <alignment horizontal="center" vertical="center" wrapText="1"/>
    </xf>
    <xf numFmtId="0" fontId="64" fillId="18" borderId="45" xfId="3" applyFont="1" applyFill="1" applyBorder="1" applyAlignment="1">
      <alignment horizontal="center" vertical="center" wrapText="1"/>
    </xf>
    <xf numFmtId="0" fontId="64" fillId="18" borderId="46" xfId="2" applyFont="1" applyFill="1" applyBorder="1" applyAlignment="1">
      <alignment horizontal="center" vertical="center"/>
    </xf>
    <xf numFmtId="0" fontId="64" fillId="18" borderId="47" xfId="2" applyFont="1" applyFill="1" applyBorder="1" applyAlignment="1">
      <alignment horizontal="center" vertical="center"/>
    </xf>
    <xf numFmtId="0" fontId="67" fillId="0" borderId="38" xfId="2" applyFont="1" applyBorder="1" applyAlignment="1">
      <alignment horizontal="center" vertical="center" wrapText="1"/>
    </xf>
    <xf numFmtId="0" fontId="67" fillId="0" borderId="39" xfId="2" applyFont="1" applyBorder="1" applyAlignment="1">
      <alignment horizontal="center" vertical="center" wrapText="1"/>
    </xf>
    <xf numFmtId="0" fontId="67" fillId="0" borderId="40" xfId="2" applyFont="1" applyBorder="1" applyAlignment="1">
      <alignment horizontal="center" vertical="center" wrapText="1"/>
    </xf>
    <xf numFmtId="0" fontId="64" fillId="0" borderId="7" xfId="2" quotePrefix="1" applyFont="1" applyBorder="1" applyAlignment="1">
      <alignment horizontal="left" vertical="center" wrapText="1"/>
    </xf>
    <xf numFmtId="0" fontId="64" fillId="0" borderId="0" xfId="2" quotePrefix="1" applyFont="1" applyAlignment="1">
      <alignment horizontal="left" vertical="center" wrapText="1"/>
    </xf>
    <xf numFmtId="0" fontId="64" fillId="0" borderId="8" xfId="2" quotePrefix="1" applyFont="1" applyBorder="1" applyAlignment="1">
      <alignment horizontal="left" vertical="center" wrapText="1"/>
    </xf>
    <xf numFmtId="0" fontId="64" fillId="0" borderId="58" xfId="2" quotePrefix="1" applyFont="1" applyBorder="1" applyAlignment="1">
      <alignment horizontal="left" vertical="center" wrapText="1"/>
    </xf>
    <xf numFmtId="0" fontId="64" fillId="0" borderId="59" xfId="2" quotePrefix="1" applyFont="1" applyBorder="1" applyAlignment="1">
      <alignment horizontal="left" vertical="center" wrapText="1"/>
    </xf>
    <xf numFmtId="0" fontId="64" fillId="0" borderId="60" xfId="2" quotePrefix="1" applyFont="1" applyBorder="1" applyAlignment="1">
      <alignment horizontal="left" vertical="center" wrapText="1"/>
    </xf>
    <xf numFmtId="0" fontId="66" fillId="2" borderId="41" xfId="2" quotePrefix="1" applyFont="1" applyFill="1" applyBorder="1" applyAlignment="1">
      <alignment horizontal="left" vertical="top" wrapText="1"/>
    </xf>
    <xf numFmtId="0" fontId="64" fillId="2" borderId="42" xfId="2" quotePrefix="1" applyFont="1" applyFill="1" applyBorder="1" applyAlignment="1">
      <alignment horizontal="left" vertical="top" wrapText="1"/>
    </xf>
    <xf numFmtId="0" fontId="64" fillId="2" borderId="43" xfId="2" quotePrefix="1" applyFont="1" applyFill="1" applyBorder="1" applyAlignment="1">
      <alignment horizontal="left" vertical="top" wrapText="1"/>
    </xf>
    <xf numFmtId="0" fontId="64" fillId="2" borderId="58" xfId="2" quotePrefix="1" applyFont="1" applyFill="1" applyBorder="1" applyAlignment="1">
      <alignment horizontal="justify" vertical="center" wrapText="1"/>
    </xf>
    <xf numFmtId="0" fontId="64" fillId="2" borderId="59" xfId="2" quotePrefix="1" applyFont="1" applyFill="1" applyBorder="1" applyAlignment="1">
      <alignment horizontal="justify" vertical="center" wrapText="1"/>
    </xf>
    <xf numFmtId="0" fontId="64" fillId="2" borderId="60" xfId="2" quotePrefix="1" applyFont="1" applyFill="1" applyBorder="1" applyAlignment="1">
      <alignment horizontal="justify" vertical="center" wrapText="1"/>
    </xf>
    <xf numFmtId="0" fontId="64" fillId="0" borderId="7" xfId="2" quotePrefix="1" applyFont="1" applyBorder="1" applyAlignment="1">
      <alignment horizontal="left" vertical="top" wrapText="1"/>
    </xf>
    <xf numFmtId="0" fontId="64" fillId="0" borderId="0" xfId="2" quotePrefix="1" applyFont="1" applyAlignment="1">
      <alignment horizontal="left" vertical="top" wrapText="1"/>
    </xf>
    <xf numFmtId="0" fontId="64" fillId="0" borderId="8" xfId="2" quotePrefix="1" applyFont="1" applyBorder="1" applyAlignment="1">
      <alignment horizontal="left" vertical="top" wrapText="1"/>
    </xf>
    <xf numFmtId="0" fontId="47" fillId="13" borderId="38" xfId="2" applyFont="1" applyFill="1" applyBorder="1" applyAlignment="1">
      <alignment horizontal="center" vertical="center" wrapText="1"/>
    </xf>
    <xf numFmtId="0" fontId="47" fillId="13" borderId="39" xfId="2" applyFont="1" applyFill="1" applyBorder="1" applyAlignment="1">
      <alignment horizontal="center" vertical="center" wrapText="1"/>
    </xf>
    <xf numFmtId="0" fontId="47" fillId="13" borderId="40" xfId="2" applyFont="1" applyFill="1" applyBorder="1" applyAlignment="1">
      <alignment horizontal="center" vertical="center" wrapText="1"/>
    </xf>
    <xf numFmtId="0" fontId="46" fillId="0" borderId="7" xfId="2" quotePrefix="1" applyFont="1" applyBorder="1" applyAlignment="1">
      <alignment horizontal="left" vertical="center" wrapText="1"/>
    </xf>
    <xf numFmtId="0" fontId="46" fillId="0" borderId="0" xfId="2" quotePrefix="1" applyFont="1" applyAlignment="1">
      <alignment horizontal="left" vertical="center" wrapText="1"/>
    </xf>
    <xf numFmtId="0" fontId="46" fillId="0" borderId="8" xfId="2" quotePrefix="1" applyFont="1" applyBorder="1" applyAlignment="1">
      <alignment horizontal="left" vertical="center" wrapText="1"/>
    </xf>
    <xf numFmtId="0" fontId="46" fillId="0" borderId="58" xfId="2" quotePrefix="1" applyFont="1" applyBorder="1" applyAlignment="1">
      <alignment horizontal="left" vertical="center" wrapText="1"/>
    </xf>
    <xf numFmtId="0" fontId="46" fillId="0" borderId="59" xfId="2" quotePrefix="1" applyFont="1" applyBorder="1" applyAlignment="1">
      <alignment horizontal="left" vertical="center" wrapText="1"/>
    </xf>
    <xf numFmtId="0" fontId="46" fillId="0" borderId="60" xfId="2" quotePrefix="1" applyFont="1" applyBorder="1" applyAlignment="1">
      <alignment horizontal="left" vertical="center" wrapText="1"/>
    </xf>
    <xf numFmtId="0" fontId="48" fillId="2" borderId="41" xfId="2" quotePrefix="1" applyFont="1" applyFill="1" applyBorder="1" applyAlignment="1">
      <alignment horizontal="left" vertical="top" wrapText="1"/>
    </xf>
    <xf numFmtId="0" fontId="49" fillId="2" borderId="42" xfId="2" quotePrefix="1" applyFont="1" applyFill="1" applyBorder="1" applyAlignment="1">
      <alignment horizontal="left" vertical="top" wrapText="1"/>
    </xf>
    <xf numFmtId="0" fontId="49" fillId="2" borderId="43" xfId="2" quotePrefix="1" applyFont="1" applyFill="1" applyBorder="1" applyAlignment="1">
      <alignment horizontal="left" vertical="top" wrapText="1"/>
    </xf>
    <xf numFmtId="0" fontId="46" fillId="0" borderId="7" xfId="2" quotePrefix="1" applyFont="1" applyBorder="1" applyAlignment="1">
      <alignment horizontal="left" vertical="top" wrapText="1"/>
    </xf>
    <xf numFmtId="0" fontId="46" fillId="0" borderId="0" xfId="2" quotePrefix="1" applyFont="1" applyAlignment="1">
      <alignment horizontal="left" vertical="top" wrapText="1"/>
    </xf>
    <xf numFmtId="0" fontId="46" fillId="0" borderId="8" xfId="2" quotePrefix="1" applyFont="1" applyBorder="1" applyAlignment="1">
      <alignment horizontal="left" vertical="top" wrapText="1"/>
    </xf>
    <xf numFmtId="0" fontId="51" fillId="13" borderId="44" xfId="3" applyFont="1" applyFill="1" applyBorder="1" applyAlignment="1">
      <alignment horizontal="center" vertical="center" wrapText="1"/>
    </xf>
    <xf numFmtId="0" fontId="51" fillId="13" borderId="45" xfId="3" applyFont="1" applyFill="1" applyBorder="1" applyAlignment="1">
      <alignment horizontal="center" vertical="center" wrapText="1"/>
    </xf>
    <xf numFmtId="0" fontId="51" fillId="13" borderId="46" xfId="2" applyFont="1" applyFill="1" applyBorder="1" applyAlignment="1">
      <alignment horizontal="center" vertical="center"/>
    </xf>
    <xf numFmtId="0" fontId="51" fillId="13" borderId="47" xfId="2" applyFont="1" applyFill="1" applyBorder="1" applyAlignment="1">
      <alignment horizontal="center" vertical="center"/>
    </xf>
    <xf numFmtId="0" fontId="1" fillId="2" borderId="58" xfId="2" quotePrefix="1" applyFont="1" applyFill="1" applyBorder="1" applyAlignment="1">
      <alignment horizontal="justify" vertical="center" wrapText="1"/>
    </xf>
    <xf numFmtId="0" fontId="1" fillId="2" borderId="59" xfId="2" quotePrefix="1" applyFont="1" applyFill="1" applyBorder="1" applyAlignment="1">
      <alignment horizontal="justify" vertical="center" wrapText="1"/>
    </xf>
    <xf numFmtId="0" fontId="1" fillId="2" borderId="60" xfId="2" quotePrefix="1" applyFont="1" applyFill="1" applyBorder="1" applyAlignment="1">
      <alignment horizontal="justify" vertical="center" wrapText="1"/>
    </xf>
    <xf numFmtId="0" fontId="51" fillId="2" borderId="48" xfId="3" applyFont="1" applyFill="1" applyBorder="1" applyAlignment="1">
      <alignment horizontal="left" vertical="top" wrapText="1" readingOrder="1"/>
    </xf>
    <xf numFmtId="0" fontId="51" fillId="2" borderId="49" xfId="3" applyFont="1" applyFill="1" applyBorder="1" applyAlignment="1">
      <alignment horizontal="left" vertical="top" wrapText="1" readingOrder="1"/>
    </xf>
    <xf numFmtId="0" fontId="52" fillId="2" borderId="50" xfId="2" applyFont="1" applyFill="1" applyBorder="1" applyAlignment="1">
      <alignment horizontal="justify" vertical="center" wrapText="1"/>
    </xf>
    <xf numFmtId="0" fontId="52" fillId="2" borderId="51" xfId="2" applyFont="1" applyFill="1" applyBorder="1" applyAlignment="1">
      <alignment horizontal="justify" vertical="center" wrapText="1"/>
    </xf>
    <xf numFmtId="0" fontId="51" fillId="2" borderId="52" xfId="0" applyFont="1" applyFill="1" applyBorder="1" applyAlignment="1">
      <alignment horizontal="left" vertical="center" wrapText="1"/>
    </xf>
    <xf numFmtId="0" fontId="51" fillId="2" borderId="53" xfId="0" applyFont="1" applyFill="1" applyBorder="1" applyAlignment="1">
      <alignment horizontal="left" vertical="center" wrapText="1"/>
    </xf>
    <xf numFmtId="0" fontId="52" fillId="2" borderId="54" xfId="2" applyFont="1" applyFill="1" applyBorder="1" applyAlignment="1">
      <alignment horizontal="justify" vertical="center" wrapText="1"/>
    </xf>
    <xf numFmtId="0" fontId="52" fillId="2" borderId="55" xfId="2" applyFont="1" applyFill="1" applyBorder="1" applyAlignment="1">
      <alignment horizontal="justify" vertical="center" wrapText="1"/>
    </xf>
    <xf numFmtId="0" fontId="46" fillId="2" borderId="7" xfId="2" applyFont="1" applyFill="1" applyBorder="1" applyAlignment="1">
      <alignment horizontal="left" vertical="top" wrapText="1"/>
    </xf>
    <xf numFmtId="0" fontId="46" fillId="2" borderId="0" xfId="2" applyFont="1" applyFill="1" applyAlignment="1">
      <alignment horizontal="left" vertical="top" wrapText="1"/>
    </xf>
    <xf numFmtId="0" fontId="46" fillId="2" borderId="8" xfId="2" applyFont="1" applyFill="1" applyBorder="1" applyAlignment="1">
      <alignment horizontal="left" vertical="top" wrapText="1"/>
    </xf>
    <xf numFmtId="0" fontId="51" fillId="2" borderId="61" xfId="0" applyFont="1" applyFill="1" applyBorder="1" applyAlignment="1">
      <alignment horizontal="left" vertical="center" wrapText="1"/>
    </xf>
    <xf numFmtId="0" fontId="51" fillId="2" borderId="62" xfId="0" applyFont="1" applyFill="1" applyBorder="1" applyAlignment="1">
      <alignment horizontal="left" vertical="center" wrapText="1"/>
    </xf>
    <xf numFmtId="0" fontId="51" fillId="2" borderId="63" xfId="0" applyFont="1" applyFill="1" applyBorder="1" applyAlignment="1">
      <alignment horizontal="left" vertical="center" wrapText="1"/>
    </xf>
    <xf numFmtId="0" fontId="51" fillId="2" borderId="64" xfId="0" applyFont="1" applyFill="1" applyBorder="1" applyAlignment="1">
      <alignment horizontal="left" vertical="center" wrapText="1"/>
    </xf>
    <xf numFmtId="0" fontId="52" fillId="2" borderId="56" xfId="0" applyFont="1" applyFill="1" applyBorder="1" applyAlignment="1">
      <alignment horizontal="justify" vertical="center" wrapText="1"/>
    </xf>
    <xf numFmtId="0" fontId="52" fillId="2" borderId="57" xfId="0" applyFont="1" applyFill="1" applyBorder="1" applyAlignment="1">
      <alignment horizontal="justify" vertical="center" wrapText="1"/>
    </xf>
    <xf numFmtId="49" fontId="63" fillId="0" borderId="67" xfId="0" applyNumberFormat="1" applyFont="1" applyBorder="1" applyAlignment="1" applyProtection="1">
      <alignment horizontal="justify" vertical="center" wrapText="1"/>
      <protection locked="0"/>
    </xf>
    <xf numFmtId="49" fontId="63" fillId="0" borderId="69" xfId="0" applyNumberFormat="1" applyFont="1" applyBorder="1" applyAlignment="1" applyProtection="1">
      <alignment horizontal="justify" vertical="center" wrapText="1"/>
      <protection locked="0"/>
    </xf>
    <xf numFmtId="49" fontId="63" fillId="0" borderId="68" xfId="0" applyNumberFormat="1" applyFont="1" applyBorder="1" applyAlignment="1" applyProtection="1">
      <alignment horizontal="justify" vertical="center" wrapText="1"/>
      <protection locked="0"/>
    </xf>
    <xf numFmtId="0" fontId="55" fillId="0" borderId="67" xfId="0" applyFont="1" applyBorder="1" applyAlignment="1" applyProtection="1">
      <alignment horizontal="justify" vertical="center" wrapText="1"/>
      <protection locked="0"/>
    </xf>
    <xf numFmtId="0" fontId="55" fillId="0" borderId="69" xfId="0" applyFont="1" applyBorder="1" applyAlignment="1" applyProtection="1">
      <alignment horizontal="justify" vertical="center" wrapText="1"/>
      <protection locked="0"/>
    </xf>
    <xf numFmtId="0" fontId="55" fillId="0" borderId="68" xfId="0" applyFont="1" applyBorder="1" applyAlignment="1" applyProtection="1">
      <alignment horizontal="justify" vertical="center" wrapText="1"/>
      <protection locked="0"/>
    </xf>
    <xf numFmtId="0" fontId="63" fillId="0" borderId="101" xfId="0" applyFont="1" applyBorder="1" applyAlignment="1" applyProtection="1">
      <alignment horizontal="center" vertical="center" wrapText="1"/>
      <protection locked="0"/>
    </xf>
    <xf numFmtId="0" fontId="63" fillId="0" borderId="101" xfId="0" applyFont="1" applyBorder="1" applyAlignment="1" applyProtection="1">
      <alignment horizontal="center" vertical="center"/>
      <protection locked="0"/>
    </xf>
    <xf numFmtId="0" fontId="63" fillId="0" borderId="101" xfId="0" applyFont="1" applyBorder="1" applyAlignment="1" applyProtection="1">
      <alignment horizontal="justify" vertical="center" wrapText="1"/>
      <protection locked="0"/>
    </xf>
    <xf numFmtId="0" fontId="63" fillId="0" borderId="78" xfId="0" applyFont="1" applyBorder="1" applyAlignment="1" applyProtection="1">
      <alignment horizontal="justify" vertical="center" wrapText="1"/>
      <protection locked="0"/>
    </xf>
    <xf numFmtId="0" fontId="63" fillId="0" borderId="79" xfId="0" applyFont="1" applyBorder="1" applyAlignment="1" applyProtection="1">
      <alignment horizontal="justify" vertical="center" wrapText="1"/>
      <protection locked="0"/>
    </xf>
    <xf numFmtId="0" fontId="63" fillId="0" borderId="80" xfId="0" applyFont="1" applyBorder="1" applyAlignment="1" applyProtection="1">
      <alignment horizontal="justify" vertical="center" wrapText="1"/>
      <protection locked="0"/>
    </xf>
    <xf numFmtId="0" fontId="63" fillId="0" borderId="67" xfId="0" applyFont="1" applyBorder="1" applyAlignment="1" applyProtection="1">
      <alignment horizontal="justify" vertical="center" wrapText="1"/>
      <protection locked="0"/>
    </xf>
    <xf numFmtId="0" fontId="63" fillId="0" borderId="69" xfId="0" applyFont="1" applyBorder="1" applyAlignment="1" applyProtection="1">
      <alignment horizontal="justify" vertical="center" wrapText="1"/>
      <protection locked="0"/>
    </xf>
    <xf numFmtId="0" fontId="63" fillId="0" borderId="68" xfId="0" applyFont="1" applyBorder="1" applyAlignment="1" applyProtection="1">
      <alignment horizontal="justify" vertical="center" wrapText="1"/>
      <protection locked="0"/>
    </xf>
    <xf numFmtId="0" fontId="63" fillId="0" borderId="67" xfId="0" applyFont="1" applyBorder="1" applyAlignment="1" applyProtection="1">
      <alignment horizontal="center" vertical="center"/>
      <protection locked="0"/>
    </xf>
    <xf numFmtId="0" fontId="63" fillId="0" borderId="69" xfId="0" applyFont="1" applyBorder="1" applyAlignment="1" applyProtection="1">
      <alignment horizontal="center" vertical="center"/>
      <protection locked="0"/>
    </xf>
    <xf numFmtId="0" fontId="63" fillId="0" borderId="67" xfId="0" applyFont="1" applyBorder="1" applyAlignment="1">
      <alignment horizontal="center" vertical="center" wrapText="1"/>
    </xf>
    <xf numFmtId="0" fontId="63" fillId="0" borderId="69" xfId="0" applyFont="1" applyBorder="1" applyAlignment="1">
      <alignment horizontal="center" vertical="center" wrapText="1"/>
    </xf>
    <xf numFmtId="0" fontId="63" fillId="0" borderId="68" xfId="0" applyFont="1" applyBorder="1" applyAlignment="1">
      <alignment horizontal="center" vertical="center" wrapText="1"/>
    </xf>
    <xf numFmtId="9" fontId="63" fillId="0" borderId="66" xfId="0" applyNumberFormat="1" applyFont="1" applyBorder="1" applyAlignment="1" applyProtection="1">
      <alignment horizontal="center" vertical="center" wrapText="1"/>
      <protection hidden="1"/>
    </xf>
    <xf numFmtId="0" fontId="62" fillId="0" borderId="66" xfId="0" applyFont="1" applyBorder="1" applyAlignment="1" applyProtection="1">
      <alignment horizontal="center" vertical="center"/>
      <protection hidden="1"/>
    </xf>
    <xf numFmtId="0" fontId="63" fillId="2" borderId="65" xfId="0" applyFont="1" applyFill="1" applyBorder="1" applyAlignment="1" applyProtection="1">
      <alignment horizontal="center" vertical="center" textRotation="90" wrapText="1"/>
      <protection locked="0"/>
    </xf>
    <xf numFmtId="0" fontId="63" fillId="0" borderId="66" xfId="0" applyFont="1" applyBorder="1" applyAlignment="1">
      <alignment horizontal="center" vertical="center" wrapText="1"/>
    </xf>
    <xf numFmtId="0" fontId="62" fillId="0" borderId="66" xfId="0" applyFont="1" applyBorder="1" applyAlignment="1" applyProtection="1">
      <alignment horizontal="center" vertical="center" wrapText="1"/>
      <protection hidden="1"/>
    </xf>
    <xf numFmtId="0" fontId="55" fillId="0" borderId="90" xfId="0" applyFont="1" applyBorder="1" applyAlignment="1" applyProtection="1">
      <alignment horizontal="center" vertical="center"/>
      <protection locked="0"/>
    </xf>
    <xf numFmtId="0" fontId="55" fillId="0" borderId="90" xfId="0" applyFont="1" applyBorder="1" applyAlignment="1" applyProtection="1">
      <alignment horizontal="center"/>
      <protection locked="0"/>
    </xf>
    <xf numFmtId="0" fontId="63" fillId="0" borderId="66" xfId="0" applyFont="1" applyBorder="1" applyAlignment="1" applyProtection="1">
      <alignment horizontal="center" vertical="center" wrapText="1"/>
      <protection locked="0"/>
    </xf>
    <xf numFmtId="0" fontId="63" fillId="0" borderId="66" xfId="0" applyFont="1" applyBorder="1" applyAlignment="1" applyProtection="1">
      <alignment horizontal="center" vertical="center"/>
      <protection locked="0"/>
    </xf>
    <xf numFmtId="0" fontId="63" fillId="0" borderId="66" xfId="0" applyFont="1" applyBorder="1" applyAlignment="1">
      <alignment horizontal="center" vertical="center"/>
    </xf>
    <xf numFmtId="0" fontId="63" fillId="0" borderId="66" xfId="0" applyFont="1" applyBorder="1" applyAlignment="1" applyProtection="1">
      <alignment horizontal="justify" vertical="center" wrapText="1"/>
      <protection locked="0"/>
    </xf>
    <xf numFmtId="0" fontId="64" fillId="0" borderId="66" xfId="0" applyFont="1" applyBorder="1" applyAlignment="1" applyProtection="1">
      <alignment horizontal="justify" vertical="center" wrapText="1"/>
      <protection locked="0"/>
    </xf>
    <xf numFmtId="0" fontId="68" fillId="0" borderId="91" xfId="0" applyFont="1" applyBorder="1" applyAlignment="1" applyProtection="1">
      <alignment horizontal="center" vertical="center" wrapText="1"/>
      <protection locked="0"/>
    </xf>
    <xf numFmtId="0" fontId="68" fillId="0" borderId="88" xfId="0" applyFont="1" applyBorder="1" applyAlignment="1" applyProtection="1">
      <alignment horizontal="center" vertical="center" wrapText="1"/>
      <protection locked="0"/>
    </xf>
    <xf numFmtId="0" fontId="68" fillId="0" borderId="89" xfId="0" applyFont="1" applyBorder="1" applyAlignment="1" applyProtection="1">
      <alignment horizontal="center" vertical="center" wrapText="1"/>
      <protection locked="0"/>
    </xf>
    <xf numFmtId="0" fontId="68" fillId="0" borderId="89" xfId="0" applyFont="1" applyBorder="1" applyAlignment="1" applyProtection="1">
      <alignment horizontal="center" vertical="center"/>
      <protection locked="0"/>
    </xf>
    <xf numFmtId="0" fontId="68" fillId="0" borderId="88" xfId="0" applyFont="1" applyBorder="1" applyAlignment="1" applyProtection="1">
      <alignment horizontal="center" vertical="center"/>
      <protection locked="0"/>
    </xf>
    <xf numFmtId="0" fontId="68" fillId="0" borderId="90" xfId="0" applyFont="1" applyBorder="1" applyAlignment="1" applyProtection="1">
      <alignment horizontal="center" vertical="center" wrapText="1"/>
      <protection locked="0"/>
    </xf>
    <xf numFmtId="0" fontId="68" fillId="0" borderId="90" xfId="0" applyFont="1" applyBorder="1" applyAlignment="1" applyProtection="1">
      <alignment horizontal="center" vertical="center"/>
      <protection locked="0"/>
    </xf>
    <xf numFmtId="9" fontId="63" fillId="0" borderId="66" xfId="0" applyNumberFormat="1" applyFont="1" applyBorder="1" applyAlignment="1" applyProtection="1">
      <alignment horizontal="center" vertical="center" wrapText="1"/>
      <protection locked="0"/>
    </xf>
    <xf numFmtId="49" fontId="64" fillId="0" borderId="66" xfId="0" applyNumberFormat="1" applyFont="1" applyBorder="1" applyAlignment="1" applyProtection="1">
      <alignment horizontal="justify" vertical="center" wrapText="1"/>
      <protection locked="0"/>
    </xf>
    <xf numFmtId="49" fontId="63" fillId="0" borderId="66" xfId="0" applyNumberFormat="1" applyFont="1" applyBorder="1" applyAlignment="1" applyProtection="1">
      <alignment horizontal="justify" vertical="center" wrapText="1"/>
      <protection locked="0"/>
    </xf>
    <xf numFmtId="14" fontId="63" fillId="0" borderId="101" xfId="0" applyNumberFormat="1" applyFont="1" applyBorder="1" applyAlignment="1" applyProtection="1">
      <alignment horizontal="center" vertical="center" wrapText="1"/>
      <protection locked="0"/>
    </xf>
    <xf numFmtId="14" fontId="63" fillId="0" borderId="101" xfId="0" applyNumberFormat="1" applyFont="1" applyBorder="1" applyAlignment="1" applyProtection="1">
      <alignment horizontal="center" vertical="center"/>
      <protection locked="0"/>
    </xf>
    <xf numFmtId="49" fontId="64" fillId="0" borderId="67" xfId="0" applyNumberFormat="1" applyFont="1" applyBorder="1" applyAlignment="1" applyProtection="1">
      <alignment horizontal="justify" vertical="center" wrapText="1"/>
      <protection locked="0"/>
    </xf>
    <xf numFmtId="49" fontId="64" fillId="0" borderId="69" xfId="0" applyNumberFormat="1" applyFont="1" applyBorder="1" applyAlignment="1" applyProtection="1">
      <alignment horizontal="justify" vertical="center" wrapText="1"/>
      <protection locked="0"/>
    </xf>
    <xf numFmtId="49" fontId="64" fillId="0" borderId="68" xfId="0" applyNumberFormat="1" applyFont="1" applyBorder="1" applyAlignment="1" applyProtection="1">
      <alignment horizontal="justify" vertical="center" wrapText="1"/>
      <protection locked="0"/>
    </xf>
    <xf numFmtId="0" fontId="64" fillId="0" borderId="67" xfId="0" applyFont="1" applyBorder="1" applyAlignment="1" applyProtection="1">
      <alignment horizontal="justify" vertical="center" wrapText="1"/>
      <protection locked="0"/>
    </xf>
    <xf numFmtId="0" fontId="64" fillId="0" borderId="69" xfId="0" applyFont="1" applyBorder="1" applyAlignment="1" applyProtection="1">
      <alignment horizontal="justify" vertical="center" wrapText="1"/>
      <protection locked="0"/>
    </xf>
    <xf numFmtId="0" fontId="64" fillId="0" borderId="68" xfId="0" applyFont="1" applyBorder="1" applyAlignment="1" applyProtection="1">
      <alignment horizontal="justify" vertical="center" wrapText="1"/>
      <protection locked="0"/>
    </xf>
    <xf numFmtId="0" fontId="63" fillId="0" borderId="66" xfId="0" applyFont="1" applyBorder="1" applyAlignment="1" applyProtection="1">
      <alignment horizontal="center" vertical="top" wrapText="1"/>
      <protection locked="0"/>
    </xf>
    <xf numFmtId="0" fontId="64" fillId="0" borderId="66" xfId="0" applyFont="1" applyBorder="1" applyAlignment="1" applyProtection="1">
      <alignment horizontal="center" vertical="top" wrapText="1"/>
      <protection locked="0"/>
    </xf>
    <xf numFmtId="0" fontId="55" fillId="0" borderId="66" xfId="0" applyFont="1" applyBorder="1" applyAlignment="1" applyProtection="1">
      <alignment horizontal="center" vertical="center" wrapText="1"/>
      <protection locked="0"/>
    </xf>
    <xf numFmtId="49" fontId="75" fillId="19" borderId="66" xfId="0" applyNumberFormat="1" applyFont="1" applyFill="1" applyBorder="1" applyAlignment="1" applyProtection="1">
      <alignment horizontal="justify" vertical="center" wrapText="1"/>
      <protection locked="0"/>
    </xf>
    <xf numFmtId="0" fontId="55" fillId="0" borderId="65" xfId="0" applyFont="1" applyBorder="1" applyAlignment="1">
      <alignment horizontal="center" vertical="center" textRotation="90" wrapText="1"/>
    </xf>
    <xf numFmtId="0" fontId="74" fillId="0" borderId="65" xfId="0" applyFont="1" applyBorder="1" applyAlignment="1">
      <alignment horizontal="center" vertical="center" textRotation="90" wrapText="1"/>
    </xf>
    <xf numFmtId="0" fontId="63" fillId="0" borderId="65" xfId="0" applyFont="1" applyBorder="1" applyAlignment="1" applyProtection="1">
      <alignment horizontal="center" vertical="center" textRotation="90" wrapText="1"/>
      <protection locked="0"/>
    </xf>
    <xf numFmtId="0" fontId="62" fillId="0" borderId="66" xfId="0" applyFont="1" applyBorder="1" applyAlignment="1" applyProtection="1">
      <alignment horizontal="center" vertical="top"/>
      <protection hidden="1"/>
    </xf>
    <xf numFmtId="9" fontId="63" fillId="0" borderId="66" xfId="0" applyNumberFormat="1" applyFont="1" applyBorder="1" applyAlignment="1" applyProtection="1">
      <alignment horizontal="center" vertical="top" wrapText="1"/>
      <protection hidden="1"/>
    </xf>
    <xf numFmtId="9" fontId="55" fillId="0" borderId="66" xfId="0" applyNumberFormat="1" applyFont="1" applyBorder="1" applyAlignment="1" applyProtection="1">
      <alignment horizontal="center" vertical="center" wrapText="1"/>
      <protection locked="0"/>
    </xf>
    <xf numFmtId="0" fontId="55" fillId="0" borderId="2" xfId="0" applyFont="1" applyBorder="1" applyAlignment="1">
      <alignment horizontal="left" vertical="center" wrapText="1"/>
    </xf>
    <xf numFmtId="0" fontId="55" fillId="0" borderId="21" xfId="0" applyFont="1" applyBorder="1" applyAlignment="1">
      <alignment horizontal="left" vertical="center" wrapText="1"/>
    </xf>
    <xf numFmtId="0" fontId="55" fillId="0" borderId="22" xfId="0" applyFont="1" applyBorder="1" applyAlignment="1">
      <alignment horizontal="left" vertical="center" wrapText="1"/>
    </xf>
    <xf numFmtId="0" fontId="63" fillId="0" borderId="66" xfId="0" applyFont="1" applyBorder="1" applyAlignment="1" applyProtection="1">
      <alignment horizontal="center" vertical="top"/>
      <protection locked="0"/>
    </xf>
    <xf numFmtId="0" fontId="62" fillId="0" borderId="66" xfId="0" applyFont="1" applyBorder="1" applyAlignment="1" applyProtection="1">
      <alignment horizontal="center" vertical="top" wrapText="1"/>
      <protection hidden="1"/>
    </xf>
    <xf numFmtId="9" fontId="63" fillId="0" borderId="66" xfId="0" applyNumberFormat="1" applyFont="1" applyBorder="1" applyAlignment="1" applyProtection="1">
      <alignment horizontal="center" vertical="top" wrapText="1"/>
      <protection locked="0"/>
    </xf>
    <xf numFmtId="0" fontId="63" fillId="2" borderId="68" xfId="0" applyFont="1" applyFill="1" applyBorder="1" applyAlignment="1" applyProtection="1">
      <alignment horizontal="left" vertical="center"/>
      <protection locked="0"/>
    </xf>
    <xf numFmtId="0" fontId="63" fillId="2" borderId="0" xfId="0" applyFont="1" applyFill="1" applyAlignment="1">
      <alignment horizontal="left" vertical="center"/>
    </xf>
    <xf numFmtId="0" fontId="62" fillId="0" borderId="66" xfId="0" applyFont="1" applyBorder="1" applyAlignment="1">
      <alignment horizontal="center" vertical="center"/>
    </xf>
    <xf numFmtId="0" fontId="63" fillId="0" borderId="68" xfId="0" applyFont="1" applyBorder="1" applyAlignment="1">
      <alignment horizontal="left" vertical="center"/>
    </xf>
    <xf numFmtId="0" fontId="63" fillId="0" borderId="66" xfId="0" applyFont="1" applyBorder="1" applyAlignment="1">
      <alignment horizontal="left" vertical="center"/>
    </xf>
    <xf numFmtId="0" fontId="63" fillId="0" borderId="67" xfId="0" applyFont="1" applyBorder="1" applyAlignment="1">
      <alignment horizontal="left" vertical="center"/>
    </xf>
    <xf numFmtId="0" fontId="63" fillId="2" borderId="66" xfId="0" applyFont="1" applyFill="1" applyBorder="1" applyAlignment="1" applyProtection="1">
      <alignment horizontal="left" vertical="center"/>
      <protection locked="0"/>
    </xf>
    <xf numFmtId="0" fontId="63" fillId="2" borderId="67" xfId="0" applyFont="1" applyFill="1" applyBorder="1" applyAlignment="1" applyProtection="1">
      <alignment horizontal="left" vertical="center" wrapText="1"/>
      <protection locked="0"/>
    </xf>
    <xf numFmtId="0" fontId="63" fillId="0" borderId="66" xfId="0" applyFont="1" applyBorder="1" applyAlignment="1">
      <alignment horizontal="center" vertical="center" textRotation="90"/>
    </xf>
    <xf numFmtId="0" fontId="63" fillId="0" borderId="66" xfId="0" applyFont="1" applyBorder="1" applyAlignment="1">
      <alignment horizontal="center" vertical="center" textRotation="90" wrapText="1"/>
    </xf>
    <xf numFmtId="0" fontId="63" fillId="0" borderId="78" xfId="0" applyFont="1" applyBorder="1" applyAlignment="1" applyProtection="1">
      <alignment horizontal="center" vertical="center"/>
      <protection locked="0"/>
    </xf>
    <xf numFmtId="0" fontId="63" fillId="0" borderId="79" xfId="0" applyFont="1" applyBorder="1" applyAlignment="1" applyProtection="1">
      <alignment horizontal="center" vertical="center"/>
      <protection locked="0"/>
    </xf>
    <xf numFmtId="14" fontId="63" fillId="0" borderId="67" xfId="0" applyNumberFormat="1" applyFont="1" applyBorder="1" applyAlignment="1" applyProtection="1">
      <alignment horizontal="center" vertical="center"/>
      <protection locked="0"/>
    </xf>
    <xf numFmtId="14" fontId="63" fillId="0" borderId="69" xfId="0" applyNumberFormat="1" applyFont="1" applyBorder="1" applyAlignment="1" applyProtection="1">
      <alignment horizontal="center" vertical="center"/>
      <protection locked="0"/>
    </xf>
    <xf numFmtId="14" fontId="63" fillId="0" borderId="81" xfId="0" applyNumberFormat="1" applyFont="1" applyBorder="1" applyAlignment="1" applyProtection="1">
      <alignment horizontal="center" vertical="center" wrapText="1"/>
      <protection locked="0"/>
    </xf>
    <xf numFmtId="14" fontId="63" fillId="0" borderId="0" xfId="0" applyNumberFormat="1" applyFont="1" applyAlignment="1" applyProtection="1">
      <alignment horizontal="center" vertical="center"/>
      <protection locked="0"/>
    </xf>
    <xf numFmtId="0" fontId="55" fillId="0" borderId="67" xfId="0" applyFont="1" applyBorder="1" applyAlignment="1" applyProtection="1">
      <alignment horizontal="center" vertical="center" wrapText="1"/>
      <protection locked="0"/>
    </xf>
    <xf numFmtId="0" fontId="55" fillId="0" borderId="69" xfId="0" applyFont="1" applyBorder="1" applyAlignment="1" applyProtection="1">
      <alignment horizontal="center" vertical="center" wrapText="1"/>
      <protection locked="0"/>
    </xf>
    <xf numFmtId="0" fontId="55" fillId="0" borderId="68" xfId="0" applyFont="1" applyBorder="1" applyAlignment="1" applyProtection="1">
      <alignment horizontal="center" vertical="center" wrapText="1"/>
      <protection locked="0"/>
    </xf>
    <xf numFmtId="0" fontId="63" fillId="0" borderId="67" xfId="0" applyFont="1" applyBorder="1" applyAlignment="1" applyProtection="1">
      <alignment horizontal="center" vertical="top" wrapText="1"/>
      <protection locked="0"/>
    </xf>
    <xf numFmtId="0" fontId="63" fillId="0" borderId="69" xfId="0" applyFont="1" applyBorder="1" applyAlignment="1" applyProtection="1">
      <alignment horizontal="center" vertical="top" wrapText="1"/>
      <protection locked="0"/>
    </xf>
    <xf numFmtId="0" fontId="63" fillId="0" borderId="68" xfId="0" applyFont="1" applyBorder="1" applyAlignment="1" applyProtection="1">
      <alignment horizontal="center" vertical="top" wrapText="1"/>
      <protection locked="0"/>
    </xf>
    <xf numFmtId="0" fontId="55" fillId="0" borderId="66" xfId="0" applyFont="1" applyBorder="1" applyAlignment="1" applyProtection="1">
      <alignment horizontal="center" vertical="center"/>
      <protection locked="0"/>
    </xf>
    <xf numFmtId="0" fontId="75" fillId="0" borderId="67" xfId="0" applyFont="1" applyBorder="1" applyAlignment="1" applyProtection="1">
      <alignment horizontal="center" vertical="center" wrapText="1"/>
      <protection locked="0"/>
    </xf>
    <xf numFmtId="0" fontId="75" fillId="0" borderId="69" xfId="0" applyFont="1" applyBorder="1" applyAlignment="1" applyProtection="1">
      <alignment horizontal="center" vertical="center" wrapText="1"/>
      <protection locked="0"/>
    </xf>
    <xf numFmtId="0" fontId="75" fillId="0" borderId="68" xfId="0" applyFont="1" applyBorder="1" applyAlignment="1" applyProtection="1">
      <alignment horizontal="center" vertical="center" wrapText="1"/>
      <protection locked="0"/>
    </xf>
    <xf numFmtId="0" fontId="64" fillId="0" borderId="67" xfId="0" applyFont="1" applyBorder="1" applyAlignment="1" applyProtection="1">
      <alignment horizontal="center" vertical="top" wrapText="1"/>
      <protection locked="0"/>
    </xf>
    <xf numFmtId="0" fontId="64" fillId="0" borderId="69" xfId="0" applyFont="1" applyBorder="1" applyAlignment="1" applyProtection="1">
      <alignment horizontal="center" vertical="top" wrapText="1"/>
      <protection locked="0"/>
    </xf>
    <xf numFmtId="0" fontId="64" fillId="0" borderId="68" xfId="0" applyFont="1" applyBorder="1" applyAlignment="1" applyProtection="1">
      <alignment horizontal="center" vertical="top" wrapText="1"/>
      <protection locked="0"/>
    </xf>
    <xf numFmtId="0" fontId="63" fillId="0" borderId="67" xfId="0" applyFont="1" applyBorder="1" applyAlignment="1" applyProtection="1">
      <alignment horizontal="center" vertical="top"/>
      <protection locked="0"/>
    </xf>
    <xf numFmtId="0" fontId="63" fillId="0" borderId="69" xfId="0" applyFont="1" applyBorder="1" applyAlignment="1" applyProtection="1">
      <alignment horizontal="center" vertical="top"/>
      <protection locked="0"/>
    </xf>
    <xf numFmtId="0" fontId="63" fillId="0" borderId="68" xfId="0" applyFont="1" applyBorder="1" applyAlignment="1" applyProtection="1">
      <alignment horizontal="center" vertical="top"/>
      <protection locked="0"/>
    </xf>
    <xf numFmtId="0" fontId="63" fillId="0" borderId="80" xfId="0" applyFont="1" applyBorder="1" applyAlignment="1" applyProtection="1">
      <alignment horizontal="center" vertical="center"/>
      <protection locked="0"/>
    </xf>
    <xf numFmtId="0" fontId="55" fillId="0" borderId="67" xfId="0" applyFont="1" applyBorder="1" applyAlignment="1" applyProtection="1">
      <alignment horizontal="center" vertical="center"/>
      <protection locked="0"/>
    </xf>
    <xf numFmtId="0" fontId="55" fillId="0" borderId="69" xfId="0" applyFont="1" applyBorder="1" applyAlignment="1" applyProtection="1">
      <alignment horizontal="center" vertical="center"/>
      <protection locked="0"/>
    </xf>
    <xf numFmtId="0" fontId="55" fillId="0" borderId="68" xfId="0" applyFont="1" applyBorder="1" applyAlignment="1" applyProtection="1">
      <alignment horizontal="center" vertical="center"/>
      <protection locked="0"/>
    </xf>
    <xf numFmtId="14" fontId="63" fillId="0" borderId="68" xfId="0" applyNumberFormat="1" applyFont="1" applyBorder="1" applyAlignment="1" applyProtection="1">
      <alignment horizontal="center" vertical="center"/>
      <protection locked="0"/>
    </xf>
    <xf numFmtId="14" fontId="55" fillId="0" borderId="67" xfId="0" applyNumberFormat="1" applyFont="1" applyBorder="1" applyAlignment="1" applyProtection="1">
      <alignment horizontal="center" vertical="center"/>
      <protection locked="0"/>
    </xf>
    <xf numFmtId="0" fontId="55" fillId="0" borderId="87" xfId="0" applyFont="1" applyBorder="1" applyAlignment="1">
      <alignment horizontal="center" vertical="center"/>
    </xf>
    <xf numFmtId="0" fontId="56" fillId="0" borderId="88" xfId="0" applyFont="1" applyBorder="1" applyAlignment="1">
      <alignment horizontal="left" vertical="center" wrapText="1"/>
    </xf>
    <xf numFmtId="0" fontId="56" fillId="0" borderId="88" xfId="0" applyFont="1" applyBorder="1" applyAlignment="1">
      <alignment horizontal="left" vertical="center"/>
    </xf>
    <xf numFmtId="0" fontId="56" fillId="0" borderId="89" xfId="0" applyFont="1" applyBorder="1" applyAlignment="1">
      <alignment horizontal="left" vertical="center"/>
    </xf>
    <xf numFmtId="0" fontId="72" fillId="0" borderId="88" xfId="0" applyFont="1" applyBorder="1" applyAlignment="1">
      <alignment horizontal="left" vertical="center"/>
    </xf>
    <xf numFmtId="0" fontId="72" fillId="0" borderId="89" xfId="0" applyFont="1" applyBorder="1" applyAlignment="1">
      <alignment horizontal="left" vertical="center"/>
    </xf>
    <xf numFmtId="0" fontId="44" fillId="0" borderId="88" xfId="0" applyFont="1" applyBorder="1" applyAlignment="1">
      <alignment horizontal="left" vertical="center" wrapText="1"/>
    </xf>
    <xf numFmtId="0" fontId="44" fillId="0" borderId="88" xfId="0" applyFont="1" applyBorder="1" applyAlignment="1">
      <alignment horizontal="left" vertical="center"/>
    </xf>
    <xf numFmtId="0" fontId="44" fillId="0" borderId="89" xfId="0" applyFont="1" applyBorder="1" applyAlignment="1">
      <alignment horizontal="left" vertical="center"/>
    </xf>
    <xf numFmtId="0" fontId="63" fillId="0" borderId="68" xfId="0" applyFont="1" applyBorder="1" applyAlignment="1" applyProtection="1">
      <alignment horizontal="center" vertical="center"/>
      <protection locked="0"/>
    </xf>
    <xf numFmtId="14" fontId="63" fillId="0" borderId="0" xfId="0" applyNumberFormat="1" applyFont="1" applyAlignment="1" applyProtection="1">
      <alignment horizontal="center" vertical="center" wrapText="1"/>
      <protection locked="0"/>
    </xf>
    <xf numFmtId="14" fontId="63" fillId="0" borderId="82" xfId="0" applyNumberFormat="1" applyFont="1" applyBorder="1" applyAlignment="1" applyProtection="1">
      <alignment horizontal="center" vertical="center"/>
      <protection locked="0"/>
    </xf>
    <xf numFmtId="14" fontId="55" fillId="0" borderId="67" xfId="0" applyNumberFormat="1" applyFont="1" applyBorder="1" applyAlignment="1" applyProtection="1">
      <alignment horizontal="center" vertical="center" wrapText="1"/>
      <protection locked="0"/>
    </xf>
    <xf numFmtId="14" fontId="63" fillId="0" borderId="81" xfId="0" applyNumberFormat="1" applyFont="1" applyBorder="1" applyAlignment="1" applyProtection="1">
      <alignment horizontal="center" vertical="center"/>
      <protection locked="0"/>
    </xf>
    <xf numFmtId="0" fontId="23" fillId="0" borderId="0" xfId="0" applyFont="1" applyAlignment="1">
      <alignment horizontal="center" vertical="center" wrapText="1"/>
    </xf>
    <xf numFmtId="0" fontId="18" fillId="4" borderId="7" xfId="0" applyFont="1" applyFill="1" applyBorder="1" applyAlignment="1" applyProtection="1">
      <alignment horizontal="center" wrapText="1" readingOrder="1"/>
      <protection hidden="1"/>
    </xf>
    <xf numFmtId="0" fontId="18" fillId="4" borderId="0" xfId="0" applyFont="1" applyFill="1" applyAlignment="1" applyProtection="1">
      <alignment horizontal="center" wrapText="1" readingOrder="1"/>
      <protection hidden="1"/>
    </xf>
    <xf numFmtId="0" fontId="18" fillId="4" borderId="8" xfId="0" applyFont="1" applyFill="1" applyBorder="1" applyAlignment="1" applyProtection="1">
      <alignment horizontal="center" wrapText="1" readingOrder="1"/>
      <protection hidden="1"/>
    </xf>
    <xf numFmtId="0" fontId="18" fillId="4" borderId="9" xfId="0" applyFont="1" applyFill="1" applyBorder="1" applyAlignment="1" applyProtection="1">
      <alignment horizontal="center" wrapText="1" readingOrder="1"/>
      <protection hidden="1"/>
    </xf>
    <xf numFmtId="0" fontId="18" fillId="4" borderId="11" xfId="0" applyFont="1" applyFill="1" applyBorder="1" applyAlignment="1" applyProtection="1">
      <alignment horizontal="center" wrapText="1" readingOrder="1"/>
      <protection hidden="1"/>
    </xf>
    <xf numFmtId="0" fontId="18" fillId="4" borderId="10" xfId="0" applyFont="1" applyFill="1" applyBorder="1" applyAlignment="1" applyProtection="1">
      <alignment horizontal="center" wrapText="1" readingOrder="1"/>
      <protection hidden="1"/>
    </xf>
    <xf numFmtId="0" fontId="18" fillId="4" borderId="5" xfId="0" applyFont="1" applyFill="1" applyBorder="1" applyAlignment="1" applyProtection="1">
      <alignment horizontal="center" wrapText="1" readingOrder="1"/>
      <protection hidden="1"/>
    </xf>
    <xf numFmtId="0" fontId="18" fillId="4" borderId="12" xfId="0" applyFont="1" applyFill="1" applyBorder="1" applyAlignment="1" applyProtection="1">
      <alignment horizontal="center" wrapText="1" readingOrder="1"/>
      <protection hidden="1"/>
    </xf>
    <xf numFmtId="0" fontId="18" fillId="4"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1" borderId="7" xfId="0" applyFont="1" applyFill="1" applyBorder="1" applyAlignment="1" applyProtection="1">
      <alignment horizontal="center" wrapText="1" readingOrder="1"/>
      <protection hidden="1"/>
    </xf>
    <xf numFmtId="0" fontId="18" fillId="11" borderId="0" xfId="0" applyFont="1" applyFill="1" applyAlignment="1" applyProtection="1">
      <alignment horizontal="center" wrapText="1" readingOrder="1"/>
      <protection hidden="1"/>
    </xf>
    <xf numFmtId="0" fontId="18" fillId="11" borderId="8" xfId="0" applyFont="1" applyFill="1" applyBorder="1" applyAlignment="1" applyProtection="1">
      <alignment horizontal="center" wrapText="1" readingOrder="1"/>
      <protection hidden="1"/>
    </xf>
    <xf numFmtId="0" fontId="18" fillId="11" borderId="9" xfId="0" applyFont="1" applyFill="1" applyBorder="1" applyAlignment="1" applyProtection="1">
      <alignment horizontal="center" wrapText="1" readingOrder="1"/>
      <protection hidden="1"/>
    </xf>
    <xf numFmtId="0" fontId="18" fillId="11" borderId="11" xfId="0" applyFont="1" applyFill="1" applyBorder="1" applyAlignment="1" applyProtection="1">
      <alignment horizontal="center" wrapText="1" readingOrder="1"/>
      <protection hidden="1"/>
    </xf>
    <xf numFmtId="0" fontId="18" fillId="11" borderId="10" xfId="0" applyFont="1" applyFill="1" applyBorder="1" applyAlignment="1" applyProtection="1">
      <alignment horizontal="center" wrapText="1" readingOrder="1"/>
      <protection hidden="1"/>
    </xf>
    <xf numFmtId="0" fontId="18" fillId="11" borderId="5" xfId="0" applyFont="1" applyFill="1" applyBorder="1" applyAlignment="1" applyProtection="1">
      <alignment horizontal="center" wrapText="1" readingOrder="1"/>
      <protection hidden="1"/>
    </xf>
    <xf numFmtId="0" fontId="18" fillId="11" borderId="12" xfId="0" applyFont="1" applyFill="1" applyBorder="1" applyAlignment="1" applyProtection="1">
      <alignment horizontal="center" wrapText="1" readingOrder="1"/>
      <protection hidden="1"/>
    </xf>
    <xf numFmtId="0" fontId="18" fillId="11" borderId="6" xfId="0" applyFont="1" applyFill="1" applyBorder="1" applyAlignment="1" applyProtection="1">
      <alignment horizontal="center" wrapText="1" readingOrder="1"/>
      <protection hidden="1"/>
    </xf>
    <xf numFmtId="0" fontId="18" fillId="10" borderId="7" xfId="0" applyFont="1" applyFill="1" applyBorder="1" applyAlignment="1" applyProtection="1">
      <alignment horizontal="center" vertical="center" wrapText="1" readingOrder="1"/>
      <protection hidden="1"/>
    </xf>
    <xf numFmtId="0" fontId="18" fillId="10" borderId="0" xfId="0" applyFont="1" applyFill="1" applyAlignment="1" applyProtection="1">
      <alignment horizontal="center" vertical="center" wrapText="1" readingOrder="1"/>
      <protection hidden="1"/>
    </xf>
    <xf numFmtId="0" fontId="18" fillId="10" borderId="8" xfId="0" applyFont="1" applyFill="1" applyBorder="1" applyAlignment="1" applyProtection="1">
      <alignment horizontal="center" vertical="center" wrapText="1" readingOrder="1"/>
      <protection hidden="1"/>
    </xf>
    <xf numFmtId="0" fontId="18" fillId="10" borderId="9" xfId="0" applyFont="1" applyFill="1" applyBorder="1" applyAlignment="1" applyProtection="1">
      <alignment horizontal="center" vertical="center" wrapText="1" readingOrder="1"/>
      <protection hidden="1"/>
    </xf>
    <xf numFmtId="0" fontId="18" fillId="10" borderId="11" xfId="0" applyFont="1" applyFill="1" applyBorder="1" applyAlignment="1" applyProtection="1">
      <alignment horizontal="center" vertical="center" wrapText="1" readingOrder="1"/>
      <protection hidden="1"/>
    </xf>
    <xf numFmtId="0" fontId="18" fillId="10" borderId="10" xfId="0" applyFont="1" applyFill="1" applyBorder="1" applyAlignment="1" applyProtection="1">
      <alignment horizontal="center" vertical="center" wrapText="1" readingOrder="1"/>
      <protection hidden="1"/>
    </xf>
    <xf numFmtId="0" fontId="18" fillId="10" borderId="5" xfId="0" applyFont="1" applyFill="1" applyBorder="1" applyAlignment="1" applyProtection="1">
      <alignment horizontal="center" vertical="center" wrapText="1" readingOrder="1"/>
      <protection hidden="1"/>
    </xf>
    <xf numFmtId="0" fontId="18" fillId="10" borderId="12" xfId="0" applyFont="1" applyFill="1" applyBorder="1" applyAlignment="1" applyProtection="1">
      <alignment horizontal="center" vertical="center" wrapText="1" readingOrder="1"/>
      <protection hidden="1"/>
    </xf>
    <xf numFmtId="0" fontId="18" fillId="10" borderId="6" xfId="0" applyFont="1" applyFill="1" applyBorder="1" applyAlignment="1" applyProtection="1">
      <alignment horizontal="center" vertical="center" wrapText="1" readingOrder="1"/>
      <protection hidden="1"/>
    </xf>
    <xf numFmtId="0" fontId="16" fillId="9" borderId="0" xfId="0" applyFont="1" applyFill="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12" xfId="0" applyFont="1" applyBorder="1" applyAlignment="1">
      <alignment horizontal="center" vertical="center" wrapText="1"/>
    </xf>
    <xf numFmtId="0" fontId="16" fillId="9" borderId="0" xfId="0" applyFont="1" applyFill="1" applyAlignment="1">
      <alignment horizontal="center" vertical="center" textRotation="90" wrapText="1" readingOrder="1"/>
    </xf>
    <xf numFmtId="0" fontId="16" fillId="9" borderId="8" xfId="0" applyFont="1" applyFill="1" applyBorder="1" applyAlignment="1">
      <alignment horizontal="center" vertical="center" textRotation="90"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0" borderId="13" xfId="0" applyFont="1" applyFill="1" applyBorder="1" applyAlignment="1">
      <alignment horizontal="center" vertical="center" wrapText="1" readingOrder="1"/>
    </xf>
    <xf numFmtId="0" fontId="19" fillId="10" borderId="14" xfId="0" applyFont="1" applyFill="1" applyBorder="1" applyAlignment="1">
      <alignment horizontal="center" vertical="center" wrapText="1" readingOrder="1"/>
    </xf>
    <xf numFmtId="0" fontId="19" fillId="10" borderId="15" xfId="0" applyFont="1" applyFill="1" applyBorder="1" applyAlignment="1">
      <alignment horizontal="center" vertical="center" wrapText="1" readingOrder="1"/>
    </xf>
    <xf numFmtId="0" fontId="19" fillId="10" borderId="16" xfId="0" applyFont="1" applyFill="1" applyBorder="1" applyAlignment="1">
      <alignment horizontal="center" vertical="center" wrapText="1" readingOrder="1"/>
    </xf>
    <xf numFmtId="0" fontId="19" fillId="10" borderId="0" xfId="0" applyFont="1" applyFill="1" applyAlignment="1">
      <alignment horizontal="center" vertical="center" wrapText="1" readingOrder="1"/>
    </xf>
    <xf numFmtId="0" fontId="19" fillId="10" borderId="17" xfId="0" applyFont="1" applyFill="1" applyBorder="1" applyAlignment="1">
      <alignment horizontal="center" vertical="center" wrapText="1" readingOrder="1"/>
    </xf>
    <xf numFmtId="0" fontId="19" fillId="10" borderId="18" xfId="0" applyFont="1" applyFill="1" applyBorder="1" applyAlignment="1">
      <alignment horizontal="center" vertical="center" wrapText="1" readingOrder="1"/>
    </xf>
    <xf numFmtId="0" fontId="19" fillId="10" borderId="19" xfId="0" applyFont="1" applyFill="1" applyBorder="1" applyAlignment="1">
      <alignment horizontal="center" vertical="center" wrapText="1" readingOrder="1"/>
    </xf>
    <xf numFmtId="0" fontId="19" fillId="10" borderId="20" xfId="0" applyFont="1" applyFill="1" applyBorder="1" applyAlignment="1">
      <alignment horizontal="center" vertical="center"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4" borderId="13" xfId="0" applyFont="1" applyFill="1" applyBorder="1" applyAlignment="1">
      <alignment horizontal="center" vertical="center" wrapText="1" readingOrder="1"/>
    </xf>
    <xf numFmtId="0" fontId="19" fillId="4" borderId="14" xfId="0" applyFont="1" applyFill="1" applyBorder="1" applyAlignment="1">
      <alignment horizontal="center" vertical="center" wrapText="1" readingOrder="1"/>
    </xf>
    <xf numFmtId="0" fontId="19" fillId="4" borderId="15" xfId="0" applyFont="1" applyFill="1" applyBorder="1" applyAlignment="1">
      <alignment horizontal="center" vertical="center" wrapText="1" readingOrder="1"/>
    </xf>
    <xf numFmtId="0" fontId="19" fillId="4" borderId="16" xfId="0" applyFont="1" applyFill="1" applyBorder="1" applyAlignment="1">
      <alignment horizontal="center" vertical="center" wrapText="1" readingOrder="1"/>
    </xf>
    <xf numFmtId="0" fontId="19" fillId="4" borderId="0" xfId="0" applyFont="1" applyFill="1" applyAlignment="1">
      <alignment horizontal="center" vertical="center" wrapText="1" readingOrder="1"/>
    </xf>
    <xf numFmtId="0" fontId="19" fillId="4" borderId="17" xfId="0" applyFont="1" applyFill="1" applyBorder="1" applyAlignment="1">
      <alignment horizontal="center" vertical="center" wrapText="1" readingOrder="1"/>
    </xf>
    <xf numFmtId="0" fontId="19" fillId="4" borderId="18" xfId="0" applyFont="1" applyFill="1" applyBorder="1" applyAlignment="1">
      <alignment horizontal="center" vertical="center" wrapText="1" readingOrder="1"/>
    </xf>
    <xf numFmtId="0" fontId="19" fillId="4" borderId="19" xfId="0" applyFont="1" applyFill="1" applyBorder="1" applyAlignment="1">
      <alignment horizontal="center" vertical="center" wrapText="1" readingOrder="1"/>
    </xf>
    <xf numFmtId="0" fontId="19" fillId="4" borderId="20" xfId="0" applyFont="1" applyFill="1" applyBorder="1" applyAlignment="1">
      <alignment horizontal="center" vertical="center" wrapText="1" readingOrder="1"/>
    </xf>
    <xf numFmtId="0" fontId="40" fillId="0" borderId="5" xfId="0" applyFont="1" applyBorder="1" applyAlignment="1">
      <alignment horizontal="center" vertical="center" wrapText="1"/>
    </xf>
    <xf numFmtId="0" fontId="40" fillId="0" borderId="12"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0" xfId="0" applyFont="1" applyAlignment="1">
      <alignment horizontal="center" vertical="center"/>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0" fillId="0" borderId="12" xfId="0" applyFont="1" applyBorder="1" applyAlignment="1">
      <alignment horizontal="center" vertical="center" wrapText="1"/>
    </xf>
    <xf numFmtId="0" fontId="39" fillId="10" borderId="13" xfId="0" applyFont="1" applyFill="1" applyBorder="1" applyAlignment="1">
      <alignment horizontal="center" vertical="center" wrapText="1" readingOrder="1"/>
    </xf>
    <xf numFmtId="0" fontId="39" fillId="10" borderId="14" xfId="0" applyFont="1" applyFill="1" applyBorder="1" applyAlignment="1">
      <alignment horizontal="center" vertical="center" wrapText="1" readingOrder="1"/>
    </xf>
    <xf numFmtId="0" fontId="39" fillId="10" borderId="15" xfId="0" applyFont="1" applyFill="1" applyBorder="1" applyAlignment="1">
      <alignment horizontal="center" vertical="center" wrapText="1" readingOrder="1"/>
    </xf>
    <xf numFmtId="0" fontId="39" fillId="10" borderId="16" xfId="0" applyFont="1" applyFill="1" applyBorder="1" applyAlignment="1">
      <alignment horizontal="center" vertical="center" wrapText="1" readingOrder="1"/>
    </xf>
    <xf numFmtId="0" fontId="39" fillId="10" borderId="0" xfId="0" applyFont="1" applyFill="1" applyAlignment="1">
      <alignment horizontal="center" vertical="center" wrapText="1" readingOrder="1"/>
    </xf>
    <xf numFmtId="0" fontId="39" fillId="10" borderId="17" xfId="0" applyFont="1" applyFill="1" applyBorder="1" applyAlignment="1">
      <alignment horizontal="center" vertical="center" wrapText="1" readingOrder="1"/>
    </xf>
    <xf numFmtId="0" fontId="39" fillId="10" borderId="18" xfId="0" applyFont="1" applyFill="1" applyBorder="1" applyAlignment="1">
      <alignment horizontal="center" vertical="center" wrapText="1" readingOrder="1"/>
    </xf>
    <xf numFmtId="0" fontId="39" fillId="10" borderId="19" xfId="0" applyFont="1" applyFill="1" applyBorder="1" applyAlignment="1">
      <alignment horizontal="center" vertical="center" wrapText="1" readingOrder="1"/>
    </xf>
    <xf numFmtId="0" fontId="39" fillId="10" borderId="20" xfId="0" applyFont="1" applyFill="1" applyBorder="1" applyAlignment="1">
      <alignment horizontal="center" vertical="center" wrapText="1" readingOrder="1"/>
    </xf>
    <xf numFmtId="0" fontId="40" fillId="0" borderId="7" xfId="0" applyFont="1" applyBorder="1" applyAlignment="1">
      <alignment horizontal="center" vertical="center" wrapText="1"/>
    </xf>
    <xf numFmtId="0" fontId="39" fillId="11" borderId="13" xfId="0" applyFont="1" applyFill="1" applyBorder="1" applyAlignment="1">
      <alignment horizontal="center" vertical="center" wrapText="1" readingOrder="1"/>
    </xf>
    <xf numFmtId="0" fontId="39" fillId="11" borderId="14" xfId="0" applyFont="1" applyFill="1" applyBorder="1" applyAlignment="1">
      <alignment horizontal="center" vertical="center" wrapText="1" readingOrder="1"/>
    </xf>
    <xf numFmtId="0" fontId="39" fillId="11" borderId="15" xfId="0" applyFont="1" applyFill="1" applyBorder="1" applyAlignment="1">
      <alignment horizontal="center" vertical="center" wrapText="1" readingOrder="1"/>
    </xf>
    <xf numFmtId="0" fontId="39" fillId="11" borderId="16" xfId="0" applyFont="1" applyFill="1" applyBorder="1" applyAlignment="1">
      <alignment horizontal="center" vertical="center" wrapText="1" readingOrder="1"/>
    </xf>
    <xf numFmtId="0" fontId="39" fillId="11" borderId="0" xfId="0" applyFont="1" applyFill="1" applyAlignment="1">
      <alignment horizontal="center" vertical="center" wrapText="1" readingOrder="1"/>
    </xf>
    <xf numFmtId="0" fontId="39" fillId="11" borderId="17" xfId="0" applyFont="1" applyFill="1" applyBorder="1" applyAlignment="1">
      <alignment horizontal="center" vertical="center" wrapText="1" readingOrder="1"/>
    </xf>
    <xf numFmtId="0" fontId="39" fillId="11" borderId="18" xfId="0" applyFont="1" applyFill="1" applyBorder="1" applyAlignment="1">
      <alignment horizontal="center" vertical="center" wrapText="1" readingOrder="1"/>
    </xf>
    <xf numFmtId="0" fontId="39" fillId="11" borderId="19" xfId="0" applyFont="1" applyFill="1" applyBorder="1" applyAlignment="1">
      <alignment horizontal="center" vertical="center" wrapText="1" readingOrder="1"/>
    </xf>
    <xf numFmtId="0" fontId="39" fillId="11" borderId="20" xfId="0" applyFont="1" applyFill="1" applyBorder="1" applyAlignment="1">
      <alignment horizontal="center" vertical="center" wrapText="1" readingOrder="1"/>
    </xf>
    <xf numFmtId="0" fontId="38" fillId="0" borderId="0" xfId="0" applyFont="1" applyAlignment="1">
      <alignment horizontal="center" vertical="center" wrapText="1"/>
    </xf>
    <xf numFmtId="0" fontId="20" fillId="0" borderId="0" xfId="0" applyFont="1" applyAlignment="1">
      <alignment horizontal="center" vertical="center" wrapText="1"/>
    </xf>
    <xf numFmtId="0" fontId="39" fillId="4" borderId="13" xfId="0" applyFont="1" applyFill="1" applyBorder="1" applyAlignment="1">
      <alignment horizontal="center" vertical="center" wrapText="1" readingOrder="1"/>
    </xf>
    <xf numFmtId="0" fontId="39" fillId="4" borderId="14" xfId="0" applyFont="1" applyFill="1" applyBorder="1" applyAlignment="1">
      <alignment horizontal="center" vertical="center" wrapText="1" readingOrder="1"/>
    </xf>
    <xf numFmtId="0" fontId="39" fillId="4" borderId="15" xfId="0" applyFont="1" applyFill="1" applyBorder="1" applyAlignment="1">
      <alignment horizontal="center" vertical="center" wrapText="1" readingOrder="1"/>
    </xf>
    <xf numFmtId="0" fontId="39" fillId="4" borderId="16" xfId="0" applyFont="1" applyFill="1" applyBorder="1" applyAlignment="1">
      <alignment horizontal="center" vertical="center" wrapText="1" readingOrder="1"/>
    </xf>
    <xf numFmtId="0" fontId="39" fillId="4" borderId="0" xfId="0" applyFont="1" applyFill="1" applyAlignment="1">
      <alignment horizontal="center" vertical="center" wrapText="1" readingOrder="1"/>
    </xf>
    <xf numFmtId="0" fontId="39" fillId="4" borderId="17" xfId="0" applyFont="1" applyFill="1" applyBorder="1" applyAlignment="1">
      <alignment horizontal="center" vertical="center" wrapText="1" readingOrder="1"/>
    </xf>
    <xf numFmtId="0" fontId="39" fillId="4" borderId="18" xfId="0" applyFont="1" applyFill="1" applyBorder="1" applyAlignment="1">
      <alignment horizontal="center" vertical="center" wrapText="1" readingOrder="1"/>
    </xf>
    <xf numFmtId="0" fontId="39" fillId="4" borderId="19" xfId="0" applyFont="1" applyFill="1" applyBorder="1" applyAlignment="1">
      <alignment horizontal="center" vertical="center" wrapText="1" readingOrder="1"/>
    </xf>
    <xf numFmtId="0" fontId="39" fillId="4" borderId="20" xfId="0" applyFont="1" applyFill="1" applyBorder="1" applyAlignment="1">
      <alignment horizontal="center" vertical="center" wrapText="1" readingOrder="1"/>
    </xf>
    <xf numFmtId="0" fontId="39" fillId="12" borderId="13" xfId="0" applyFont="1" applyFill="1" applyBorder="1" applyAlignment="1">
      <alignment horizontal="center" vertical="center" wrapText="1" readingOrder="1"/>
    </xf>
    <xf numFmtId="0" fontId="39" fillId="12" borderId="14" xfId="0" applyFont="1" applyFill="1" applyBorder="1" applyAlignment="1">
      <alignment horizontal="center" vertical="center" wrapText="1" readingOrder="1"/>
    </xf>
    <xf numFmtId="0" fontId="39" fillId="12" borderId="15" xfId="0" applyFont="1" applyFill="1" applyBorder="1" applyAlignment="1">
      <alignment horizontal="center" vertical="center" wrapText="1" readingOrder="1"/>
    </xf>
    <xf numFmtId="0" fontId="39" fillId="12" borderId="16" xfId="0" applyFont="1" applyFill="1" applyBorder="1" applyAlignment="1">
      <alignment horizontal="center" vertical="center" wrapText="1" readingOrder="1"/>
    </xf>
    <xf numFmtId="0" fontId="39" fillId="12" borderId="0" xfId="0" applyFont="1" applyFill="1" applyAlignment="1">
      <alignment horizontal="center" vertical="center" wrapText="1" readingOrder="1"/>
    </xf>
    <xf numFmtId="0" fontId="39" fillId="12" borderId="17" xfId="0" applyFont="1" applyFill="1" applyBorder="1" applyAlignment="1">
      <alignment horizontal="center" vertical="center" wrapText="1" readingOrder="1"/>
    </xf>
    <xf numFmtId="0" fontId="39" fillId="12" borderId="18" xfId="0" applyFont="1" applyFill="1" applyBorder="1" applyAlignment="1">
      <alignment horizontal="center" vertical="center" wrapText="1" readingOrder="1"/>
    </xf>
    <xf numFmtId="0" fontId="39" fillId="12" borderId="19" xfId="0" applyFont="1" applyFill="1" applyBorder="1" applyAlignment="1">
      <alignment horizontal="center" vertical="center" wrapText="1" readingOrder="1"/>
    </xf>
    <xf numFmtId="0" fontId="39" fillId="12" borderId="20" xfId="0" applyFont="1" applyFill="1" applyBorder="1" applyAlignment="1">
      <alignment horizontal="center" vertical="center" wrapText="1" readingOrder="1"/>
    </xf>
    <xf numFmtId="0" fontId="22" fillId="0" borderId="0" xfId="0" applyFont="1" applyAlignment="1">
      <alignment horizontal="center" vertical="center"/>
    </xf>
    <xf numFmtId="0" fontId="42" fillId="0" borderId="0" xfId="0" applyFont="1" applyAlignment="1">
      <alignment horizontal="center" vertical="center"/>
    </xf>
    <xf numFmtId="0" fontId="37" fillId="14" borderId="25" xfId="0" applyFont="1" applyFill="1" applyBorder="1" applyAlignment="1">
      <alignment horizontal="center" vertical="center" wrapText="1" readingOrder="1"/>
    </xf>
    <xf numFmtId="0" fontId="37" fillId="14" borderId="26" xfId="0" applyFont="1" applyFill="1" applyBorder="1" applyAlignment="1">
      <alignment horizontal="center" vertical="center" wrapText="1" readingOrder="1"/>
    </xf>
    <xf numFmtId="0" fontId="37" fillId="14" borderId="37" xfId="0" applyFont="1" applyFill="1" applyBorder="1" applyAlignment="1">
      <alignment horizontal="center" vertical="center" wrapText="1" readingOrder="1"/>
    </xf>
    <xf numFmtId="0" fontId="32" fillId="2" borderId="0" xfId="0" applyFont="1" applyFill="1" applyAlignment="1">
      <alignment horizontal="justify" vertical="center" wrapText="1"/>
    </xf>
    <xf numFmtId="0" fontId="34" fillId="14" borderId="34" xfId="0" applyFont="1" applyFill="1" applyBorder="1" applyAlignment="1">
      <alignment horizontal="center" vertical="center" wrapText="1" readingOrder="1"/>
    </xf>
    <xf numFmtId="0" fontId="34" fillId="14" borderId="35" xfId="0" applyFont="1" applyFill="1" applyBorder="1" applyAlignment="1">
      <alignment horizontal="center" vertical="center" wrapText="1" readingOrder="1"/>
    </xf>
    <xf numFmtId="0" fontId="34" fillId="2" borderId="32" xfId="0" applyFont="1" applyFill="1" applyBorder="1" applyAlignment="1">
      <alignment horizontal="center" vertical="center" wrapText="1" readingOrder="1"/>
    </xf>
    <xf numFmtId="0" fontId="34" fillId="2" borderId="27" xfId="0" applyFont="1" applyFill="1" applyBorder="1" applyAlignment="1">
      <alignment horizontal="center" vertical="center" wrapText="1" readingOrder="1"/>
    </xf>
    <xf numFmtId="0" fontId="34" fillId="2" borderId="24" xfId="0" applyFont="1" applyFill="1" applyBorder="1" applyAlignment="1">
      <alignment horizontal="center" vertical="center" wrapText="1" readingOrder="1"/>
    </xf>
    <xf numFmtId="0" fontId="34" fillId="2" borderId="23" xfId="0" applyFont="1" applyFill="1" applyBorder="1" applyAlignment="1">
      <alignment horizontal="center" vertical="center" wrapText="1" readingOrder="1"/>
    </xf>
    <xf numFmtId="0" fontId="34" fillId="2" borderId="29" xfId="0" applyFont="1" applyFill="1" applyBorder="1" applyAlignment="1">
      <alignment horizontal="center" vertical="center" wrapText="1" readingOrder="1"/>
    </xf>
    <xf numFmtId="0" fontId="34" fillId="2" borderId="30" xfId="0" applyFont="1" applyFill="1" applyBorder="1" applyAlignment="1">
      <alignment horizontal="center" vertical="center" wrapText="1" readingOrder="1"/>
    </xf>
    <xf numFmtId="0" fontId="60" fillId="15" borderId="71" xfId="0" applyFont="1" applyFill="1" applyBorder="1" applyAlignment="1">
      <alignment horizontal="center" vertical="center"/>
    </xf>
    <xf numFmtId="0" fontId="60" fillId="15" borderId="72" xfId="0" applyFont="1" applyFill="1" applyBorder="1" applyAlignment="1">
      <alignment horizontal="center" vertical="center"/>
    </xf>
    <xf numFmtId="0" fontId="60" fillId="15" borderId="73" xfId="0" applyFont="1" applyFill="1" applyBorder="1" applyAlignment="1">
      <alignment horizontal="center" vertical="center"/>
    </xf>
    <xf numFmtId="0" fontId="60" fillId="16" borderId="25" xfId="0" applyFont="1" applyFill="1" applyBorder="1" applyAlignment="1">
      <alignment horizontal="center" vertical="center"/>
    </xf>
    <xf numFmtId="0" fontId="60" fillId="16" borderId="26" xfId="0" applyFont="1" applyFill="1" applyBorder="1" applyAlignment="1">
      <alignment horizontal="center" vertical="center"/>
    </xf>
    <xf numFmtId="0" fontId="60" fillId="16" borderId="37" xfId="0" applyFont="1" applyFill="1" applyBorder="1" applyAlignment="1">
      <alignment horizontal="center" vertical="center"/>
    </xf>
  </cellXfs>
  <cellStyles count="6">
    <cellStyle name="Excel Built-in Normal" xfId="5" xr:uid="{00000000-0005-0000-0000-000000000000}"/>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38">
    <dxf>
      <fill>
        <patternFill>
          <bgColor rgb="FFFFFF00"/>
        </patternFill>
      </fill>
    </dxf>
    <dxf>
      <fill>
        <patternFill>
          <bgColor theme="9" tint="-0.24994659260841701"/>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1</xdr:row>
      <xdr:rowOff>28575</xdr:rowOff>
    </xdr:from>
    <xdr:to>
      <xdr:col>3</xdr:col>
      <xdr:colOff>476249</xdr:colOff>
      <xdr:row>4</xdr:row>
      <xdr:rowOff>200025</xdr:rowOff>
    </xdr:to>
    <xdr:pic>
      <xdr:nvPicPr>
        <xdr:cNvPr id="3" name="Imagen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9511" r="23578" b="38918"/>
        <a:stretch>
          <a:fillRect/>
        </a:stretch>
      </xdr:blipFill>
      <xdr:spPr bwMode="auto">
        <a:xfrm>
          <a:off x="1381125" y="219075"/>
          <a:ext cx="952499"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295275</xdr:colOff>
      <xdr:row>0</xdr:row>
      <xdr:rowOff>9525</xdr:rowOff>
    </xdr:from>
    <xdr:to>
      <xdr:col>2</xdr:col>
      <xdr:colOff>285750</xdr:colOff>
      <xdr:row>2</xdr:row>
      <xdr:rowOff>140784</xdr:rowOff>
    </xdr:to>
    <xdr:pic>
      <xdr:nvPicPr>
        <xdr:cNvPr id="5" name="Imagen 3">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9511" r="23578" b="38918"/>
        <a:stretch>
          <a:fillRect/>
        </a:stretch>
      </xdr:blipFill>
      <xdr:spPr bwMode="auto">
        <a:xfrm>
          <a:off x="295275" y="9525"/>
          <a:ext cx="7524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IESGOS%202023/FORMATO%20MAPA%20DE%20RIESGOS%20DIGSA%20MISIONALES%202023V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ESAR/RIESGOS%202023/FORMATO%20MAPA%20DE%20RIESGOS%20DIGSA%20MISIONALES%202023%20GRUGA%20VF.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APA%20DE%20RIESGOS%20AMBIENTALES%20DIGSA%202023%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ciones Tratamiento"/>
      <sheetName val="Tabla Valoración controles"/>
      <sheetName val="Tabla Impacto"/>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ciones Tratamiento"/>
      <sheetName val="Tabla Impacto"/>
      <sheetName val="Tabla Valoración controles"/>
    </sheetNames>
    <sheetDataSet>
      <sheetData sheetId="0" refreshError="1"/>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1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1" cacheId="2"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6" dataDxfId="5">
  <autoFilter ref="B209:C219" xr:uid="{00000000-0009-0000-0100-000001000000}"/>
  <tableColumns count="2">
    <tableColumn id="1" xr3:uid="{00000000-0010-0000-0000-000001000000}" name="Criterios" dataDxfId="4"/>
    <tableColumn id="2" xr3:uid="{00000000-0010-0000-0000-000002000000}" name="Subcriterios" dataDxfId="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M16"/>
  <sheetViews>
    <sheetView showGridLines="0" zoomScaleNormal="100" zoomScaleSheetLayoutView="100" workbookViewId="0">
      <selection activeCell="O7" sqref="O7"/>
    </sheetView>
  </sheetViews>
  <sheetFormatPr baseColWidth="10" defaultRowHeight="15" x14ac:dyDescent="0.25"/>
  <cols>
    <col min="2" max="2" width="5" customWidth="1"/>
    <col min="3" max="4" width="11.42578125" customWidth="1"/>
    <col min="5" max="5" width="5.7109375" customWidth="1"/>
    <col min="6" max="6" width="10.5703125" customWidth="1"/>
    <col min="7" max="7" width="10" customWidth="1"/>
    <col min="8" max="8" width="21.85546875" customWidth="1"/>
    <col min="9" max="9" width="10.28515625" customWidth="1"/>
    <col min="10" max="10" width="11.85546875" customWidth="1"/>
    <col min="11" max="11" width="14.7109375" customWidth="1"/>
    <col min="12" max="12" width="19.42578125" customWidth="1"/>
    <col min="13" max="13" width="11.42578125" customWidth="1"/>
  </cols>
  <sheetData>
    <row r="2" spans="3:13" ht="20.100000000000001" customHeight="1" x14ac:dyDescent="0.25">
      <c r="C2" s="195"/>
      <c r="D2" s="196"/>
      <c r="E2" s="201" t="s">
        <v>343</v>
      </c>
      <c r="F2" s="202"/>
      <c r="G2" s="201" t="s">
        <v>358</v>
      </c>
      <c r="H2" s="212"/>
      <c r="I2" s="212"/>
      <c r="J2" s="212"/>
      <c r="K2" s="212"/>
      <c r="L2" s="212"/>
      <c r="M2" s="202"/>
    </row>
    <row r="3" spans="3:13" ht="20.100000000000001" customHeight="1" x14ac:dyDescent="0.25">
      <c r="C3" s="197"/>
      <c r="D3" s="198"/>
      <c r="E3" s="201" t="s">
        <v>344</v>
      </c>
      <c r="F3" s="202"/>
      <c r="G3" s="201" t="s">
        <v>359</v>
      </c>
      <c r="H3" s="212"/>
      <c r="I3" s="212"/>
      <c r="J3" s="212"/>
      <c r="K3" s="212"/>
      <c r="L3" s="212"/>
      <c r="M3" s="202"/>
    </row>
    <row r="4" spans="3:13" ht="20.100000000000001" customHeight="1" x14ac:dyDescent="0.25">
      <c r="C4" s="197"/>
      <c r="D4" s="198"/>
      <c r="E4" s="201" t="s">
        <v>345</v>
      </c>
      <c r="F4" s="202"/>
      <c r="G4" s="201" t="s">
        <v>214</v>
      </c>
      <c r="H4" s="212"/>
      <c r="I4" s="212"/>
      <c r="J4" s="212"/>
      <c r="K4" s="212"/>
      <c r="L4" s="212"/>
      <c r="M4" s="202"/>
    </row>
    <row r="5" spans="3:13" ht="20.100000000000001" customHeight="1" x14ac:dyDescent="0.25">
      <c r="C5" s="199"/>
      <c r="D5" s="200"/>
      <c r="E5" s="201" t="s">
        <v>346</v>
      </c>
      <c r="F5" s="202"/>
      <c r="G5" s="201" t="s">
        <v>352</v>
      </c>
      <c r="H5" s="212"/>
      <c r="I5" s="212"/>
      <c r="J5" s="212"/>
      <c r="K5" s="212"/>
      <c r="L5" s="212"/>
      <c r="M5" s="202"/>
    </row>
    <row r="6" spans="3:13" ht="20.25" customHeight="1" x14ac:dyDescent="0.25">
      <c r="C6" s="192" t="s">
        <v>305</v>
      </c>
      <c r="D6" s="194"/>
      <c r="E6" s="194"/>
      <c r="F6" s="194"/>
      <c r="G6" s="194"/>
      <c r="H6" s="194"/>
      <c r="I6" s="194"/>
      <c r="J6" s="194"/>
      <c r="K6" s="194"/>
      <c r="L6" s="194"/>
      <c r="M6" s="194"/>
    </row>
    <row r="7" spans="3:13" ht="30.75" customHeight="1" x14ac:dyDescent="0.25">
      <c r="C7" s="203"/>
      <c r="D7" s="189" t="s">
        <v>306</v>
      </c>
      <c r="E7" s="206"/>
      <c r="F7" s="189" t="s">
        <v>307</v>
      </c>
      <c r="G7" s="188"/>
      <c r="H7" s="189" t="s">
        <v>308</v>
      </c>
      <c r="I7" s="213"/>
      <c r="J7" s="213"/>
      <c r="K7" s="213"/>
      <c r="L7" s="213"/>
      <c r="M7" s="209"/>
    </row>
    <row r="8" spans="3:13" ht="25.5" customHeight="1" x14ac:dyDescent="0.25">
      <c r="C8" s="204"/>
      <c r="D8" s="187">
        <v>1</v>
      </c>
      <c r="E8" s="188"/>
      <c r="F8" s="191" t="s">
        <v>353</v>
      </c>
      <c r="G8" s="188"/>
      <c r="H8" s="207" t="s">
        <v>309</v>
      </c>
      <c r="I8" s="208"/>
      <c r="J8" s="208"/>
      <c r="K8" s="208"/>
      <c r="L8" s="208"/>
      <c r="M8" s="210"/>
    </row>
    <row r="9" spans="3:13" ht="23.25" customHeight="1" x14ac:dyDescent="0.25">
      <c r="C9" s="204"/>
      <c r="D9" s="187">
        <v>2</v>
      </c>
      <c r="E9" s="188"/>
      <c r="F9" s="191" t="s">
        <v>354</v>
      </c>
      <c r="G9" s="188"/>
      <c r="H9" s="207" t="s">
        <v>310</v>
      </c>
      <c r="I9" s="208"/>
      <c r="J9" s="208"/>
      <c r="K9" s="208"/>
      <c r="L9" s="208"/>
      <c r="M9" s="210"/>
    </row>
    <row r="10" spans="3:13" ht="31.5" customHeight="1" x14ac:dyDescent="0.25">
      <c r="C10" s="204"/>
      <c r="D10" s="187">
        <v>3</v>
      </c>
      <c r="E10" s="188"/>
      <c r="F10" s="191" t="s">
        <v>364</v>
      </c>
      <c r="G10" s="188"/>
      <c r="H10" s="207" t="s">
        <v>311</v>
      </c>
      <c r="I10" s="208"/>
      <c r="J10" s="208"/>
      <c r="K10" s="208"/>
      <c r="L10" s="208"/>
      <c r="M10" s="210"/>
    </row>
    <row r="11" spans="3:13" ht="130.5" customHeight="1" x14ac:dyDescent="0.25">
      <c r="C11" s="204"/>
      <c r="D11" s="187">
        <v>4</v>
      </c>
      <c r="E11" s="188"/>
      <c r="F11" s="191" t="s">
        <v>355</v>
      </c>
      <c r="G11" s="188"/>
      <c r="H11" s="207" t="s">
        <v>312</v>
      </c>
      <c r="I11" s="208"/>
      <c r="J11" s="208"/>
      <c r="K11" s="208"/>
      <c r="L11" s="208"/>
      <c r="M11" s="210"/>
    </row>
    <row r="12" spans="3:13" ht="44.25" customHeight="1" x14ac:dyDescent="0.25">
      <c r="C12" s="204"/>
      <c r="D12" s="187">
        <v>5</v>
      </c>
      <c r="E12" s="188"/>
      <c r="F12" s="191" t="s">
        <v>356</v>
      </c>
      <c r="G12" s="188"/>
      <c r="H12" s="207" t="s">
        <v>313</v>
      </c>
      <c r="I12" s="208"/>
      <c r="J12" s="208"/>
      <c r="K12" s="208"/>
      <c r="L12" s="208"/>
      <c r="M12" s="210"/>
    </row>
    <row r="13" spans="3:13" ht="143.25" customHeight="1" x14ac:dyDescent="0.25">
      <c r="C13" s="205"/>
      <c r="D13" s="187">
        <v>6</v>
      </c>
      <c r="E13" s="188"/>
      <c r="F13" s="191" t="s">
        <v>357</v>
      </c>
      <c r="G13" s="188"/>
      <c r="H13" s="207" t="s">
        <v>365</v>
      </c>
      <c r="I13" s="208"/>
      <c r="J13" s="208"/>
      <c r="K13" s="208"/>
      <c r="L13" s="208"/>
      <c r="M13" s="211"/>
    </row>
    <row r="14" spans="3:13" ht="24" customHeight="1" x14ac:dyDescent="0.25">
      <c r="C14" s="192" t="s">
        <v>314</v>
      </c>
      <c r="D14" s="193"/>
      <c r="E14" s="193"/>
      <c r="F14" s="193"/>
      <c r="G14" s="193"/>
      <c r="H14" s="193"/>
      <c r="I14" s="193"/>
      <c r="J14" s="193"/>
      <c r="K14" s="193"/>
      <c r="L14" s="193"/>
      <c r="M14" s="193"/>
    </row>
    <row r="15" spans="3:13" x14ac:dyDescent="0.25">
      <c r="C15" s="190" t="s">
        <v>315</v>
      </c>
      <c r="D15" s="190"/>
      <c r="E15" s="190"/>
      <c r="F15" s="190" t="s">
        <v>316</v>
      </c>
      <c r="G15" s="190"/>
      <c r="H15" s="190"/>
      <c r="I15" s="190"/>
      <c r="J15" s="190"/>
      <c r="K15" s="190"/>
      <c r="L15" s="190" t="s">
        <v>317</v>
      </c>
      <c r="M15" s="190"/>
    </row>
    <row r="16" spans="3:13" ht="254.25" customHeight="1" x14ac:dyDescent="0.25">
      <c r="C16" s="186" t="s">
        <v>360</v>
      </c>
      <c r="D16" s="186"/>
      <c r="E16" s="186"/>
      <c r="F16" s="186" t="s">
        <v>361</v>
      </c>
      <c r="G16" s="186"/>
      <c r="H16" s="186"/>
      <c r="I16" s="186" t="s">
        <v>362</v>
      </c>
      <c r="J16" s="186"/>
      <c r="K16" s="186"/>
      <c r="L16" s="186" t="s">
        <v>363</v>
      </c>
      <c r="M16" s="186"/>
    </row>
  </sheetData>
  <mergeCells count="41">
    <mergeCell ref="C6:M6"/>
    <mergeCell ref="C2:D5"/>
    <mergeCell ref="E2:F2"/>
    <mergeCell ref="E3:F3"/>
    <mergeCell ref="E4:F4"/>
    <mergeCell ref="E5:F5"/>
    <mergeCell ref="G2:M2"/>
    <mergeCell ref="G3:M3"/>
    <mergeCell ref="G4:M4"/>
    <mergeCell ref="G5:M5"/>
    <mergeCell ref="F7:G7"/>
    <mergeCell ref="C15:E15"/>
    <mergeCell ref="F15:K15"/>
    <mergeCell ref="L15:M15"/>
    <mergeCell ref="F11:G11"/>
    <mergeCell ref="F12:G12"/>
    <mergeCell ref="C14:M14"/>
    <mergeCell ref="C7:C13"/>
    <mergeCell ref="D7:E7"/>
    <mergeCell ref="D8:E8"/>
    <mergeCell ref="D9:E9"/>
    <mergeCell ref="D10:E10"/>
    <mergeCell ref="D11:E11"/>
    <mergeCell ref="D12:E12"/>
    <mergeCell ref="F13:G13"/>
    <mergeCell ref="H12:L12"/>
    <mergeCell ref="C16:E16"/>
    <mergeCell ref="F16:H16"/>
    <mergeCell ref="I16:K16"/>
    <mergeCell ref="L16:M16"/>
    <mergeCell ref="D13:E13"/>
    <mergeCell ref="H13:L13"/>
    <mergeCell ref="M7:M13"/>
    <mergeCell ref="H7:L7"/>
    <mergeCell ref="H8:L8"/>
    <mergeCell ref="H9:L9"/>
    <mergeCell ref="H10:L10"/>
    <mergeCell ref="H11:L11"/>
    <mergeCell ref="F8:G8"/>
    <mergeCell ref="F9:G9"/>
    <mergeCell ref="F10:G10"/>
  </mergeCells>
  <printOptions horizontalCentered="1" verticalCentered="1"/>
  <pageMargins left="0.70866141732283472" right="0.70866141732283472" top="0.4" bottom="0.45" header="0.31496062992125984" footer="0.31496062992125984"/>
  <pageSetup paperSize="5" scale="6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F29"/>
  <sheetViews>
    <sheetView showGridLines="0" zoomScaleNormal="100" workbookViewId="0">
      <selection activeCell="L25" sqref="L25"/>
    </sheetView>
  </sheetViews>
  <sheetFormatPr baseColWidth="10" defaultRowHeight="15" x14ac:dyDescent="0.25"/>
  <cols>
    <col min="1" max="1" width="11.85546875" customWidth="1"/>
    <col min="2" max="2" width="63.140625" customWidth="1"/>
    <col min="3" max="3" width="10.5703125" customWidth="1"/>
    <col min="4" max="4" width="9.5703125" customWidth="1"/>
    <col min="5" max="5" width="17.140625" hidden="1" customWidth="1"/>
    <col min="6" max="6" width="2.140625" hidden="1" customWidth="1"/>
    <col min="7" max="8" width="0" hidden="1" customWidth="1"/>
  </cols>
  <sheetData>
    <row r="1" spans="1:6" ht="15.75" thickBot="1" x14ac:dyDescent="0.3"/>
    <row r="2" spans="1:6" ht="15.75" thickBot="1" x14ac:dyDescent="0.3">
      <c r="A2" s="564" t="s">
        <v>247</v>
      </c>
      <c r="B2" s="565"/>
      <c r="C2" s="565"/>
      <c r="D2" s="566"/>
    </row>
    <row r="3" spans="1:6" ht="15.75" thickBot="1" x14ac:dyDescent="0.3">
      <c r="A3" s="117" t="s">
        <v>248</v>
      </c>
      <c r="B3" s="118" t="s">
        <v>249</v>
      </c>
      <c r="C3" s="118" t="s">
        <v>250</v>
      </c>
      <c r="D3" s="118" t="s">
        <v>251</v>
      </c>
    </row>
    <row r="4" spans="1:6" ht="15.75" thickBot="1" x14ac:dyDescent="0.3">
      <c r="A4" s="119">
        <v>1</v>
      </c>
      <c r="B4" s="120" t="s">
        <v>252</v>
      </c>
      <c r="C4" s="121"/>
      <c r="D4" s="121"/>
      <c r="F4">
        <f>IF(C4="X",1,0)</f>
        <v>0</v>
      </c>
    </row>
    <row r="5" spans="1:6" ht="15.75" thickBot="1" x14ac:dyDescent="0.3">
      <c r="A5" s="119">
        <v>2</v>
      </c>
      <c r="B5" s="120" t="s">
        <v>253</v>
      </c>
      <c r="C5" s="121" t="s">
        <v>254</v>
      </c>
      <c r="D5" s="121"/>
      <c r="F5">
        <f t="shared" ref="F5:F22" si="0">IF(C5="X",1,0)</f>
        <v>1</v>
      </c>
    </row>
    <row r="6" spans="1:6" ht="15.75" thickBot="1" x14ac:dyDescent="0.3">
      <c r="A6" s="119">
        <v>3</v>
      </c>
      <c r="B6" s="120" t="s">
        <v>255</v>
      </c>
      <c r="C6" s="121"/>
      <c r="D6" s="121"/>
      <c r="F6">
        <f t="shared" si="0"/>
        <v>0</v>
      </c>
    </row>
    <row r="7" spans="1:6" ht="15.75" thickBot="1" x14ac:dyDescent="0.3">
      <c r="A7" s="119">
        <v>4</v>
      </c>
      <c r="B7" s="120" t="s">
        <v>256</v>
      </c>
      <c r="C7" s="121" t="s">
        <v>254</v>
      </c>
      <c r="D7" s="121"/>
      <c r="F7">
        <f t="shared" si="0"/>
        <v>1</v>
      </c>
    </row>
    <row r="8" spans="1:6" ht="15.75" thickBot="1" x14ac:dyDescent="0.3">
      <c r="A8" s="119">
        <v>5</v>
      </c>
      <c r="B8" s="120" t="s">
        <v>257</v>
      </c>
      <c r="C8" s="121"/>
      <c r="D8" s="121"/>
      <c r="F8">
        <f t="shared" si="0"/>
        <v>0</v>
      </c>
    </row>
    <row r="9" spans="1:6" ht="15.75" thickBot="1" x14ac:dyDescent="0.3">
      <c r="A9" s="119">
        <v>6</v>
      </c>
      <c r="B9" s="120" t="s">
        <v>258</v>
      </c>
      <c r="C9" s="121" t="s">
        <v>254</v>
      </c>
      <c r="D9" s="121"/>
      <c r="F9">
        <f t="shared" si="0"/>
        <v>1</v>
      </c>
    </row>
    <row r="10" spans="1:6" ht="22.5" customHeight="1" thickBot="1" x14ac:dyDescent="0.3">
      <c r="A10" s="119">
        <v>7</v>
      </c>
      <c r="B10" s="120" t="s">
        <v>259</v>
      </c>
      <c r="C10" s="121"/>
      <c r="D10" s="121"/>
      <c r="F10">
        <f t="shared" si="0"/>
        <v>0</v>
      </c>
    </row>
    <row r="11" spans="1:6" ht="24.75" customHeight="1" thickBot="1" x14ac:dyDescent="0.3">
      <c r="A11" s="119">
        <v>8</v>
      </c>
      <c r="B11" s="122" t="s">
        <v>260</v>
      </c>
      <c r="C11" s="121"/>
      <c r="D11" s="121"/>
      <c r="F11">
        <f t="shared" si="0"/>
        <v>0</v>
      </c>
    </row>
    <row r="12" spans="1:6" ht="15.75" thickBot="1" x14ac:dyDescent="0.3">
      <c r="A12" s="119">
        <v>9</v>
      </c>
      <c r="B12" s="120" t="s">
        <v>261</v>
      </c>
      <c r="C12" s="121"/>
      <c r="D12" s="121"/>
      <c r="F12">
        <f t="shared" si="0"/>
        <v>0</v>
      </c>
    </row>
    <row r="13" spans="1:6" ht="15.75" thickBot="1" x14ac:dyDescent="0.3">
      <c r="A13" s="119">
        <v>10</v>
      </c>
      <c r="B13" s="120" t="s">
        <v>262</v>
      </c>
      <c r="C13" s="121"/>
      <c r="D13" s="121"/>
      <c r="F13">
        <f t="shared" si="0"/>
        <v>0</v>
      </c>
    </row>
    <row r="14" spans="1:6" ht="15.75" thickBot="1" x14ac:dyDescent="0.3">
      <c r="A14" s="119">
        <v>11</v>
      </c>
      <c r="B14" s="120" t="s">
        <v>263</v>
      </c>
      <c r="C14" s="121" t="s">
        <v>254</v>
      </c>
      <c r="D14" s="121"/>
      <c r="F14">
        <f t="shared" si="0"/>
        <v>1</v>
      </c>
    </row>
    <row r="15" spans="1:6" ht="15.75" thickBot="1" x14ac:dyDescent="0.3">
      <c r="A15" s="119">
        <v>12</v>
      </c>
      <c r="B15" s="120" t="s">
        <v>264</v>
      </c>
      <c r="C15" s="121"/>
      <c r="D15" s="121"/>
      <c r="F15">
        <f t="shared" si="0"/>
        <v>0</v>
      </c>
    </row>
    <row r="16" spans="1:6" ht="15.75" thickBot="1" x14ac:dyDescent="0.3">
      <c r="A16" s="119">
        <v>13</v>
      </c>
      <c r="B16" s="120" t="s">
        <v>265</v>
      </c>
      <c r="C16" s="121" t="s">
        <v>254</v>
      </c>
      <c r="D16" s="121"/>
      <c r="F16">
        <f t="shared" si="0"/>
        <v>1</v>
      </c>
    </row>
    <row r="17" spans="1:6" ht="15.75" thickBot="1" x14ac:dyDescent="0.3">
      <c r="A17" s="119">
        <v>14</v>
      </c>
      <c r="B17" s="120" t="s">
        <v>266</v>
      </c>
      <c r="C17" s="121"/>
      <c r="D17" s="121"/>
      <c r="F17">
        <f t="shared" si="0"/>
        <v>0</v>
      </c>
    </row>
    <row r="18" spans="1:6" ht="15.75" thickBot="1" x14ac:dyDescent="0.3">
      <c r="A18" s="119">
        <v>15</v>
      </c>
      <c r="B18" s="120" t="s">
        <v>267</v>
      </c>
      <c r="C18" s="121"/>
      <c r="D18" s="121"/>
      <c r="F18">
        <f t="shared" si="0"/>
        <v>0</v>
      </c>
    </row>
    <row r="19" spans="1:6" ht="15.75" thickBot="1" x14ac:dyDescent="0.3">
      <c r="A19" s="119">
        <v>16</v>
      </c>
      <c r="B19" s="120" t="s">
        <v>268</v>
      </c>
      <c r="C19" s="121" t="s">
        <v>254</v>
      </c>
      <c r="D19" s="121"/>
      <c r="F19">
        <f t="shared" si="0"/>
        <v>1</v>
      </c>
    </row>
    <row r="20" spans="1:6" ht="15.75" thickBot="1" x14ac:dyDescent="0.3">
      <c r="A20" s="119">
        <v>17</v>
      </c>
      <c r="B20" s="120" t="s">
        <v>269</v>
      </c>
      <c r="C20" s="121"/>
      <c r="D20" s="121"/>
      <c r="F20">
        <f t="shared" si="0"/>
        <v>0</v>
      </c>
    </row>
    <row r="21" spans="1:6" ht="15.75" thickBot="1" x14ac:dyDescent="0.3">
      <c r="A21" s="119">
        <v>18</v>
      </c>
      <c r="B21" s="120" t="s">
        <v>270</v>
      </c>
      <c r="C21" s="121"/>
      <c r="D21" s="121"/>
      <c r="F21">
        <f t="shared" si="0"/>
        <v>0</v>
      </c>
    </row>
    <row r="22" spans="1:6" ht="15.75" thickBot="1" x14ac:dyDescent="0.3">
      <c r="A22" s="119">
        <v>19</v>
      </c>
      <c r="B22" s="120" t="s">
        <v>271</v>
      </c>
      <c r="C22" s="121"/>
      <c r="D22" s="121"/>
      <c r="F22">
        <f t="shared" si="0"/>
        <v>0</v>
      </c>
    </row>
    <row r="23" spans="1:6" ht="15.75" thickBot="1" x14ac:dyDescent="0.3">
      <c r="A23" s="123" t="s">
        <v>272</v>
      </c>
      <c r="B23" s="124"/>
      <c r="C23" s="121">
        <f>SUM(F4:F22)</f>
        <v>6</v>
      </c>
      <c r="D23" s="121"/>
    </row>
    <row r="24" spans="1:6" ht="15.75" thickBot="1" x14ac:dyDescent="0.3">
      <c r="F24" t="s">
        <v>254</v>
      </c>
    </row>
    <row r="25" spans="1:6" ht="15.75" thickBot="1" x14ac:dyDescent="0.3">
      <c r="A25" s="567" t="s">
        <v>273</v>
      </c>
      <c r="B25" s="568"/>
      <c r="C25" s="569"/>
    </row>
    <row r="26" spans="1:6" ht="37.5" customHeight="1" thickBot="1" x14ac:dyDescent="0.3">
      <c r="A26" s="125" t="s">
        <v>274</v>
      </c>
      <c r="B26" s="126" t="s">
        <v>65</v>
      </c>
      <c r="C26" s="126" t="s">
        <v>275</v>
      </c>
    </row>
    <row r="27" spans="1:6" ht="15.75" thickBot="1" x14ac:dyDescent="0.3">
      <c r="A27" s="127" t="s">
        <v>81</v>
      </c>
      <c r="B27" s="128" t="s">
        <v>276</v>
      </c>
      <c r="C27" s="129" t="s">
        <v>277</v>
      </c>
    </row>
    <row r="28" spans="1:6" ht="15.75" thickBot="1" x14ac:dyDescent="0.3">
      <c r="A28" s="127" t="s">
        <v>278</v>
      </c>
      <c r="B28" s="128" t="s">
        <v>279</v>
      </c>
      <c r="C28" s="130" t="s">
        <v>280</v>
      </c>
    </row>
    <row r="29" spans="1:6" ht="15.75" thickBot="1" x14ac:dyDescent="0.3">
      <c r="A29" s="127" t="s">
        <v>85</v>
      </c>
      <c r="B29" s="128" t="s">
        <v>281</v>
      </c>
      <c r="C29" s="131" t="s">
        <v>282</v>
      </c>
    </row>
  </sheetData>
  <mergeCells count="2">
    <mergeCell ref="A2:D2"/>
    <mergeCell ref="A25:C25"/>
  </mergeCells>
  <conditionalFormatting sqref="C23">
    <cfRule type="cellIs" dxfId="2" priority="1" operator="between">
      <formula>12</formula>
      <formula>19</formula>
    </cfRule>
    <cfRule type="cellIs" dxfId="1" priority="2" operator="between">
      <formula>6</formula>
      <formula>11</formula>
    </cfRule>
    <cfRule type="cellIs" dxfId="0" priority="3" operator="between">
      <formula>1</formula>
      <formula>5</formula>
    </cfRule>
  </conditionalFormatting>
  <dataValidations count="1">
    <dataValidation type="list" allowBlank="1" showInputMessage="1" showErrorMessage="1" sqref="C4:C22" xr:uid="{00000000-0002-0000-0900-000000000000}">
      <formula1>$F$24</formula1>
    </dataValidation>
  </dataValidations>
  <pageMargins left="0.7" right="0.7" top="0.75" bottom="0.75" header="0.3" footer="0.3"/>
  <pageSetup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showGridLines="0"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E43"/>
  <sheetViews>
    <sheetView topLeftCell="A22" workbookViewId="0">
      <selection activeCell="E24" sqref="E24:E25"/>
    </sheetView>
  </sheetViews>
  <sheetFormatPr baseColWidth="10" defaultRowHeight="15" x14ac:dyDescent="0.25"/>
  <cols>
    <col min="2" max="2" width="45" bestFit="1" customWidth="1"/>
    <col min="3" max="3" width="22.140625" customWidth="1"/>
  </cols>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1:5" x14ac:dyDescent="0.25">
      <c r="B17" t="s">
        <v>125</v>
      </c>
    </row>
    <row r="18" spans="1:5" x14ac:dyDescent="0.25">
      <c r="B18" t="s">
        <v>127</v>
      </c>
    </row>
    <row r="19" spans="1:5" x14ac:dyDescent="0.25">
      <c r="B19" t="s">
        <v>128</v>
      </c>
    </row>
    <row r="22" spans="1:5" ht="26.25" thickBot="1" x14ac:dyDescent="0.3">
      <c r="B22" s="116" t="s">
        <v>224</v>
      </c>
      <c r="C22" s="116" t="s">
        <v>283</v>
      </c>
      <c r="D22" s="135" t="s">
        <v>217</v>
      </c>
      <c r="E22" s="116" t="s">
        <v>215</v>
      </c>
    </row>
    <row r="23" spans="1:5" ht="26.25" thickBot="1" x14ac:dyDescent="0.3">
      <c r="A23" s="116" t="s">
        <v>215</v>
      </c>
      <c r="B23" s="116" t="s">
        <v>225</v>
      </c>
      <c r="C23" s="116" t="s">
        <v>284</v>
      </c>
      <c r="D23" s="135" t="s">
        <v>304</v>
      </c>
      <c r="E23" s="116" t="s">
        <v>227</v>
      </c>
    </row>
    <row r="24" spans="1:5" ht="26.25" thickBot="1" x14ac:dyDescent="0.3">
      <c r="A24" s="116" t="s">
        <v>215</v>
      </c>
      <c r="B24" s="116" t="s">
        <v>216</v>
      </c>
      <c r="C24" s="116" t="s">
        <v>285</v>
      </c>
      <c r="E24" s="116" t="s">
        <v>229</v>
      </c>
    </row>
    <row r="25" spans="1:5" ht="26.25" thickBot="1" x14ac:dyDescent="0.3">
      <c r="A25" s="116" t="s">
        <v>215</v>
      </c>
      <c r="B25" s="116" t="s">
        <v>226</v>
      </c>
      <c r="C25" s="116" t="s">
        <v>286</v>
      </c>
      <c r="E25" s="116" t="s">
        <v>231</v>
      </c>
    </row>
    <row r="26" spans="1:5" ht="26.25" thickBot="1" x14ac:dyDescent="0.3">
      <c r="A26" s="116" t="s">
        <v>215</v>
      </c>
      <c r="B26" s="116" t="s">
        <v>218</v>
      </c>
      <c r="C26" s="116" t="s">
        <v>221</v>
      </c>
    </row>
    <row r="27" spans="1:5" ht="15.75" thickBot="1" x14ac:dyDescent="0.3">
      <c r="A27" s="116" t="s">
        <v>227</v>
      </c>
      <c r="B27" s="116" t="s">
        <v>228</v>
      </c>
      <c r="C27" s="116" t="s">
        <v>287</v>
      </c>
    </row>
    <row r="28" spans="1:5" ht="15.75" thickBot="1" x14ac:dyDescent="0.3">
      <c r="A28" s="116" t="s">
        <v>229</v>
      </c>
      <c r="B28" s="116" t="s">
        <v>230</v>
      </c>
      <c r="C28" s="116" t="s">
        <v>288</v>
      </c>
    </row>
    <row r="29" spans="1:5" ht="26.25" thickBot="1" x14ac:dyDescent="0.3">
      <c r="A29" s="116" t="s">
        <v>231</v>
      </c>
      <c r="B29" s="116" t="s">
        <v>232</v>
      </c>
      <c r="C29" s="116" t="s">
        <v>289</v>
      </c>
    </row>
    <row r="30" spans="1:5" ht="15.75" thickBot="1" x14ac:dyDescent="0.3">
      <c r="A30" s="116" t="s">
        <v>229</v>
      </c>
      <c r="B30" s="116" t="s">
        <v>233</v>
      </c>
      <c r="C30" s="116" t="s">
        <v>290</v>
      </c>
    </row>
    <row r="31" spans="1:5" ht="26.25" thickBot="1" x14ac:dyDescent="0.3">
      <c r="A31" s="116" t="s">
        <v>229</v>
      </c>
      <c r="B31" s="116" t="s">
        <v>234</v>
      </c>
      <c r="C31" s="116" t="s">
        <v>291</v>
      </c>
    </row>
    <row r="32" spans="1:5" ht="26.25" thickBot="1" x14ac:dyDescent="0.3">
      <c r="A32" s="116" t="s">
        <v>229</v>
      </c>
      <c r="B32" s="116" t="s">
        <v>235</v>
      </c>
      <c r="C32" s="116" t="s">
        <v>292</v>
      </c>
    </row>
    <row r="33" spans="1:3" ht="26.25" thickBot="1" x14ac:dyDescent="0.3">
      <c r="A33" s="116" t="s">
        <v>231</v>
      </c>
      <c r="B33" s="116" t="s">
        <v>236</v>
      </c>
      <c r="C33" s="116" t="s">
        <v>293</v>
      </c>
    </row>
    <row r="34" spans="1:3" ht="26.25" thickBot="1" x14ac:dyDescent="0.3">
      <c r="A34" s="116" t="s">
        <v>231</v>
      </c>
      <c r="B34" s="116" t="s">
        <v>237</v>
      </c>
      <c r="C34" s="116" t="s">
        <v>294</v>
      </c>
    </row>
    <row r="35" spans="1:3" ht="26.25" thickBot="1" x14ac:dyDescent="0.3">
      <c r="A35" s="116" t="s">
        <v>231</v>
      </c>
      <c r="B35" s="116" t="s">
        <v>238</v>
      </c>
      <c r="C35" s="116" t="s">
        <v>295</v>
      </c>
    </row>
    <row r="36" spans="1:3" ht="26.25" thickBot="1" x14ac:dyDescent="0.3">
      <c r="A36" s="116" t="s">
        <v>231</v>
      </c>
      <c r="B36" s="116" t="s">
        <v>239</v>
      </c>
      <c r="C36" s="116" t="s">
        <v>296</v>
      </c>
    </row>
    <row r="37" spans="1:3" ht="26.25" thickBot="1" x14ac:dyDescent="0.3">
      <c r="A37" s="116" t="s">
        <v>231</v>
      </c>
      <c r="B37" s="116" t="s">
        <v>240</v>
      </c>
      <c r="C37" s="116" t="s">
        <v>297</v>
      </c>
    </row>
    <row r="38" spans="1:3" ht="26.25" thickBot="1" x14ac:dyDescent="0.3">
      <c r="A38" s="116" t="s">
        <v>231</v>
      </c>
      <c r="B38" s="116" t="s">
        <v>241</v>
      </c>
      <c r="C38" s="116" t="s">
        <v>298</v>
      </c>
    </row>
    <row r="39" spans="1:3" ht="26.25" thickBot="1" x14ac:dyDescent="0.3">
      <c r="A39" s="116" t="s">
        <v>229</v>
      </c>
      <c r="B39" s="116" t="s">
        <v>242</v>
      </c>
      <c r="C39" s="116" t="s">
        <v>299</v>
      </c>
    </row>
    <row r="40" spans="1:3" ht="26.25" thickBot="1" x14ac:dyDescent="0.3">
      <c r="A40" s="116" t="s">
        <v>229</v>
      </c>
      <c r="B40" s="116" t="s">
        <v>243</v>
      </c>
      <c r="C40" s="116" t="s">
        <v>300</v>
      </c>
    </row>
    <row r="41" spans="1:3" ht="26.25" thickBot="1" x14ac:dyDescent="0.3">
      <c r="A41" s="116" t="s">
        <v>229</v>
      </c>
      <c r="B41" s="116" t="s">
        <v>244</v>
      </c>
      <c r="C41" s="116" t="s">
        <v>301</v>
      </c>
    </row>
    <row r="42" spans="1:3" ht="26.25" thickBot="1" x14ac:dyDescent="0.3">
      <c r="A42" s="116" t="s">
        <v>229</v>
      </c>
      <c r="B42" s="116" t="s">
        <v>245</v>
      </c>
      <c r="C42" s="116" t="s">
        <v>302</v>
      </c>
    </row>
    <row r="43" spans="1:3" ht="26.25" thickBot="1" x14ac:dyDescent="0.3">
      <c r="A43" s="116" t="s">
        <v>229</v>
      </c>
      <c r="B43" s="116" t="s">
        <v>246</v>
      </c>
      <c r="C43" s="116" t="s">
        <v>303</v>
      </c>
    </row>
  </sheetData>
  <sortState xmlns:xlrd2="http://schemas.microsoft.com/office/spreadsheetml/2017/richdata2" ref="B2:B5">
    <sortCondition ref="B2:B5"/>
  </sortState>
  <dataValidations count="1">
    <dataValidation type="list" allowBlank="1" showInputMessage="1" showErrorMessage="1" sqref="B25" xr:uid="{00000000-0002-0000-0B00-000000000000}">
      <formula1>$A$22:$A$43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A21"/>
  <sheetViews>
    <sheetView workbookViewId="0">
      <selection activeCell="A19" sqref="A19"/>
    </sheetView>
  </sheetViews>
  <sheetFormatPr baseColWidth="10" defaultRowHeight="12.75" x14ac:dyDescent="0.2"/>
  <cols>
    <col min="1" max="1" width="32.85546875" style="1" customWidth="1"/>
    <col min="2" max="16384" width="11.42578125" style="1"/>
  </cols>
  <sheetData>
    <row r="3" spans="1:1" x14ac:dyDescent="0.2">
      <c r="A3" s="2" t="s">
        <v>14</v>
      </c>
    </row>
    <row r="4" spans="1:1" x14ac:dyDescent="0.2">
      <c r="A4" s="2" t="s">
        <v>15</v>
      </c>
    </row>
    <row r="5" spans="1:1" x14ac:dyDescent="0.2">
      <c r="A5" s="2" t="s">
        <v>16</v>
      </c>
    </row>
    <row r="6" spans="1:1" x14ac:dyDescent="0.2">
      <c r="A6" s="2" t="s">
        <v>10</v>
      </c>
    </row>
    <row r="7" spans="1:1" x14ac:dyDescent="0.2">
      <c r="A7" s="2" t="s">
        <v>9</v>
      </c>
    </row>
    <row r="8" spans="1:1" x14ac:dyDescent="0.2">
      <c r="A8" s="2" t="s">
        <v>19</v>
      </c>
    </row>
    <row r="9" spans="1:1" x14ac:dyDescent="0.2">
      <c r="A9" s="2" t="s">
        <v>20</v>
      </c>
    </row>
    <row r="10" spans="1:1" x14ac:dyDescent="0.2">
      <c r="A10" s="2" t="s">
        <v>22</v>
      </c>
    </row>
    <row r="11" spans="1:1" x14ac:dyDescent="0.2">
      <c r="A11" s="2" t="s">
        <v>23</v>
      </c>
    </row>
    <row r="12" spans="1:1" x14ac:dyDescent="0.2">
      <c r="A12" s="2" t="s">
        <v>25</v>
      </c>
    </row>
    <row r="13" spans="1:1" x14ac:dyDescent="0.2">
      <c r="A13" s="2" t="s">
        <v>26</v>
      </c>
    </row>
    <row r="14" spans="1:1" x14ac:dyDescent="0.2">
      <c r="A14" s="2" t="s">
        <v>27</v>
      </c>
    </row>
    <row r="16" spans="1:1" x14ac:dyDescent="0.2">
      <c r="A16" s="2" t="s">
        <v>30</v>
      </c>
    </row>
    <row r="17" spans="1:1" x14ac:dyDescent="0.2">
      <c r="A17" s="2" t="s">
        <v>31</v>
      </c>
    </row>
    <row r="18" spans="1:1" x14ac:dyDescent="0.2">
      <c r="A18" s="2" t="s">
        <v>32</v>
      </c>
    </row>
    <row r="20" spans="1:1" x14ac:dyDescent="0.2">
      <c r="A20" s="2" t="s">
        <v>40</v>
      </c>
    </row>
    <row r="21" spans="1:1" x14ac:dyDescent="0.2">
      <c r="A21" s="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H53"/>
  <sheetViews>
    <sheetView zoomScale="71" zoomScaleNormal="71" zoomScaleSheetLayoutView="86" workbookViewId="0">
      <selection activeCell="C19" sqref="C19:D19"/>
    </sheetView>
  </sheetViews>
  <sheetFormatPr baseColWidth="10" defaultRowHeight="15" x14ac:dyDescent="0.2"/>
  <cols>
    <col min="1" max="1" width="2.85546875" style="137" customWidth="1"/>
    <col min="2" max="6" width="38.140625" style="137" customWidth="1"/>
    <col min="7" max="7" width="8.140625" style="137" customWidth="1"/>
    <col min="8" max="8" width="5.85546875" style="137" customWidth="1"/>
    <col min="9" max="16384" width="11.42578125" style="137"/>
  </cols>
  <sheetData>
    <row r="3" spans="2:8" ht="15.75" thickBot="1" x14ac:dyDescent="0.25"/>
    <row r="4" spans="2:8" ht="20.25" x14ac:dyDescent="0.2">
      <c r="B4" s="240" t="s">
        <v>318</v>
      </c>
      <c r="C4" s="241"/>
      <c r="D4" s="241"/>
      <c r="E4" s="241"/>
      <c r="F4" s="241"/>
      <c r="G4" s="241"/>
      <c r="H4" s="242"/>
    </row>
    <row r="5" spans="2:8" x14ac:dyDescent="0.2">
      <c r="B5" s="138"/>
      <c r="C5" s="139"/>
      <c r="D5" s="139"/>
      <c r="E5" s="139"/>
      <c r="F5" s="139"/>
      <c r="G5" s="139"/>
      <c r="H5" s="140"/>
    </row>
    <row r="6" spans="2:8" ht="63" customHeight="1" x14ac:dyDescent="0.2">
      <c r="B6" s="243" t="s">
        <v>331</v>
      </c>
      <c r="C6" s="244"/>
      <c r="D6" s="244"/>
      <c r="E6" s="244"/>
      <c r="F6" s="244"/>
      <c r="G6" s="244"/>
      <c r="H6" s="245"/>
    </row>
    <row r="7" spans="2:8" ht="97.5" customHeight="1" x14ac:dyDescent="0.2">
      <c r="B7" s="246"/>
      <c r="C7" s="247"/>
      <c r="D7" s="247"/>
      <c r="E7" s="247"/>
      <c r="F7" s="247"/>
      <c r="G7" s="247"/>
      <c r="H7" s="248"/>
    </row>
    <row r="8" spans="2:8" x14ac:dyDescent="0.2">
      <c r="B8" s="249" t="s">
        <v>162</v>
      </c>
      <c r="C8" s="250"/>
      <c r="D8" s="250"/>
      <c r="E8" s="250"/>
      <c r="F8" s="250"/>
      <c r="G8" s="250"/>
      <c r="H8" s="251"/>
    </row>
    <row r="9" spans="2:8" ht="126.75" customHeight="1" x14ac:dyDescent="0.2">
      <c r="B9" s="252" t="s">
        <v>332</v>
      </c>
      <c r="C9" s="253"/>
      <c r="D9" s="253"/>
      <c r="E9" s="253"/>
      <c r="F9" s="253"/>
      <c r="G9" s="253"/>
      <c r="H9" s="254"/>
    </row>
    <row r="10" spans="2:8" x14ac:dyDescent="0.2">
      <c r="B10" s="141"/>
      <c r="C10" s="142"/>
      <c r="D10" s="142"/>
      <c r="E10" s="142"/>
      <c r="F10" s="142"/>
      <c r="G10" s="142"/>
      <c r="H10" s="143"/>
    </row>
    <row r="11" spans="2:8" ht="16.5" customHeight="1" x14ac:dyDescent="0.2">
      <c r="B11" s="255" t="s">
        <v>333</v>
      </c>
      <c r="C11" s="256"/>
      <c r="D11" s="256"/>
      <c r="E11" s="256"/>
      <c r="F11" s="256"/>
      <c r="G11" s="256"/>
      <c r="H11" s="257"/>
    </row>
    <row r="12" spans="2:8" ht="44.25" customHeight="1" x14ac:dyDescent="0.2">
      <c r="B12" s="255"/>
      <c r="C12" s="256"/>
      <c r="D12" s="256"/>
      <c r="E12" s="256"/>
      <c r="F12" s="256"/>
      <c r="G12" s="256"/>
      <c r="H12" s="257"/>
    </row>
    <row r="13" spans="2:8" ht="15.75" thickBot="1" x14ac:dyDescent="0.25">
      <c r="B13" s="144"/>
      <c r="C13" s="145"/>
      <c r="D13" s="146"/>
      <c r="E13" s="146"/>
      <c r="F13" s="146"/>
      <c r="G13" s="147"/>
      <c r="H13" s="148"/>
    </row>
    <row r="14" spans="2:8" ht="15.75" thickTop="1" x14ac:dyDescent="0.2">
      <c r="B14" s="144"/>
      <c r="C14" s="236" t="s">
        <v>163</v>
      </c>
      <c r="D14" s="237"/>
      <c r="E14" s="238" t="s">
        <v>201</v>
      </c>
      <c r="F14" s="239"/>
      <c r="G14" s="145"/>
      <c r="H14" s="148"/>
    </row>
    <row r="15" spans="2:8" ht="36.75" customHeight="1" x14ac:dyDescent="0.2">
      <c r="B15" s="144"/>
      <c r="C15" s="234" t="s">
        <v>194</v>
      </c>
      <c r="D15" s="235"/>
      <c r="E15" s="230" t="s">
        <v>199</v>
      </c>
      <c r="F15" s="231"/>
      <c r="G15" s="145"/>
      <c r="H15" s="148"/>
    </row>
    <row r="16" spans="2:8" ht="17.25" customHeight="1" x14ac:dyDescent="0.2">
      <c r="B16" s="144"/>
      <c r="C16" s="234" t="s">
        <v>195</v>
      </c>
      <c r="D16" s="235"/>
      <c r="E16" s="230" t="s">
        <v>197</v>
      </c>
      <c r="F16" s="231"/>
      <c r="G16" s="145"/>
      <c r="H16" s="148"/>
    </row>
    <row r="17" spans="2:8" ht="19.5" customHeight="1" x14ac:dyDescent="0.2">
      <c r="B17" s="144"/>
      <c r="C17" s="234" t="s">
        <v>196</v>
      </c>
      <c r="D17" s="235"/>
      <c r="E17" s="230" t="s">
        <v>198</v>
      </c>
      <c r="F17" s="231"/>
      <c r="G17" s="145"/>
      <c r="H17" s="148"/>
    </row>
    <row r="18" spans="2:8" ht="98.25" customHeight="1" x14ac:dyDescent="0.2">
      <c r="B18" s="144"/>
      <c r="C18" s="228" t="s">
        <v>165</v>
      </c>
      <c r="D18" s="229"/>
      <c r="E18" s="230" t="s">
        <v>166</v>
      </c>
      <c r="F18" s="231"/>
      <c r="G18" s="145"/>
      <c r="H18" s="148"/>
    </row>
    <row r="19" spans="2:8" ht="51.75" customHeight="1" x14ac:dyDescent="0.2">
      <c r="B19" s="144"/>
      <c r="C19" s="232" t="s">
        <v>194</v>
      </c>
      <c r="D19" s="233"/>
      <c r="E19" s="230" t="s">
        <v>319</v>
      </c>
      <c r="F19" s="231"/>
      <c r="G19" s="145"/>
      <c r="H19" s="148"/>
    </row>
    <row r="20" spans="2:8" ht="58.5" customHeight="1" x14ac:dyDescent="0.2">
      <c r="B20" s="144"/>
      <c r="C20" s="232" t="s">
        <v>212</v>
      </c>
      <c r="D20" s="233"/>
      <c r="E20" s="230" t="s">
        <v>320</v>
      </c>
      <c r="F20" s="231"/>
      <c r="G20" s="145"/>
      <c r="H20" s="148"/>
    </row>
    <row r="21" spans="2:8" ht="34.5" customHeight="1" x14ac:dyDescent="0.2">
      <c r="B21" s="144"/>
      <c r="C21" s="226" t="s">
        <v>2</v>
      </c>
      <c r="D21" s="227"/>
      <c r="E21" s="216" t="s">
        <v>208</v>
      </c>
      <c r="F21" s="217"/>
      <c r="G21" s="145"/>
      <c r="H21" s="148"/>
    </row>
    <row r="22" spans="2:8" ht="48.75" customHeight="1" x14ac:dyDescent="0.2">
      <c r="B22" s="144"/>
      <c r="C22" s="226" t="s">
        <v>3</v>
      </c>
      <c r="D22" s="227"/>
      <c r="E22" s="216" t="s">
        <v>209</v>
      </c>
      <c r="F22" s="217"/>
      <c r="G22" s="145"/>
      <c r="H22" s="148"/>
    </row>
    <row r="23" spans="2:8" ht="42" customHeight="1" x14ac:dyDescent="0.2">
      <c r="B23" s="144"/>
      <c r="C23" s="226" t="s">
        <v>42</v>
      </c>
      <c r="D23" s="227"/>
      <c r="E23" s="216" t="s">
        <v>210</v>
      </c>
      <c r="F23" s="217"/>
      <c r="G23" s="145"/>
      <c r="H23" s="148"/>
    </row>
    <row r="24" spans="2:8" ht="61.5" customHeight="1" x14ac:dyDescent="0.2">
      <c r="B24" s="144"/>
      <c r="C24" s="226" t="s">
        <v>321</v>
      </c>
      <c r="D24" s="227"/>
      <c r="E24" s="216" t="s">
        <v>322</v>
      </c>
      <c r="F24" s="217"/>
      <c r="G24" s="145"/>
      <c r="H24" s="148"/>
    </row>
    <row r="25" spans="2:8" ht="98.25" customHeight="1" x14ac:dyDescent="0.2">
      <c r="B25" s="144"/>
      <c r="C25" s="214" t="s">
        <v>1</v>
      </c>
      <c r="D25" s="215"/>
      <c r="E25" s="216" t="s">
        <v>334</v>
      </c>
      <c r="F25" s="217"/>
      <c r="G25" s="145"/>
      <c r="H25" s="148"/>
    </row>
    <row r="26" spans="2:8" ht="96" customHeight="1" x14ac:dyDescent="0.2">
      <c r="B26" s="144"/>
      <c r="C26" s="226" t="s">
        <v>50</v>
      </c>
      <c r="D26" s="227"/>
      <c r="E26" s="216" t="s">
        <v>169</v>
      </c>
      <c r="F26" s="217"/>
      <c r="G26" s="145"/>
      <c r="H26" s="148"/>
    </row>
    <row r="27" spans="2:8" ht="81" customHeight="1" x14ac:dyDescent="0.2">
      <c r="B27" s="144"/>
      <c r="C27" s="226" t="s">
        <v>168</v>
      </c>
      <c r="D27" s="227"/>
      <c r="E27" s="216" t="s">
        <v>170</v>
      </c>
      <c r="F27" s="217"/>
      <c r="G27" s="145"/>
      <c r="H27" s="148"/>
    </row>
    <row r="28" spans="2:8" ht="75" customHeight="1" x14ac:dyDescent="0.2">
      <c r="B28" s="144"/>
      <c r="C28" s="214" t="s">
        <v>171</v>
      </c>
      <c r="D28" s="215"/>
      <c r="E28" s="216" t="s">
        <v>172</v>
      </c>
      <c r="F28" s="217"/>
      <c r="G28" s="145"/>
      <c r="H28" s="148"/>
    </row>
    <row r="29" spans="2:8" ht="53.25" customHeight="1" x14ac:dyDescent="0.2">
      <c r="B29" s="144"/>
      <c r="C29" s="214" t="s">
        <v>48</v>
      </c>
      <c r="D29" s="215"/>
      <c r="E29" s="216" t="s">
        <v>173</v>
      </c>
      <c r="F29" s="217"/>
      <c r="G29" s="145"/>
      <c r="H29" s="148"/>
    </row>
    <row r="30" spans="2:8" ht="63" customHeight="1" x14ac:dyDescent="0.2">
      <c r="B30" s="144"/>
      <c r="C30" s="214" t="s">
        <v>161</v>
      </c>
      <c r="D30" s="215"/>
      <c r="E30" s="216" t="s">
        <v>335</v>
      </c>
      <c r="F30" s="217"/>
      <c r="G30" s="145"/>
      <c r="H30" s="148"/>
    </row>
    <row r="31" spans="2:8" ht="23.25" customHeight="1" x14ac:dyDescent="0.2">
      <c r="B31" s="144"/>
      <c r="C31" s="214" t="s">
        <v>12</v>
      </c>
      <c r="D31" s="215"/>
      <c r="E31" s="216" t="s">
        <v>175</v>
      </c>
      <c r="F31" s="217"/>
      <c r="G31" s="145"/>
      <c r="H31" s="148"/>
    </row>
    <row r="32" spans="2:8" ht="30.75" customHeight="1" x14ac:dyDescent="0.2">
      <c r="B32" s="144"/>
      <c r="C32" s="214" t="s">
        <v>323</v>
      </c>
      <c r="D32" s="215"/>
      <c r="E32" s="216" t="s">
        <v>176</v>
      </c>
      <c r="F32" s="217"/>
      <c r="G32" s="145"/>
      <c r="H32" s="148"/>
    </row>
    <row r="33" spans="2:8" ht="35.25" customHeight="1" x14ac:dyDescent="0.2">
      <c r="B33" s="144"/>
      <c r="C33" s="214" t="s">
        <v>324</v>
      </c>
      <c r="D33" s="215"/>
      <c r="E33" s="216" t="s">
        <v>177</v>
      </c>
      <c r="F33" s="217"/>
      <c r="G33" s="145"/>
      <c r="H33" s="148"/>
    </row>
    <row r="34" spans="2:8" ht="33" customHeight="1" x14ac:dyDescent="0.2">
      <c r="B34" s="144"/>
      <c r="C34" s="214" t="s">
        <v>324</v>
      </c>
      <c r="D34" s="215"/>
      <c r="E34" s="216" t="s">
        <v>177</v>
      </c>
      <c r="F34" s="217"/>
      <c r="G34" s="145"/>
      <c r="H34" s="148"/>
    </row>
    <row r="35" spans="2:8" ht="30" customHeight="1" x14ac:dyDescent="0.2">
      <c r="B35" s="144"/>
      <c r="C35" s="214" t="s">
        <v>325</v>
      </c>
      <c r="D35" s="215"/>
      <c r="E35" s="216" t="s">
        <v>178</v>
      </c>
      <c r="F35" s="217"/>
      <c r="G35" s="145"/>
      <c r="H35" s="148"/>
    </row>
    <row r="36" spans="2:8" ht="35.25" customHeight="1" x14ac:dyDescent="0.2">
      <c r="B36" s="144"/>
      <c r="C36" s="214" t="s">
        <v>326</v>
      </c>
      <c r="D36" s="215"/>
      <c r="E36" s="216" t="s">
        <v>183</v>
      </c>
      <c r="F36" s="217"/>
      <c r="G36" s="145"/>
      <c r="H36" s="148"/>
    </row>
    <row r="37" spans="2:8" ht="31.5" customHeight="1" x14ac:dyDescent="0.2">
      <c r="B37" s="144"/>
      <c r="C37" s="214" t="s">
        <v>327</v>
      </c>
      <c r="D37" s="215"/>
      <c r="E37" s="216" t="s">
        <v>185</v>
      </c>
      <c r="F37" s="217"/>
      <c r="G37" s="145"/>
      <c r="H37" s="148"/>
    </row>
    <row r="38" spans="2:8" ht="35.25" customHeight="1" x14ac:dyDescent="0.2">
      <c r="B38" s="144"/>
      <c r="C38" s="214" t="s">
        <v>328</v>
      </c>
      <c r="D38" s="215"/>
      <c r="E38" s="216" t="s">
        <v>187</v>
      </c>
      <c r="F38" s="217"/>
      <c r="G38" s="145"/>
      <c r="H38" s="148"/>
    </row>
    <row r="39" spans="2:8" ht="59.25" customHeight="1" x14ac:dyDescent="0.2">
      <c r="B39" s="144"/>
      <c r="C39" s="214" t="s">
        <v>188</v>
      </c>
      <c r="D39" s="215"/>
      <c r="E39" s="216" t="s">
        <v>336</v>
      </c>
      <c r="F39" s="217"/>
      <c r="G39" s="145"/>
      <c r="H39" s="148"/>
    </row>
    <row r="40" spans="2:8" ht="57" customHeight="1" x14ac:dyDescent="0.2">
      <c r="B40" s="144"/>
      <c r="C40" s="214" t="s">
        <v>29</v>
      </c>
      <c r="D40" s="215"/>
      <c r="E40" s="216" t="s">
        <v>190</v>
      </c>
      <c r="F40" s="217"/>
      <c r="G40" s="145"/>
      <c r="H40" s="148"/>
    </row>
    <row r="41" spans="2:8" ht="111" customHeight="1" x14ac:dyDescent="0.2">
      <c r="B41" s="144"/>
      <c r="C41" s="214" t="s">
        <v>329</v>
      </c>
      <c r="D41" s="215"/>
      <c r="E41" s="216" t="s">
        <v>191</v>
      </c>
      <c r="F41" s="217"/>
      <c r="G41" s="145"/>
      <c r="H41" s="148"/>
    </row>
    <row r="42" spans="2:8" ht="69" customHeight="1" x14ac:dyDescent="0.2">
      <c r="B42" s="144"/>
      <c r="C42" s="214" t="s">
        <v>39</v>
      </c>
      <c r="D42" s="215"/>
      <c r="E42" s="216" t="s">
        <v>193</v>
      </c>
      <c r="F42" s="217"/>
      <c r="G42" s="145"/>
      <c r="H42" s="148"/>
    </row>
    <row r="43" spans="2:8" ht="6.75" customHeight="1" thickBot="1" x14ac:dyDescent="0.25">
      <c r="B43" s="144"/>
      <c r="C43" s="218"/>
      <c r="D43" s="219"/>
      <c r="E43" s="220"/>
      <c r="F43" s="221"/>
      <c r="G43" s="145"/>
      <c r="H43" s="148"/>
    </row>
    <row r="44" spans="2:8" ht="15.75" thickTop="1" x14ac:dyDescent="0.2">
      <c r="B44" s="144"/>
      <c r="C44" s="149"/>
      <c r="D44" s="149"/>
      <c r="E44" s="150"/>
      <c r="F44" s="150"/>
      <c r="G44" s="145"/>
      <c r="H44" s="148"/>
    </row>
    <row r="45" spans="2:8" ht="35.25" customHeight="1" x14ac:dyDescent="0.2">
      <c r="B45" s="223" t="s">
        <v>337</v>
      </c>
      <c r="C45" s="224"/>
      <c r="D45" s="224"/>
      <c r="E45" s="224"/>
      <c r="F45" s="224"/>
      <c r="G45" s="224"/>
      <c r="H45" s="225"/>
    </row>
    <row r="46" spans="2:8" ht="32.25" customHeight="1" x14ac:dyDescent="0.2">
      <c r="B46" s="223" t="s">
        <v>338</v>
      </c>
      <c r="C46" s="224"/>
      <c r="D46" s="224"/>
      <c r="E46" s="224"/>
      <c r="F46" s="224"/>
      <c r="G46" s="224"/>
      <c r="H46" s="225"/>
    </row>
    <row r="47" spans="2:8" ht="21" customHeight="1" x14ac:dyDescent="0.2">
      <c r="B47" s="223" t="s">
        <v>339</v>
      </c>
      <c r="C47" s="224"/>
      <c r="D47" s="224"/>
      <c r="E47" s="224"/>
      <c r="F47" s="224"/>
      <c r="G47" s="224"/>
      <c r="H47" s="225"/>
    </row>
    <row r="48" spans="2:8" ht="18" customHeight="1" x14ac:dyDescent="0.2">
      <c r="B48" s="223" t="s">
        <v>340</v>
      </c>
      <c r="C48" s="224"/>
      <c r="D48" s="224"/>
      <c r="E48" s="224"/>
      <c r="F48" s="224"/>
      <c r="G48" s="224"/>
      <c r="H48" s="225"/>
    </row>
    <row r="49" spans="2:8" ht="18" customHeight="1" x14ac:dyDescent="0.2">
      <c r="B49" s="223" t="s">
        <v>341</v>
      </c>
      <c r="C49" s="224"/>
      <c r="D49" s="224"/>
      <c r="E49" s="224"/>
      <c r="F49" s="224"/>
      <c r="G49" s="224"/>
      <c r="H49" s="225"/>
    </row>
    <row r="50" spans="2:8" ht="18" customHeight="1" x14ac:dyDescent="0.2">
      <c r="B50" s="223" t="s">
        <v>342</v>
      </c>
      <c r="C50" s="224"/>
      <c r="D50" s="224"/>
      <c r="E50" s="224"/>
      <c r="F50" s="224"/>
      <c r="G50" s="224"/>
      <c r="H50" s="225"/>
    </row>
    <row r="51" spans="2:8" ht="15.75" thickBot="1" x14ac:dyDescent="0.25">
      <c r="B51" s="151"/>
      <c r="C51" s="152"/>
      <c r="D51" s="152"/>
      <c r="E51" s="152"/>
      <c r="F51" s="152"/>
      <c r="G51" s="152"/>
      <c r="H51" s="153"/>
    </row>
    <row r="53" spans="2:8" ht="48.75" customHeight="1" x14ac:dyDescent="0.2">
      <c r="B53" s="222" t="s">
        <v>330</v>
      </c>
      <c r="C53" s="222"/>
      <c r="D53" s="222"/>
      <c r="E53" s="222"/>
      <c r="F53" s="222"/>
      <c r="G53" s="222"/>
      <c r="H53" s="222"/>
    </row>
  </sheetData>
  <mergeCells count="72">
    <mergeCell ref="C14:D14"/>
    <mergeCell ref="E14:F14"/>
    <mergeCell ref="B4:H4"/>
    <mergeCell ref="B6:H7"/>
    <mergeCell ref="B8:H8"/>
    <mergeCell ref="B9:H9"/>
    <mergeCell ref="B11:H12"/>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B53:H53"/>
    <mergeCell ref="B45:H45"/>
    <mergeCell ref="B46:H46"/>
    <mergeCell ref="B47:H47"/>
    <mergeCell ref="B48:H48"/>
    <mergeCell ref="B49:H49"/>
    <mergeCell ref="B50:H50"/>
  </mergeCells>
  <pageMargins left="0.70866141732283472" right="0.53" top="0.39370078740157483" bottom="0.31496062992125984" header="0.31496062992125984" footer="0.31496062992125984"/>
  <pageSetup paperSize="5"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45"/>
  <sheetViews>
    <sheetView zoomScale="110" zoomScaleNormal="110" workbookViewId="0">
      <selection activeCell="C13" sqref="C13:D13"/>
    </sheetView>
  </sheetViews>
  <sheetFormatPr baseColWidth="10" defaultRowHeight="15" x14ac:dyDescent="0.25"/>
  <cols>
    <col min="1" max="1" width="2.85546875" style="69" customWidth="1"/>
    <col min="2" max="3" width="24.7109375" style="69" customWidth="1"/>
    <col min="4" max="4" width="16" style="69" customWidth="1"/>
    <col min="5" max="5" width="24.7109375" style="69" customWidth="1"/>
    <col min="6" max="6" width="27.7109375" style="69" customWidth="1"/>
    <col min="7" max="8" width="24.7109375" style="69" customWidth="1"/>
    <col min="9" max="16384" width="11.42578125" style="69"/>
  </cols>
  <sheetData>
    <row r="1" spans="2:8" ht="15.75" thickBot="1" x14ac:dyDescent="0.3"/>
    <row r="2" spans="2:8" ht="18" x14ac:dyDescent="0.25">
      <c r="B2" s="258" t="s">
        <v>164</v>
      </c>
      <c r="C2" s="259"/>
      <c r="D2" s="259"/>
      <c r="E2" s="259"/>
      <c r="F2" s="259"/>
      <c r="G2" s="259"/>
      <c r="H2" s="260"/>
    </row>
    <row r="3" spans="2:8" x14ac:dyDescent="0.25">
      <c r="B3" s="70"/>
      <c r="C3" s="71"/>
      <c r="D3" s="71"/>
      <c r="E3" s="71"/>
      <c r="F3" s="71"/>
      <c r="G3" s="71"/>
      <c r="H3" s="72"/>
    </row>
    <row r="4" spans="2:8" ht="63" customHeight="1" x14ac:dyDescent="0.25">
      <c r="B4" s="261" t="s">
        <v>207</v>
      </c>
      <c r="C4" s="262"/>
      <c r="D4" s="262"/>
      <c r="E4" s="262"/>
      <c r="F4" s="262"/>
      <c r="G4" s="262"/>
      <c r="H4" s="263"/>
    </row>
    <row r="5" spans="2:8" ht="63" customHeight="1" x14ac:dyDescent="0.25">
      <c r="B5" s="264"/>
      <c r="C5" s="265"/>
      <c r="D5" s="265"/>
      <c r="E5" s="265"/>
      <c r="F5" s="265"/>
      <c r="G5" s="265"/>
      <c r="H5" s="266"/>
    </row>
    <row r="6" spans="2:8" ht="16.5" x14ac:dyDescent="0.25">
      <c r="B6" s="267" t="s">
        <v>162</v>
      </c>
      <c r="C6" s="268"/>
      <c r="D6" s="268"/>
      <c r="E6" s="268"/>
      <c r="F6" s="268"/>
      <c r="G6" s="268"/>
      <c r="H6" s="269"/>
    </row>
    <row r="7" spans="2:8" ht="95.25" customHeight="1" x14ac:dyDescent="0.25">
      <c r="B7" s="277" t="s">
        <v>167</v>
      </c>
      <c r="C7" s="278"/>
      <c r="D7" s="278"/>
      <c r="E7" s="278"/>
      <c r="F7" s="278"/>
      <c r="G7" s="278"/>
      <c r="H7" s="279"/>
    </row>
    <row r="8" spans="2:8" ht="16.5" x14ac:dyDescent="0.25">
      <c r="B8" s="106"/>
      <c r="C8" s="107"/>
      <c r="D8" s="107"/>
      <c r="E8" s="107"/>
      <c r="F8" s="107"/>
      <c r="G8" s="107"/>
      <c r="H8" s="108"/>
    </row>
    <row r="9" spans="2:8" ht="16.5" customHeight="1" x14ac:dyDescent="0.25">
      <c r="B9" s="270" t="s">
        <v>200</v>
      </c>
      <c r="C9" s="271"/>
      <c r="D9" s="271"/>
      <c r="E9" s="271"/>
      <c r="F9" s="271"/>
      <c r="G9" s="271"/>
      <c r="H9" s="272"/>
    </row>
    <row r="10" spans="2:8" ht="44.25" customHeight="1" x14ac:dyDescent="0.25">
      <c r="B10" s="270"/>
      <c r="C10" s="271"/>
      <c r="D10" s="271"/>
      <c r="E10" s="271"/>
      <c r="F10" s="271"/>
      <c r="G10" s="271"/>
      <c r="H10" s="272"/>
    </row>
    <row r="11" spans="2:8" ht="15.75" thickBot="1" x14ac:dyDescent="0.3">
      <c r="B11" s="95"/>
      <c r="C11" s="98"/>
      <c r="D11" s="103"/>
      <c r="E11" s="104"/>
      <c r="F11" s="104"/>
      <c r="G11" s="105"/>
      <c r="H11" s="99"/>
    </row>
    <row r="12" spans="2:8" ht="15.75" thickTop="1" x14ac:dyDescent="0.25">
      <c r="B12" s="95"/>
      <c r="C12" s="273" t="s">
        <v>163</v>
      </c>
      <c r="D12" s="274"/>
      <c r="E12" s="275" t="s">
        <v>201</v>
      </c>
      <c r="F12" s="276"/>
      <c r="G12" s="98"/>
      <c r="H12" s="99"/>
    </row>
    <row r="13" spans="2:8" ht="35.25" customHeight="1" x14ac:dyDescent="0.25">
      <c r="B13" s="95"/>
      <c r="C13" s="280" t="s">
        <v>194</v>
      </c>
      <c r="D13" s="281"/>
      <c r="E13" s="282" t="s">
        <v>199</v>
      </c>
      <c r="F13" s="283"/>
      <c r="G13" s="98"/>
      <c r="H13" s="99"/>
    </row>
    <row r="14" spans="2:8" ht="17.25" customHeight="1" x14ac:dyDescent="0.25">
      <c r="B14" s="95"/>
      <c r="C14" s="280" t="s">
        <v>195</v>
      </c>
      <c r="D14" s="281"/>
      <c r="E14" s="282" t="s">
        <v>197</v>
      </c>
      <c r="F14" s="283"/>
      <c r="G14" s="98"/>
      <c r="H14" s="99"/>
    </row>
    <row r="15" spans="2:8" ht="19.5" customHeight="1" x14ac:dyDescent="0.25">
      <c r="B15" s="95"/>
      <c r="C15" s="280" t="s">
        <v>196</v>
      </c>
      <c r="D15" s="281"/>
      <c r="E15" s="282" t="s">
        <v>198</v>
      </c>
      <c r="F15" s="283"/>
      <c r="G15" s="98"/>
      <c r="H15" s="99"/>
    </row>
    <row r="16" spans="2:8" ht="69.75" customHeight="1" x14ac:dyDescent="0.25">
      <c r="B16" s="95"/>
      <c r="C16" s="280" t="s">
        <v>165</v>
      </c>
      <c r="D16" s="281"/>
      <c r="E16" s="282" t="s">
        <v>166</v>
      </c>
      <c r="F16" s="283"/>
      <c r="G16" s="98"/>
      <c r="H16" s="99"/>
    </row>
    <row r="17" spans="2:8" ht="34.5" customHeight="1" x14ac:dyDescent="0.25">
      <c r="B17" s="95"/>
      <c r="C17" s="284" t="s">
        <v>2</v>
      </c>
      <c r="D17" s="285"/>
      <c r="E17" s="286" t="s">
        <v>208</v>
      </c>
      <c r="F17" s="287"/>
      <c r="G17" s="98"/>
      <c r="H17" s="99"/>
    </row>
    <row r="18" spans="2:8" ht="27.75" customHeight="1" x14ac:dyDescent="0.25">
      <c r="B18" s="95"/>
      <c r="C18" s="284" t="s">
        <v>3</v>
      </c>
      <c r="D18" s="285"/>
      <c r="E18" s="286" t="s">
        <v>209</v>
      </c>
      <c r="F18" s="287"/>
      <c r="G18" s="98"/>
      <c r="H18" s="99"/>
    </row>
    <row r="19" spans="2:8" ht="28.5" customHeight="1" x14ac:dyDescent="0.25">
      <c r="B19" s="95"/>
      <c r="C19" s="284" t="s">
        <v>42</v>
      </c>
      <c r="D19" s="285"/>
      <c r="E19" s="286" t="s">
        <v>210</v>
      </c>
      <c r="F19" s="287"/>
      <c r="G19" s="98"/>
      <c r="H19" s="99"/>
    </row>
    <row r="20" spans="2:8" ht="72.75" customHeight="1" x14ac:dyDescent="0.25">
      <c r="B20" s="95"/>
      <c r="C20" s="284" t="s">
        <v>1</v>
      </c>
      <c r="D20" s="285"/>
      <c r="E20" s="286" t="s">
        <v>211</v>
      </c>
      <c r="F20" s="287"/>
      <c r="G20" s="98"/>
      <c r="H20" s="99"/>
    </row>
    <row r="21" spans="2:8" ht="64.5" customHeight="1" x14ac:dyDescent="0.25">
      <c r="B21" s="95"/>
      <c r="C21" s="284" t="s">
        <v>50</v>
      </c>
      <c r="D21" s="285"/>
      <c r="E21" s="286" t="s">
        <v>169</v>
      </c>
      <c r="F21" s="287"/>
      <c r="G21" s="98"/>
      <c r="H21" s="99"/>
    </row>
    <row r="22" spans="2:8" ht="71.25" customHeight="1" x14ac:dyDescent="0.25">
      <c r="B22" s="95"/>
      <c r="C22" s="284" t="s">
        <v>168</v>
      </c>
      <c r="D22" s="285"/>
      <c r="E22" s="286" t="s">
        <v>170</v>
      </c>
      <c r="F22" s="287"/>
      <c r="G22" s="98"/>
      <c r="H22" s="99"/>
    </row>
    <row r="23" spans="2:8" ht="55.5" customHeight="1" x14ac:dyDescent="0.25">
      <c r="B23" s="95"/>
      <c r="C23" s="291" t="s">
        <v>171</v>
      </c>
      <c r="D23" s="292"/>
      <c r="E23" s="286" t="s">
        <v>172</v>
      </c>
      <c r="F23" s="287"/>
      <c r="G23" s="98"/>
      <c r="H23" s="99"/>
    </row>
    <row r="24" spans="2:8" ht="42" customHeight="1" x14ac:dyDescent="0.25">
      <c r="B24" s="95"/>
      <c r="C24" s="291" t="s">
        <v>48</v>
      </c>
      <c r="D24" s="292"/>
      <c r="E24" s="286" t="s">
        <v>173</v>
      </c>
      <c r="F24" s="287"/>
      <c r="G24" s="98"/>
      <c r="H24" s="99"/>
    </row>
    <row r="25" spans="2:8" ht="59.25" customHeight="1" x14ac:dyDescent="0.25">
      <c r="B25" s="95"/>
      <c r="C25" s="291" t="s">
        <v>161</v>
      </c>
      <c r="D25" s="292"/>
      <c r="E25" s="286" t="s">
        <v>174</v>
      </c>
      <c r="F25" s="287"/>
      <c r="G25" s="98"/>
      <c r="H25" s="99"/>
    </row>
    <row r="26" spans="2:8" ht="23.25" customHeight="1" x14ac:dyDescent="0.25">
      <c r="B26" s="95"/>
      <c r="C26" s="291" t="s">
        <v>12</v>
      </c>
      <c r="D26" s="292"/>
      <c r="E26" s="286" t="s">
        <v>175</v>
      </c>
      <c r="F26" s="287"/>
      <c r="G26" s="98"/>
      <c r="H26" s="99"/>
    </row>
    <row r="27" spans="2:8" ht="30.75" customHeight="1" x14ac:dyDescent="0.25">
      <c r="B27" s="95"/>
      <c r="C27" s="291" t="s">
        <v>179</v>
      </c>
      <c r="D27" s="292"/>
      <c r="E27" s="286" t="s">
        <v>176</v>
      </c>
      <c r="F27" s="287"/>
      <c r="G27" s="98"/>
      <c r="H27" s="99"/>
    </row>
    <row r="28" spans="2:8" ht="35.25" customHeight="1" x14ac:dyDescent="0.25">
      <c r="B28" s="95"/>
      <c r="C28" s="291" t="s">
        <v>180</v>
      </c>
      <c r="D28" s="292"/>
      <c r="E28" s="286" t="s">
        <v>177</v>
      </c>
      <c r="F28" s="287"/>
      <c r="G28" s="98"/>
      <c r="H28" s="99"/>
    </row>
    <row r="29" spans="2:8" ht="33" customHeight="1" x14ac:dyDescent="0.25">
      <c r="B29" s="95"/>
      <c r="C29" s="291" t="s">
        <v>180</v>
      </c>
      <c r="D29" s="292"/>
      <c r="E29" s="286" t="s">
        <v>177</v>
      </c>
      <c r="F29" s="287"/>
      <c r="G29" s="98"/>
      <c r="H29" s="99"/>
    </row>
    <row r="30" spans="2:8" ht="30" customHeight="1" x14ac:dyDescent="0.25">
      <c r="B30" s="95"/>
      <c r="C30" s="291" t="s">
        <v>181</v>
      </c>
      <c r="D30" s="292"/>
      <c r="E30" s="286" t="s">
        <v>178</v>
      </c>
      <c r="F30" s="287"/>
      <c r="G30" s="98"/>
      <c r="H30" s="99"/>
    </row>
    <row r="31" spans="2:8" ht="35.25" customHeight="1" x14ac:dyDescent="0.25">
      <c r="B31" s="95"/>
      <c r="C31" s="291" t="s">
        <v>182</v>
      </c>
      <c r="D31" s="292"/>
      <c r="E31" s="286" t="s">
        <v>183</v>
      </c>
      <c r="F31" s="287"/>
      <c r="G31" s="98"/>
      <c r="H31" s="99"/>
    </row>
    <row r="32" spans="2:8" ht="31.5" customHeight="1" x14ac:dyDescent="0.25">
      <c r="B32" s="95"/>
      <c r="C32" s="291" t="s">
        <v>184</v>
      </c>
      <c r="D32" s="292"/>
      <c r="E32" s="286" t="s">
        <v>185</v>
      </c>
      <c r="F32" s="287"/>
      <c r="G32" s="98"/>
      <c r="H32" s="99"/>
    </row>
    <row r="33" spans="2:8" ht="35.25" customHeight="1" x14ac:dyDescent="0.25">
      <c r="B33" s="95"/>
      <c r="C33" s="291" t="s">
        <v>186</v>
      </c>
      <c r="D33" s="292"/>
      <c r="E33" s="286" t="s">
        <v>187</v>
      </c>
      <c r="F33" s="287"/>
      <c r="G33" s="98"/>
      <c r="H33" s="99"/>
    </row>
    <row r="34" spans="2:8" ht="59.25" customHeight="1" x14ac:dyDescent="0.25">
      <c r="B34" s="95"/>
      <c r="C34" s="291" t="s">
        <v>188</v>
      </c>
      <c r="D34" s="292"/>
      <c r="E34" s="286" t="s">
        <v>189</v>
      </c>
      <c r="F34" s="287"/>
      <c r="G34" s="98"/>
      <c r="H34" s="99"/>
    </row>
    <row r="35" spans="2:8" ht="29.25" customHeight="1" x14ac:dyDescent="0.25">
      <c r="B35" s="95"/>
      <c r="C35" s="291" t="s">
        <v>29</v>
      </c>
      <c r="D35" s="292"/>
      <c r="E35" s="286" t="s">
        <v>190</v>
      </c>
      <c r="F35" s="287"/>
      <c r="G35" s="98"/>
      <c r="H35" s="99"/>
    </row>
    <row r="36" spans="2:8" ht="82.5" customHeight="1" x14ac:dyDescent="0.25">
      <c r="B36" s="95"/>
      <c r="C36" s="291" t="s">
        <v>192</v>
      </c>
      <c r="D36" s="292"/>
      <c r="E36" s="286" t="s">
        <v>191</v>
      </c>
      <c r="F36" s="287"/>
      <c r="G36" s="98"/>
      <c r="H36" s="99"/>
    </row>
    <row r="37" spans="2:8" ht="46.5" customHeight="1" x14ac:dyDescent="0.25">
      <c r="B37" s="95"/>
      <c r="C37" s="291" t="s">
        <v>39</v>
      </c>
      <c r="D37" s="292"/>
      <c r="E37" s="286" t="s">
        <v>193</v>
      </c>
      <c r="F37" s="287"/>
      <c r="G37" s="98"/>
      <c r="H37" s="99"/>
    </row>
    <row r="38" spans="2:8" ht="6.75" customHeight="1" thickBot="1" x14ac:dyDescent="0.3">
      <c r="B38" s="95"/>
      <c r="C38" s="293"/>
      <c r="D38" s="294"/>
      <c r="E38" s="295"/>
      <c r="F38" s="296"/>
      <c r="G38" s="98"/>
      <c r="H38" s="99"/>
    </row>
    <row r="39" spans="2:8" ht="15.75" thickTop="1" x14ac:dyDescent="0.25">
      <c r="B39" s="95"/>
      <c r="C39" s="96"/>
      <c r="D39" s="96"/>
      <c r="E39" s="97"/>
      <c r="F39" s="97"/>
      <c r="G39" s="98"/>
      <c r="H39" s="99"/>
    </row>
    <row r="40" spans="2:8" ht="21" customHeight="1" x14ac:dyDescent="0.25">
      <c r="B40" s="288" t="s">
        <v>202</v>
      </c>
      <c r="C40" s="289"/>
      <c r="D40" s="289"/>
      <c r="E40" s="289"/>
      <c r="F40" s="289"/>
      <c r="G40" s="289"/>
      <c r="H40" s="290"/>
    </row>
    <row r="41" spans="2:8" ht="20.25" customHeight="1" x14ac:dyDescent="0.25">
      <c r="B41" s="288" t="s">
        <v>203</v>
      </c>
      <c r="C41" s="289"/>
      <c r="D41" s="289"/>
      <c r="E41" s="289"/>
      <c r="F41" s="289"/>
      <c r="G41" s="289"/>
      <c r="H41" s="290"/>
    </row>
    <row r="42" spans="2:8" ht="20.25" customHeight="1" x14ac:dyDescent="0.25">
      <c r="B42" s="288" t="s">
        <v>204</v>
      </c>
      <c r="C42" s="289"/>
      <c r="D42" s="289"/>
      <c r="E42" s="289"/>
      <c r="F42" s="289"/>
      <c r="G42" s="289"/>
      <c r="H42" s="290"/>
    </row>
    <row r="43" spans="2:8" ht="20.25" customHeight="1" x14ac:dyDescent="0.25">
      <c r="B43" s="288" t="s">
        <v>205</v>
      </c>
      <c r="C43" s="289"/>
      <c r="D43" s="289"/>
      <c r="E43" s="289"/>
      <c r="F43" s="289"/>
      <c r="G43" s="289"/>
      <c r="H43" s="290"/>
    </row>
    <row r="44" spans="2:8" x14ac:dyDescent="0.25">
      <c r="B44" s="288" t="s">
        <v>206</v>
      </c>
      <c r="C44" s="289"/>
      <c r="D44" s="289"/>
      <c r="E44" s="289"/>
      <c r="F44" s="289"/>
      <c r="G44" s="289"/>
      <c r="H44" s="290"/>
    </row>
    <row r="45" spans="2:8" ht="15.75" thickBot="1" x14ac:dyDescent="0.3">
      <c r="B45" s="100"/>
      <c r="C45" s="101"/>
      <c r="D45" s="101"/>
      <c r="E45" s="101"/>
      <c r="F45" s="101"/>
      <c r="G45" s="101"/>
      <c r="H45" s="102"/>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BU76"/>
  <sheetViews>
    <sheetView showGridLines="0" tabSelected="1" topLeftCell="Z1" zoomScale="82" zoomScaleNormal="82" workbookViewId="0">
      <selection activeCell="AR49" sqref="AR49"/>
    </sheetView>
  </sheetViews>
  <sheetFormatPr baseColWidth="10" defaultRowHeight="14.25" x14ac:dyDescent="0.2"/>
  <cols>
    <col min="1" max="1" width="5.5703125" style="113" customWidth="1"/>
    <col min="2" max="2" width="5.85546875" style="113" customWidth="1"/>
    <col min="3" max="3" width="11" style="133" customWidth="1"/>
    <col min="4" max="4" width="16" style="113" customWidth="1"/>
    <col min="5" max="5" width="18.85546875" style="113" customWidth="1"/>
    <col min="6" max="6" width="23.140625" style="113" customWidth="1"/>
    <col min="7" max="7" width="37.85546875" style="113" customWidth="1"/>
    <col min="8" max="8" width="47.85546875" style="113" customWidth="1"/>
    <col min="9" max="10" width="32.42578125" style="109" customWidth="1"/>
    <col min="11" max="11" width="19" style="114" customWidth="1"/>
    <col min="12" max="12" width="17.85546875" style="109" customWidth="1"/>
    <col min="13" max="13" width="16.5703125" style="109" customWidth="1"/>
    <col min="14" max="14" width="7.140625" style="109" bestFit="1" customWidth="1"/>
    <col min="15" max="15" width="27.28515625" style="109" bestFit="1" customWidth="1"/>
    <col min="16" max="16" width="30.5703125" style="109" hidden="1" customWidth="1"/>
    <col min="17" max="17" width="17.5703125" style="109" customWidth="1"/>
    <col min="18" max="18" width="8.7109375" style="109" customWidth="1"/>
    <col min="19" max="19" width="16" style="109" customWidth="1"/>
    <col min="20" max="20" width="5.85546875" style="110" customWidth="1"/>
    <col min="21" max="21" width="63.5703125" style="109" customWidth="1"/>
    <col min="22" max="22" width="16.5703125" style="110" customWidth="1"/>
    <col min="23" max="23" width="6.85546875" style="134" customWidth="1"/>
    <col min="24" max="24" width="5" style="134" customWidth="1"/>
    <col min="25" max="25" width="5.5703125" style="133" customWidth="1"/>
    <col min="26" max="26" width="7.140625" style="134" customWidth="1"/>
    <col min="27" max="27" width="6.7109375" style="134" customWidth="1"/>
    <col min="28" max="28" width="7.5703125" style="134" customWidth="1"/>
    <col min="29" max="29" width="38.28515625" style="109" hidden="1" customWidth="1"/>
    <col min="30" max="30" width="10.5703125" style="113" customWidth="1"/>
    <col min="31" max="31" width="10.42578125" style="113" customWidth="1"/>
    <col min="32" max="32" width="9.28515625" style="113" customWidth="1"/>
    <col min="33" max="33" width="9.140625" style="113" customWidth="1"/>
    <col min="34" max="34" width="8.42578125" style="113" customWidth="1"/>
    <col min="35" max="35" width="7.28515625" style="113" customWidth="1"/>
    <col min="36" max="36" width="46" style="109" customWidth="1"/>
    <col min="37" max="37" width="18.85546875" style="109" customWidth="1"/>
    <col min="38" max="38" width="16.85546875" style="109" customWidth="1"/>
    <col min="39" max="39" width="14.85546875" style="109" customWidth="1"/>
    <col min="40" max="40" width="18.5703125" style="109" customWidth="1"/>
    <col min="41" max="41" width="21" style="109" customWidth="1"/>
    <col min="42" max="42" width="37" style="109" customWidth="1"/>
    <col min="43" max="16384" width="11.42578125" style="109"/>
  </cols>
  <sheetData>
    <row r="1" spans="1:73" ht="30" customHeight="1" x14ac:dyDescent="0.2">
      <c r="A1" s="401"/>
      <c r="B1" s="401"/>
      <c r="C1" s="401"/>
      <c r="D1" s="183" t="s">
        <v>343</v>
      </c>
      <c r="E1" s="402" t="s">
        <v>366</v>
      </c>
      <c r="F1" s="403"/>
      <c r="G1" s="403"/>
      <c r="H1" s="403"/>
      <c r="I1" s="403"/>
      <c r="J1" s="403"/>
      <c r="K1" s="403"/>
      <c r="L1" s="403"/>
      <c r="M1" s="403"/>
      <c r="N1" s="403"/>
      <c r="O1" s="403"/>
      <c r="P1" s="403"/>
      <c r="Q1" s="403"/>
      <c r="R1" s="403"/>
      <c r="S1" s="404"/>
    </row>
    <row r="2" spans="1:73" ht="14.25" customHeight="1" x14ac:dyDescent="0.2">
      <c r="A2" s="401"/>
      <c r="B2" s="401"/>
      <c r="C2" s="401"/>
      <c r="D2" s="183" t="s">
        <v>344</v>
      </c>
      <c r="E2" s="403" t="s">
        <v>369</v>
      </c>
      <c r="F2" s="403"/>
      <c r="G2" s="403"/>
      <c r="H2" s="403"/>
      <c r="I2" s="403"/>
      <c r="J2" s="403"/>
      <c r="K2" s="403"/>
      <c r="L2" s="403"/>
      <c r="M2" s="403"/>
      <c r="N2" s="403"/>
      <c r="O2" s="403"/>
      <c r="P2" s="403"/>
      <c r="Q2" s="403"/>
      <c r="R2" s="403"/>
      <c r="S2" s="404"/>
    </row>
    <row r="3" spans="1:73" ht="14.25" customHeight="1" x14ac:dyDescent="0.2">
      <c r="A3" s="401"/>
      <c r="B3" s="401"/>
      <c r="C3" s="401"/>
      <c r="D3" s="183" t="s">
        <v>345</v>
      </c>
      <c r="E3" s="405" t="s">
        <v>367</v>
      </c>
      <c r="F3" s="405"/>
      <c r="G3" s="405"/>
      <c r="H3" s="405"/>
      <c r="I3" s="405"/>
      <c r="J3" s="405"/>
      <c r="K3" s="405"/>
      <c r="L3" s="405"/>
      <c r="M3" s="405"/>
      <c r="N3" s="405"/>
      <c r="O3" s="405"/>
      <c r="P3" s="405"/>
      <c r="Q3" s="405"/>
      <c r="R3" s="405"/>
      <c r="S3" s="406"/>
    </row>
    <row r="4" spans="1:73" ht="30" customHeight="1" x14ac:dyDescent="0.2">
      <c r="A4" s="401"/>
      <c r="B4" s="401"/>
      <c r="C4" s="401"/>
      <c r="D4" s="183" t="s">
        <v>346</v>
      </c>
      <c r="E4" s="407" t="s">
        <v>368</v>
      </c>
      <c r="F4" s="408"/>
      <c r="G4" s="408"/>
      <c r="H4" s="408"/>
      <c r="I4" s="408"/>
      <c r="J4" s="408"/>
      <c r="K4" s="408"/>
      <c r="L4" s="408"/>
      <c r="M4" s="408"/>
      <c r="N4" s="408"/>
      <c r="O4" s="408"/>
      <c r="P4" s="408"/>
      <c r="Q4" s="408"/>
      <c r="R4" s="408"/>
      <c r="S4" s="409"/>
    </row>
    <row r="5" spans="1:73" s="159" customFormat="1" ht="15" x14ac:dyDescent="0.2">
      <c r="A5" s="366" t="s">
        <v>43</v>
      </c>
      <c r="B5" s="366"/>
      <c r="C5" s="366"/>
      <c r="D5" s="366"/>
      <c r="E5" s="363"/>
      <c r="F5" s="363"/>
      <c r="G5" s="363"/>
      <c r="H5" s="363"/>
      <c r="I5" s="363"/>
      <c r="J5" s="363"/>
      <c r="K5" s="363"/>
      <c r="L5" s="363"/>
      <c r="M5" s="363"/>
      <c r="N5" s="363"/>
      <c r="O5" s="363"/>
      <c r="P5" s="363"/>
      <c r="Q5" s="363"/>
      <c r="R5" s="363"/>
      <c r="S5" s="363"/>
      <c r="T5" s="364"/>
      <c r="U5" s="364"/>
      <c r="V5" s="364"/>
      <c r="W5" s="156"/>
      <c r="X5" s="156"/>
      <c r="Y5" s="157"/>
      <c r="Z5" s="156"/>
      <c r="AA5" s="156"/>
      <c r="AB5" s="156"/>
      <c r="AC5" s="137"/>
      <c r="AD5" s="158"/>
      <c r="AE5" s="158"/>
      <c r="AF5" s="158"/>
      <c r="AG5" s="158"/>
      <c r="AH5" s="158"/>
      <c r="AI5" s="158"/>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7"/>
      <c r="BO5" s="137"/>
      <c r="BP5" s="137"/>
      <c r="BQ5" s="137"/>
      <c r="BR5" s="137"/>
      <c r="BS5" s="137"/>
      <c r="BT5" s="137"/>
      <c r="BU5" s="137"/>
    </row>
    <row r="6" spans="1:73" s="159" customFormat="1" ht="15" x14ac:dyDescent="0.2">
      <c r="A6" s="367" t="s">
        <v>130</v>
      </c>
      <c r="B6" s="367"/>
      <c r="C6" s="367"/>
      <c r="D6" s="367"/>
      <c r="E6" s="369"/>
      <c r="F6" s="369"/>
      <c r="G6" s="369"/>
      <c r="H6" s="369"/>
      <c r="I6" s="369"/>
      <c r="J6" s="369"/>
      <c r="K6" s="369"/>
      <c r="L6" s="369"/>
      <c r="M6" s="369"/>
      <c r="N6" s="369"/>
      <c r="O6" s="369"/>
      <c r="P6" s="369"/>
      <c r="Q6" s="369"/>
      <c r="R6" s="369"/>
      <c r="S6" s="369"/>
      <c r="T6" s="160"/>
      <c r="U6" s="137"/>
      <c r="V6" s="160"/>
      <c r="W6" s="156"/>
      <c r="X6" s="156"/>
      <c r="Y6" s="157"/>
      <c r="Z6" s="156"/>
      <c r="AA6" s="156"/>
      <c r="AB6" s="156"/>
      <c r="AC6" s="137"/>
      <c r="AD6" s="158"/>
      <c r="AE6" s="158"/>
      <c r="AF6" s="158"/>
      <c r="AG6" s="158"/>
      <c r="AH6" s="158"/>
      <c r="AI6" s="158"/>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row>
    <row r="7" spans="1:73" s="159" customFormat="1" ht="15" x14ac:dyDescent="0.2">
      <c r="A7" s="368" t="s">
        <v>44</v>
      </c>
      <c r="B7" s="368"/>
      <c r="C7" s="368"/>
      <c r="D7" s="368"/>
      <c r="E7" s="370"/>
      <c r="F7" s="370"/>
      <c r="G7" s="370"/>
      <c r="H7" s="370"/>
      <c r="I7" s="370"/>
      <c r="J7" s="370"/>
      <c r="K7" s="370"/>
      <c r="L7" s="370"/>
      <c r="M7" s="370"/>
      <c r="N7" s="370"/>
      <c r="O7" s="370"/>
      <c r="P7" s="370"/>
      <c r="Q7" s="370"/>
      <c r="R7" s="370"/>
      <c r="S7" s="370"/>
      <c r="T7" s="160"/>
      <c r="U7" s="137"/>
      <c r="V7" s="160"/>
      <c r="W7" s="156"/>
      <c r="X7" s="156"/>
      <c r="Y7" s="157"/>
      <c r="Z7" s="156"/>
      <c r="AA7" s="156"/>
      <c r="AB7" s="156"/>
      <c r="AC7" s="137"/>
      <c r="AD7" s="158"/>
      <c r="AE7" s="158"/>
      <c r="AF7" s="158"/>
      <c r="AG7" s="158"/>
      <c r="AH7" s="158"/>
      <c r="AI7" s="158"/>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row>
    <row r="8" spans="1:73" s="136" customFormat="1" ht="24.75" customHeight="1" x14ac:dyDescent="0.25">
      <c r="A8" s="365" t="s">
        <v>138</v>
      </c>
      <c r="B8" s="365"/>
      <c r="C8" s="365"/>
      <c r="D8" s="365"/>
      <c r="E8" s="365"/>
      <c r="F8" s="365"/>
      <c r="G8" s="365"/>
      <c r="H8" s="365"/>
      <c r="I8" s="365"/>
      <c r="J8" s="365"/>
      <c r="K8" s="365"/>
      <c r="L8" s="365"/>
      <c r="M8" s="365" t="s">
        <v>139</v>
      </c>
      <c r="N8" s="365"/>
      <c r="O8" s="365"/>
      <c r="P8" s="365"/>
      <c r="Q8" s="365"/>
      <c r="R8" s="365"/>
      <c r="S8" s="365"/>
      <c r="T8" s="365" t="s">
        <v>140</v>
      </c>
      <c r="U8" s="365"/>
      <c r="V8" s="365"/>
      <c r="W8" s="365"/>
      <c r="X8" s="365"/>
      <c r="Y8" s="365"/>
      <c r="Z8" s="365"/>
      <c r="AA8" s="365"/>
      <c r="AB8" s="365"/>
      <c r="AC8" s="365" t="s">
        <v>141</v>
      </c>
      <c r="AD8" s="365"/>
      <c r="AE8" s="365"/>
      <c r="AF8" s="365"/>
      <c r="AG8" s="365"/>
      <c r="AH8" s="365"/>
      <c r="AI8" s="365"/>
      <c r="AJ8" s="365" t="s">
        <v>34</v>
      </c>
      <c r="AK8" s="365"/>
      <c r="AL8" s="365"/>
      <c r="AM8" s="365"/>
      <c r="AN8" s="365"/>
      <c r="AO8" s="365"/>
      <c r="AP8" s="314" t="s">
        <v>382</v>
      </c>
    </row>
    <row r="9" spans="1:73" s="159" customFormat="1" ht="16.5" customHeight="1" x14ac:dyDescent="0.2">
      <c r="A9" s="371" t="s">
        <v>0</v>
      </c>
      <c r="B9" s="371" t="s">
        <v>194</v>
      </c>
      <c r="C9" s="372" t="s">
        <v>212</v>
      </c>
      <c r="D9" s="326" t="s">
        <v>2</v>
      </c>
      <c r="E9" s="320" t="s">
        <v>3</v>
      </c>
      <c r="F9" s="320" t="s">
        <v>42</v>
      </c>
      <c r="G9" s="314" t="s">
        <v>219</v>
      </c>
      <c r="H9" s="320" t="s">
        <v>213</v>
      </c>
      <c r="I9" s="326" t="s">
        <v>222</v>
      </c>
      <c r="J9" s="326" t="s">
        <v>223</v>
      </c>
      <c r="K9" s="320" t="s">
        <v>50</v>
      </c>
      <c r="L9" s="320" t="s">
        <v>134</v>
      </c>
      <c r="M9" s="320" t="s">
        <v>33</v>
      </c>
      <c r="N9" s="326" t="s">
        <v>5</v>
      </c>
      <c r="O9" s="320" t="s">
        <v>87</v>
      </c>
      <c r="P9" s="320" t="s">
        <v>92</v>
      </c>
      <c r="Q9" s="320" t="s">
        <v>45</v>
      </c>
      <c r="R9" s="326" t="s">
        <v>5</v>
      </c>
      <c r="S9" s="320" t="s">
        <v>48</v>
      </c>
      <c r="T9" s="372" t="s">
        <v>11</v>
      </c>
      <c r="U9" s="320" t="s">
        <v>161</v>
      </c>
      <c r="V9" s="320" t="s">
        <v>12</v>
      </c>
      <c r="W9" s="320" t="s">
        <v>8</v>
      </c>
      <c r="X9" s="320"/>
      <c r="Y9" s="320"/>
      <c r="Z9" s="320"/>
      <c r="AA9" s="320"/>
      <c r="AB9" s="320"/>
      <c r="AC9" s="372" t="s">
        <v>137</v>
      </c>
      <c r="AD9" s="372" t="s">
        <v>46</v>
      </c>
      <c r="AE9" s="372" t="s">
        <v>5</v>
      </c>
      <c r="AF9" s="372" t="s">
        <v>47</v>
      </c>
      <c r="AG9" s="372" t="s">
        <v>5</v>
      </c>
      <c r="AH9" s="372" t="s">
        <v>49</v>
      </c>
      <c r="AI9" s="372" t="s">
        <v>29</v>
      </c>
      <c r="AJ9" s="320" t="s">
        <v>34</v>
      </c>
      <c r="AK9" s="320" t="s">
        <v>35</v>
      </c>
      <c r="AL9" s="320" t="s">
        <v>36</v>
      </c>
      <c r="AM9" s="320" t="s">
        <v>38</v>
      </c>
      <c r="AN9" s="320" t="s">
        <v>37</v>
      </c>
      <c r="AO9" s="320" t="s">
        <v>39</v>
      </c>
      <c r="AP9" s="315"/>
    </row>
    <row r="10" spans="1:73" s="155" customFormat="1" ht="89.25" x14ac:dyDescent="0.25">
      <c r="A10" s="371"/>
      <c r="B10" s="371"/>
      <c r="C10" s="372"/>
      <c r="D10" s="326"/>
      <c r="E10" s="320"/>
      <c r="F10" s="320"/>
      <c r="G10" s="316"/>
      <c r="H10" s="320"/>
      <c r="I10" s="326"/>
      <c r="J10" s="326"/>
      <c r="K10" s="320"/>
      <c r="L10" s="320"/>
      <c r="M10" s="320"/>
      <c r="N10" s="326"/>
      <c r="O10" s="320"/>
      <c r="P10" s="320"/>
      <c r="Q10" s="326"/>
      <c r="R10" s="326"/>
      <c r="S10" s="320"/>
      <c r="T10" s="372"/>
      <c r="U10" s="320"/>
      <c r="V10" s="320"/>
      <c r="W10" s="154" t="s">
        <v>13</v>
      </c>
      <c r="X10" s="154" t="s">
        <v>17</v>
      </c>
      <c r="Y10" s="154" t="s">
        <v>28</v>
      </c>
      <c r="Z10" s="154" t="s">
        <v>18</v>
      </c>
      <c r="AA10" s="154" t="s">
        <v>21</v>
      </c>
      <c r="AB10" s="154" t="s">
        <v>24</v>
      </c>
      <c r="AC10" s="372"/>
      <c r="AD10" s="372"/>
      <c r="AE10" s="372"/>
      <c r="AF10" s="372"/>
      <c r="AG10" s="372"/>
      <c r="AH10" s="372"/>
      <c r="AI10" s="372"/>
      <c r="AJ10" s="320"/>
      <c r="AK10" s="320"/>
      <c r="AL10" s="320"/>
      <c r="AM10" s="320"/>
      <c r="AN10" s="320"/>
      <c r="AO10" s="320"/>
      <c r="AP10" s="316"/>
    </row>
    <row r="11" spans="1:73" s="171" customFormat="1" ht="151.5" customHeight="1" x14ac:dyDescent="0.25">
      <c r="A11" s="326">
        <v>1</v>
      </c>
      <c r="B11" s="353" t="s">
        <v>231</v>
      </c>
      <c r="C11" s="319" t="s">
        <v>236</v>
      </c>
      <c r="D11" s="324" t="s">
        <v>131</v>
      </c>
      <c r="E11" s="327" t="s">
        <v>370</v>
      </c>
      <c r="F11" s="327" t="s">
        <v>371</v>
      </c>
      <c r="G11" s="297" t="s">
        <v>372</v>
      </c>
      <c r="H11" s="338" t="s">
        <v>373</v>
      </c>
      <c r="I11" s="337" t="s">
        <v>383</v>
      </c>
      <c r="J11" s="341" t="s">
        <v>374</v>
      </c>
      <c r="K11" s="324" t="s">
        <v>123</v>
      </c>
      <c r="L11" s="325">
        <v>6000</v>
      </c>
      <c r="M11" s="321" t="str">
        <f>IF(L11&lt;=0,"",IF(L11&lt;=2,"Muy Baja",IF(L11&lt;=24,"Baja",IF(L11&lt;=500,"Media",IF(L11&lt;=5000,"Alta","Muy Alta")))))</f>
        <v>Muy Alta</v>
      </c>
      <c r="N11" s="317">
        <f>IF(M11="","",IF(M11="Muy Baja",0.2,IF(M11="Baja",0.4,IF(M11="Media",0.6,IF(M11="Alta",0.8,IF(M11="Muy Alta",1,))))))</f>
        <v>1</v>
      </c>
      <c r="O11" s="336" t="s">
        <v>154</v>
      </c>
      <c r="P11" s="317" t="str">
        <f>IF(NOT(ISERROR(MATCH(O11,'Tabla Impacto'!$B$221:$B$223,0))),'Tabla Impacto'!$F$223&amp;"Por favor no seleccionar los criterios de impacto(Afectación Económica o presupuestal y Pérdida Reputacional)",O11)</f>
        <v xml:space="preserve">     El riesgo afecta la imagen de de la entidad con efecto publicitario sostenido a nivel de sector administrativo, nivel departamental o municipal</v>
      </c>
      <c r="Q11" s="321" t="str">
        <f>IF(OR(P11='Tabla Impacto'!$C$11,P11='Tabla Impacto'!$D$11),"Leve",IF(OR(P11='Tabla Impacto'!$C$12,P11='Tabla Impacto'!$D$12),"Menor",IF(OR(P11='Tabla Impacto'!$C$13,P11='Tabla Impacto'!$D$13),"Moderado",IF(OR(P11='Tabla Impacto'!$C$14,P11='Tabla Impacto'!$D$14),"Mayor",IF(OR(P11='Tabla Impacto'!$C$15,P11='Tabla Impacto'!$D$15),"Catastrófico","")))))</f>
        <v>Mayor</v>
      </c>
      <c r="R11" s="317">
        <f>IF(Q11="","",IF(Q11="Leve",0.2,IF(Q11="Menor",0.4,IF(Q11="Moderado",0.6,IF(Q11="Mayor",0.8,IF(Q11="Catastrófico",1,))))))</f>
        <v>0.8</v>
      </c>
      <c r="S11" s="318" t="str">
        <f>IF(OR(AND(M11="Muy Baja",Q11="Leve"),AND(M11="Muy Baja",Q11="Menor"),AND(M11="Baja",Q11="Leve")),"Bajo",IF(OR(AND(M11="Muy baja",Q11="Moderado"),AND(M11="Baja",Q11="Menor"),AND(M11="Baja",Q11="Moderado"),AND(M11="Media",Q11="Leve"),AND(M11="Media",Q11="Menor"),AND(M11="Media",Q11="Moderado"),AND(M11="Alta",Q11="Leve"),AND(M11="Alta",Q11="Menor")),"Moderado",IF(OR(AND(M11="Muy Baja",Q11="Mayor"),AND(M11="Baja",Q11="Mayor"),AND(M11="Media",Q11="Mayor"),AND(M11="Alta",Q11="Moderado"),AND(M11="Alta",Q11="Mayor"),AND(M11="Muy Alta",Q11="Leve"),AND(M11="Muy Alta",Q11="Menor"),AND(M11="Muy Alta",Q11="Moderado"),AND(M11="Muy Alta",Q11="Mayor")),"Alto",IF(OR(AND(M11="Muy Baja",Q11="Catastrófico"),AND(M11="Baja",Q11="Catastrófico"),AND(M11="Media",Q11="Catastrófico"),AND(M11="Alta",Q11="Catastrófico"),AND(M11="Muy Alta",Q11="Catastrófico")),"Extremo",""))))</f>
        <v>Alto</v>
      </c>
      <c r="T11" s="161">
        <v>1</v>
      </c>
      <c r="U11" s="162" t="s">
        <v>375</v>
      </c>
      <c r="V11" s="163" t="str">
        <f>IF(OR(W11="Preventivo",W11="Detectivo"),"Probabilidad",IF(W11="Correctivo","Impacto",""))</f>
        <v>Probabilidad</v>
      </c>
      <c r="W11" s="164" t="s">
        <v>14</v>
      </c>
      <c r="X11" s="164" t="s">
        <v>9</v>
      </c>
      <c r="Y11" s="165" t="str">
        <f>IF(AND(W11="Preventivo",X11="Automático"),"50%",IF(AND(W11="Preventivo",X11="Manual"),"40%",IF(AND(W11="Detectivo",X11="Automático"),"40%",IF(AND(W11="Detectivo",X11="Manual"),"30%",IF(AND(W11="Correctivo",X11="Automático"),"35%",IF(AND(W11="Correctivo",X11="Manual"),"25%",""))))))</f>
        <v>40%</v>
      </c>
      <c r="Z11" s="164" t="s">
        <v>19</v>
      </c>
      <c r="AA11" s="164" t="s">
        <v>22</v>
      </c>
      <c r="AB11" s="164" t="s">
        <v>119</v>
      </c>
      <c r="AC11" s="166">
        <f>IFERROR(IF(V11="Probabilidad",(N11-(+N11*Y11)),IF(V11="Impacto",N11,"")),"")</f>
        <v>0.6</v>
      </c>
      <c r="AD11" s="167" t="str">
        <f>IFERROR(IF(AC11="","",IF(AC11&lt;=0.2,"Muy Baja",IF(AC11&lt;=0.4,"Baja",IF(AC11&lt;=0.6,"Media",IF(AC11&lt;=0.8,"Alta","Muy Alta"))))),"")</f>
        <v>Media</v>
      </c>
      <c r="AE11" s="168">
        <f>+AC11</f>
        <v>0.6</v>
      </c>
      <c r="AF11" s="167" t="str">
        <f>IFERROR(IF(AG11="","",IF(AG11&lt;=0.2,"Leve",IF(AG11&lt;=0.4,"Menor",IF(AG11&lt;=0.6,"Moderado",IF(AG11&lt;=0.8,"Mayor","Catastrófico"))))),"")</f>
        <v>Mayor</v>
      </c>
      <c r="AG11" s="168">
        <f>IFERROR(IF(V11="Impacto",(R11-(+R11*Y11)),IF(V11="Probabilidad",R11,"")),"")</f>
        <v>0.8</v>
      </c>
      <c r="AH11" s="169" t="str">
        <f>IFERROR(IF(OR(AND(AD11="Muy Baja",AF11="Leve"),AND(AD11="Muy Baja",AF11="Menor"),AND(AD11="Baja",AF11="Leve")),"Bajo",IF(OR(AND(AD11="Muy baja",AF11="Moderado"),AND(AD11="Baja",AF11="Menor"),AND(AD11="Baja",AF11="Moderado"),AND(AD11="Media",AF11="Leve"),AND(AD11="Media",AF11="Menor"),AND(AD11="Media",AF11="Moderado"),AND(AD11="Alta",AF11="Leve"),AND(AD11="Alta",AF11="Menor")),"Moderado",IF(OR(AND(AD11="Muy Baja",AF11="Mayor"),AND(AD11="Baja",AF11="Mayor"),AND(AD11="Media",AF11="Mayor"),AND(AD11="Alta",AF11="Moderado"),AND(AD11="Alta",AF11="Mayor"),AND(AD11="Muy Alta",AF11="Leve"),AND(AD11="Muy Alta",AF11="Menor"),AND(AD11="Muy Alta",AF11="Moderado"),AND(AD11="Muy Alta",AF11="Mayor")),"Alto",IF(OR(AND(AD11="Muy Baja",AF11="Catastrófico"),AND(AD11="Baja",AF11="Catastrófico"),AND(AD11="Media",AF11="Catastrófico"),AND(AD11="Alta",AF11="Catastrófico"),AND(AD11="Muy Alta",AF11="Catastrófico")),"Extremo","")))),"")</f>
        <v>Alto</v>
      </c>
      <c r="AI11" s="170" t="s">
        <v>135</v>
      </c>
      <c r="AJ11" s="297" t="s">
        <v>378</v>
      </c>
      <c r="AK11" s="373" t="s">
        <v>293</v>
      </c>
      <c r="AL11" s="375">
        <v>44928</v>
      </c>
      <c r="AM11" s="377" t="s">
        <v>379</v>
      </c>
      <c r="AN11" s="312" t="s">
        <v>217</v>
      </c>
      <c r="AO11" s="312" t="s">
        <v>380</v>
      </c>
      <c r="AP11" s="298" t="s">
        <v>381</v>
      </c>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row>
    <row r="12" spans="1:73" s="159" customFormat="1" ht="105.75" x14ac:dyDescent="0.2">
      <c r="A12" s="326"/>
      <c r="B12" s="353"/>
      <c r="C12" s="319"/>
      <c r="D12" s="324"/>
      <c r="E12" s="327"/>
      <c r="F12" s="327"/>
      <c r="G12" s="298"/>
      <c r="H12" s="338"/>
      <c r="I12" s="337"/>
      <c r="J12" s="342"/>
      <c r="K12" s="324"/>
      <c r="L12" s="325"/>
      <c r="M12" s="321"/>
      <c r="N12" s="317"/>
      <c r="O12" s="336"/>
      <c r="P12" s="317">
        <f>IF(NOT(ISERROR(MATCH(O12,_xlfn.ANCHORARRAY(I23),0))),N25&amp;"Por favor no seleccionar los criterios de impacto",O12)</f>
        <v>0</v>
      </c>
      <c r="Q12" s="321"/>
      <c r="R12" s="317"/>
      <c r="S12" s="318"/>
      <c r="T12" s="161">
        <v>2</v>
      </c>
      <c r="U12" s="162" t="s">
        <v>376</v>
      </c>
      <c r="V12" s="163" t="str">
        <f>IF(OR(W12="Preventivo",W12="Detectivo"),"Probabilidad",IF(W12="Correctivo","Impacto",""))</f>
        <v>Probabilidad</v>
      </c>
      <c r="W12" s="164" t="s">
        <v>14</v>
      </c>
      <c r="X12" s="164" t="s">
        <v>9</v>
      </c>
      <c r="Y12" s="165" t="str">
        <f t="shared" ref="Y12:Y16" si="0">IF(AND(W12="Preventivo",X12="Automático"),"50%",IF(AND(W12="Preventivo",X12="Manual"),"40%",IF(AND(W12="Detectivo",X12="Automático"),"40%",IF(AND(W12="Detectivo",X12="Manual"),"30%",IF(AND(W12="Correctivo",X12="Automático"),"35%",IF(AND(W12="Correctivo",X12="Manual"),"25%",""))))))</f>
        <v>40%</v>
      </c>
      <c r="Z12" s="164" t="s">
        <v>19</v>
      </c>
      <c r="AA12" s="164" t="s">
        <v>22</v>
      </c>
      <c r="AB12" s="164" t="s">
        <v>119</v>
      </c>
      <c r="AC12" s="166">
        <f>IFERROR(IF(AND(V11="Probabilidad",V12="Probabilidad"),(AE11-(+AE11*Y12)),IF(V12="Probabilidad",(N11-(+N11*Y12)),IF(V12="Impacto",AE11,""))),"")</f>
        <v>0.36</v>
      </c>
      <c r="AD12" s="167" t="str">
        <f t="shared" ref="AD12:AD70" si="1">IFERROR(IF(AC12="","",IF(AC12&lt;=0.2,"Muy Baja",IF(AC12&lt;=0.4,"Baja",IF(AC12&lt;=0.6,"Media",IF(AC12&lt;=0.8,"Alta","Muy Alta"))))),"")</f>
        <v>Baja</v>
      </c>
      <c r="AE12" s="168">
        <f t="shared" ref="AE12:AE16" si="2">+AC12</f>
        <v>0.36</v>
      </c>
      <c r="AF12" s="167" t="str">
        <f t="shared" ref="AF12:AF70" si="3">IFERROR(IF(AG12="","",IF(AG12&lt;=0.2,"Leve",IF(AG12&lt;=0.4,"Menor",IF(AG12&lt;=0.6,"Moderado",IF(AG12&lt;=0.8,"Mayor","Catastrófico"))))),"")</f>
        <v>Mayor</v>
      </c>
      <c r="AG12" s="168">
        <f>IFERROR(IF(AND(V11="Impacto",V12="Impacto"),(AG11-(+AG11*Y12)),IF(V12="Impacto",(R11-(+R11*Y12)),IF(V12="Probabilidad",AG11,""))),"")</f>
        <v>0.8</v>
      </c>
      <c r="AH12" s="169" t="str">
        <f t="shared" ref="AH12:AH16" si="4">IFERROR(IF(OR(AND(AD12="Muy Baja",AF12="Leve"),AND(AD12="Muy Baja",AF12="Menor"),AND(AD12="Baja",AF12="Leve")),"Bajo",IF(OR(AND(AD12="Muy baja",AF12="Moderado"),AND(AD12="Baja",AF12="Menor"),AND(AD12="Baja",AF12="Moderado"),AND(AD12="Media",AF12="Leve"),AND(AD12="Media",AF12="Menor"),AND(AD12="Media",AF12="Moderado"),AND(AD12="Alta",AF12="Leve"),AND(AD12="Alta",AF12="Menor")),"Moderado",IF(OR(AND(AD12="Muy Baja",AF12="Mayor"),AND(AD12="Baja",AF12="Mayor"),AND(AD12="Media",AF12="Mayor"),AND(AD12="Alta",AF12="Moderado"),AND(AD12="Alta",AF12="Mayor"),AND(AD12="Muy Alta",AF12="Leve"),AND(AD12="Muy Alta",AF12="Menor"),AND(AD12="Muy Alta",AF12="Moderado"),AND(AD12="Muy Alta",AF12="Mayor")),"Alto",IF(OR(AND(AD12="Muy Baja",AF12="Catastrófico"),AND(AD12="Baja",AF12="Catastrófico"),AND(AD12="Media",AF12="Catastrófico"),AND(AD12="Alta",AF12="Catastrófico"),AND(AD12="Muy Alta",AF12="Catastrófico")),"Extremo","")))),"")</f>
        <v>Alto</v>
      </c>
      <c r="AI12" s="170" t="s">
        <v>135</v>
      </c>
      <c r="AJ12" s="298"/>
      <c r="AK12" s="374"/>
      <c r="AL12" s="376"/>
      <c r="AM12" s="378"/>
      <c r="AN12" s="313"/>
      <c r="AO12" s="313"/>
      <c r="AP12" s="298"/>
      <c r="AQ12" s="137"/>
      <c r="AR12" s="137"/>
      <c r="AS12" s="137"/>
      <c r="AT12" s="137"/>
      <c r="AU12" s="137"/>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row>
    <row r="13" spans="1:73" s="159" customFormat="1" ht="121.5" x14ac:dyDescent="0.2">
      <c r="A13" s="326"/>
      <c r="B13" s="353"/>
      <c r="C13" s="319"/>
      <c r="D13" s="324"/>
      <c r="E13" s="327"/>
      <c r="F13" s="327"/>
      <c r="G13" s="298"/>
      <c r="H13" s="338"/>
      <c r="I13" s="337"/>
      <c r="J13" s="342"/>
      <c r="K13" s="324"/>
      <c r="L13" s="325"/>
      <c r="M13" s="321"/>
      <c r="N13" s="317"/>
      <c r="O13" s="336"/>
      <c r="P13" s="317">
        <f>IF(NOT(ISERROR(MATCH(O13,_xlfn.ANCHORARRAY(I24),0))),N26&amp;"Por favor no seleccionar los criterios de impacto",O13)</f>
        <v>0</v>
      </c>
      <c r="Q13" s="321"/>
      <c r="R13" s="317"/>
      <c r="S13" s="318"/>
      <c r="T13" s="161">
        <v>3</v>
      </c>
      <c r="U13" s="162" t="s">
        <v>377</v>
      </c>
      <c r="V13" s="163" t="str">
        <f>IF(OR(W13="Preventivo",W13="Detectivo"),"Probabilidad",IF(W13="Correctivo","Impacto",""))</f>
        <v>Probabilidad</v>
      </c>
      <c r="W13" s="164" t="s">
        <v>14</v>
      </c>
      <c r="X13" s="164" t="s">
        <v>9</v>
      </c>
      <c r="Y13" s="165" t="str">
        <f t="shared" si="0"/>
        <v>40%</v>
      </c>
      <c r="Z13" s="164" t="s">
        <v>19</v>
      </c>
      <c r="AA13" s="164" t="s">
        <v>22</v>
      </c>
      <c r="AB13" s="164" t="s">
        <v>119</v>
      </c>
      <c r="AC13" s="166">
        <f>IFERROR(IF(AND(V12="Probabilidad",V13="Probabilidad"),(AE12-(+AE12*Y13)),IF(AND(V12="Impacto",V13="Probabilidad"),(AE11-(+AE11*Y13)),IF(V13="Impacto",AE12,""))),"")</f>
        <v>0.216</v>
      </c>
      <c r="AD13" s="167" t="str">
        <f t="shared" si="1"/>
        <v>Baja</v>
      </c>
      <c r="AE13" s="168">
        <f t="shared" si="2"/>
        <v>0.216</v>
      </c>
      <c r="AF13" s="167" t="str">
        <f t="shared" si="3"/>
        <v>Mayor</v>
      </c>
      <c r="AG13" s="168">
        <f>IFERROR(IF(AND(V12="Impacto",V13="Impacto"),(AG12-(+AG12*Y13)),IF(AND(V12="Probabilidad",V13="Impacto"),(AG11-(+AG11*Y13)),IF(V13="Probabilidad",AG12,""))),"")</f>
        <v>0.8</v>
      </c>
      <c r="AH13" s="169" t="str">
        <f t="shared" si="4"/>
        <v>Alto</v>
      </c>
      <c r="AI13" s="170" t="s">
        <v>135</v>
      </c>
      <c r="AJ13" s="298"/>
      <c r="AK13" s="374"/>
      <c r="AL13" s="376"/>
      <c r="AM13" s="378"/>
      <c r="AN13" s="313"/>
      <c r="AO13" s="313"/>
      <c r="AP13" s="298"/>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row>
    <row r="14" spans="1:73" s="159" customFormat="1" ht="70.5" customHeight="1" x14ac:dyDescent="0.2">
      <c r="A14" s="326"/>
      <c r="B14" s="353"/>
      <c r="C14" s="319"/>
      <c r="D14" s="324"/>
      <c r="E14" s="327"/>
      <c r="F14" s="327"/>
      <c r="G14" s="298"/>
      <c r="H14" s="338"/>
      <c r="I14" s="337"/>
      <c r="J14" s="342"/>
      <c r="K14" s="324"/>
      <c r="L14" s="325"/>
      <c r="M14" s="321"/>
      <c r="N14" s="317"/>
      <c r="O14" s="336"/>
      <c r="P14" s="317">
        <f>IF(NOT(ISERROR(MATCH(O14,_xlfn.ANCHORARRAY(I25),0))),N27&amp;"Por favor no seleccionar los criterios de impacto",O14)</f>
        <v>0</v>
      </c>
      <c r="Q14" s="321"/>
      <c r="R14" s="317"/>
      <c r="S14" s="318"/>
      <c r="T14" s="161">
        <v>4</v>
      </c>
      <c r="U14" s="172"/>
      <c r="V14" s="163" t="str">
        <f t="shared" ref="V14:V16" si="5">IF(OR(W14="Preventivo",W14="Detectivo"),"Probabilidad",IF(W14="Correctivo","Impacto",""))</f>
        <v/>
      </c>
      <c r="W14" s="164"/>
      <c r="X14" s="164"/>
      <c r="Y14" s="165" t="str">
        <f t="shared" si="0"/>
        <v/>
      </c>
      <c r="Z14" s="164"/>
      <c r="AA14" s="164"/>
      <c r="AB14" s="164"/>
      <c r="AC14" s="166" t="str">
        <f t="shared" ref="AC14:AC16" si="6">IFERROR(IF(AND(V13="Probabilidad",V14="Probabilidad"),(AE13-(+AE13*Y14)),IF(AND(V13="Impacto",V14="Probabilidad"),(AE12-(+AE12*Y14)),IF(V14="Impacto",AE13,""))),"")</f>
        <v/>
      </c>
      <c r="AD14" s="167" t="str">
        <f t="shared" si="1"/>
        <v/>
      </c>
      <c r="AE14" s="168" t="str">
        <f t="shared" si="2"/>
        <v/>
      </c>
      <c r="AF14" s="167" t="str">
        <f t="shared" si="3"/>
        <v/>
      </c>
      <c r="AG14" s="168" t="str">
        <f t="shared" ref="AG14:AG16" si="7">IFERROR(IF(AND(V13="Impacto",V14="Impacto"),(AG13-(+AG13*Y14)),IF(AND(V13="Probabilidad",V14="Impacto"),(AG12-(+AG12*Y14)),IF(V14="Probabilidad",AG13,""))),"")</f>
        <v/>
      </c>
      <c r="AH14" s="169" t="str">
        <f>IFERROR(IF(OR(AND(AD14="Muy Baja",AF14="Leve"),AND(AD14="Muy Baja",AF14="Menor"),AND(AD14="Baja",AF14="Leve")),"Bajo",IF(OR(AND(AD14="Muy baja",AF14="Moderado"),AND(AD14="Baja",AF14="Menor"),AND(AD14="Baja",AF14="Moderado"),AND(AD14="Media",AF14="Leve"),AND(AD14="Media",AF14="Menor"),AND(AD14="Media",AF14="Moderado"),AND(AD14="Alta",AF14="Leve"),AND(AD14="Alta",AF14="Menor")),"Moderado",IF(OR(AND(AD14="Muy Baja",AF14="Mayor"),AND(AD14="Baja",AF14="Mayor"),AND(AD14="Media",AF14="Mayor"),AND(AD14="Alta",AF14="Moderado"),AND(AD14="Alta",AF14="Mayor"),AND(AD14="Muy Alta",AF14="Leve"),AND(AD14="Muy Alta",AF14="Menor"),AND(AD14="Muy Alta",AF14="Moderado"),AND(AD14="Muy Alta",AF14="Mayor")),"Alto",IF(OR(AND(AD14="Muy Baja",AF14="Catastrófico"),AND(AD14="Baja",AF14="Catastrófico"),AND(AD14="Media",AF14="Catastrófico"),AND(AD14="Alta",AF14="Catastrófico"),AND(AD14="Muy Alta",AF14="Catastrófico")),"Extremo","")))),"")</f>
        <v/>
      </c>
      <c r="AI14" s="170"/>
      <c r="AJ14" s="298"/>
      <c r="AK14" s="374"/>
      <c r="AL14" s="376"/>
      <c r="AM14" s="378"/>
      <c r="AN14" s="313"/>
      <c r="AO14" s="313"/>
      <c r="AP14" s="298"/>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row>
    <row r="15" spans="1:73" s="159" customFormat="1" ht="70.5" customHeight="1" x14ac:dyDescent="0.2">
      <c r="A15" s="326"/>
      <c r="B15" s="353"/>
      <c r="C15" s="319"/>
      <c r="D15" s="324"/>
      <c r="E15" s="327"/>
      <c r="F15" s="327"/>
      <c r="G15" s="298"/>
      <c r="H15" s="338"/>
      <c r="I15" s="337"/>
      <c r="J15" s="342"/>
      <c r="K15" s="324"/>
      <c r="L15" s="325"/>
      <c r="M15" s="321"/>
      <c r="N15" s="317"/>
      <c r="O15" s="336"/>
      <c r="P15" s="317">
        <f>IF(NOT(ISERROR(MATCH(O15,_xlfn.ANCHORARRAY(I26),0))),N28&amp;"Por favor no seleccionar los criterios de impacto",O15)</f>
        <v>0</v>
      </c>
      <c r="Q15" s="321"/>
      <c r="R15" s="317"/>
      <c r="S15" s="318"/>
      <c r="T15" s="161">
        <v>5</v>
      </c>
      <c r="U15" s="172"/>
      <c r="V15" s="163" t="str">
        <f t="shared" si="5"/>
        <v/>
      </c>
      <c r="W15" s="164"/>
      <c r="X15" s="164"/>
      <c r="Y15" s="165" t="str">
        <f t="shared" si="0"/>
        <v/>
      </c>
      <c r="Z15" s="164"/>
      <c r="AA15" s="164"/>
      <c r="AB15" s="164"/>
      <c r="AC15" s="166" t="str">
        <f t="shared" si="6"/>
        <v/>
      </c>
      <c r="AD15" s="167" t="str">
        <f t="shared" si="1"/>
        <v/>
      </c>
      <c r="AE15" s="168" t="str">
        <f t="shared" si="2"/>
        <v/>
      </c>
      <c r="AF15" s="167" t="str">
        <f t="shared" si="3"/>
        <v/>
      </c>
      <c r="AG15" s="168" t="str">
        <f t="shared" si="7"/>
        <v/>
      </c>
      <c r="AH15" s="169" t="str">
        <f t="shared" si="4"/>
        <v/>
      </c>
      <c r="AI15" s="170"/>
      <c r="AJ15" s="298"/>
      <c r="AK15" s="374"/>
      <c r="AL15" s="376"/>
      <c r="AM15" s="378"/>
      <c r="AN15" s="313"/>
      <c r="AO15" s="313"/>
      <c r="AP15" s="298"/>
      <c r="AQ15" s="137"/>
      <c r="AR15" s="137"/>
      <c r="AS15" s="137"/>
      <c r="AT15" s="137"/>
      <c r="AU15" s="137"/>
      <c r="AV15" s="137"/>
      <c r="AW15" s="137"/>
      <c r="AX15" s="137"/>
      <c r="AY15" s="137"/>
      <c r="AZ15" s="137"/>
      <c r="BA15" s="137"/>
      <c r="BB15" s="137"/>
      <c r="BC15" s="137"/>
      <c r="BD15" s="137"/>
      <c r="BE15" s="137"/>
      <c r="BF15" s="137"/>
      <c r="BG15" s="137"/>
      <c r="BH15" s="137"/>
      <c r="BI15" s="137"/>
      <c r="BJ15" s="137"/>
      <c r="BK15" s="137"/>
      <c r="BL15" s="137"/>
      <c r="BM15" s="137"/>
      <c r="BN15" s="137"/>
      <c r="BO15" s="137"/>
      <c r="BP15" s="137"/>
      <c r="BQ15" s="137"/>
      <c r="BR15" s="137"/>
      <c r="BS15" s="137"/>
      <c r="BT15" s="137"/>
      <c r="BU15" s="137"/>
    </row>
    <row r="16" spans="1:73" s="159" customFormat="1" ht="70.5" customHeight="1" x14ac:dyDescent="0.2">
      <c r="A16" s="326"/>
      <c r="B16" s="353"/>
      <c r="C16" s="319"/>
      <c r="D16" s="324"/>
      <c r="E16" s="327"/>
      <c r="F16" s="327"/>
      <c r="G16" s="299"/>
      <c r="H16" s="338"/>
      <c r="I16" s="337"/>
      <c r="J16" s="343"/>
      <c r="K16" s="324"/>
      <c r="L16" s="325"/>
      <c r="M16" s="321"/>
      <c r="N16" s="317"/>
      <c r="O16" s="336"/>
      <c r="P16" s="317">
        <f>IF(NOT(ISERROR(MATCH(O16,_xlfn.ANCHORARRAY(I27),0))),N29&amp;"Por favor no seleccionar los criterios de impacto",O16)</f>
        <v>0</v>
      </c>
      <c r="Q16" s="321"/>
      <c r="R16" s="317"/>
      <c r="S16" s="318"/>
      <c r="T16" s="161">
        <v>6</v>
      </c>
      <c r="U16" s="172"/>
      <c r="V16" s="163" t="str">
        <f t="shared" si="5"/>
        <v/>
      </c>
      <c r="W16" s="164"/>
      <c r="X16" s="164"/>
      <c r="Y16" s="165" t="str">
        <f t="shared" si="0"/>
        <v/>
      </c>
      <c r="Z16" s="164"/>
      <c r="AA16" s="164"/>
      <c r="AB16" s="164"/>
      <c r="AC16" s="166" t="str">
        <f t="shared" si="6"/>
        <v/>
      </c>
      <c r="AD16" s="167" t="str">
        <f t="shared" si="1"/>
        <v/>
      </c>
      <c r="AE16" s="168" t="str">
        <f t="shared" si="2"/>
        <v/>
      </c>
      <c r="AF16" s="167" t="str">
        <f t="shared" si="3"/>
        <v/>
      </c>
      <c r="AG16" s="168" t="str">
        <f t="shared" si="7"/>
        <v/>
      </c>
      <c r="AH16" s="169" t="str">
        <f t="shared" si="4"/>
        <v/>
      </c>
      <c r="AI16" s="170"/>
      <c r="AJ16" s="299"/>
      <c r="AK16" s="374"/>
      <c r="AL16" s="376"/>
      <c r="AM16" s="378"/>
      <c r="AN16" s="313"/>
      <c r="AO16" s="313"/>
      <c r="AP16" s="298"/>
      <c r="AQ16" s="137"/>
      <c r="AR16" s="137"/>
      <c r="AS16" s="137"/>
      <c r="AT16" s="137"/>
      <c r="AU16" s="137"/>
      <c r="AV16" s="137"/>
      <c r="AW16" s="137"/>
      <c r="AX16" s="137"/>
      <c r="AY16" s="137"/>
      <c r="AZ16" s="137"/>
      <c r="BA16" s="137"/>
      <c r="BB16" s="137"/>
      <c r="BC16" s="137"/>
      <c r="BD16" s="137"/>
      <c r="BE16" s="137"/>
      <c r="BF16" s="137"/>
      <c r="BG16" s="137"/>
      <c r="BH16" s="137"/>
      <c r="BI16" s="137"/>
      <c r="BJ16" s="137"/>
      <c r="BK16" s="137"/>
      <c r="BL16" s="137"/>
      <c r="BM16" s="137"/>
      <c r="BN16" s="137"/>
      <c r="BO16" s="137"/>
      <c r="BP16" s="137"/>
      <c r="BQ16" s="137"/>
      <c r="BR16" s="137"/>
      <c r="BS16" s="137"/>
      <c r="BT16" s="137"/>
      <c r="BU16" s="137"/>
    </row>
    <row r="17" spans="1:73" s="159" customFormat="1" ht="124.5" customHeight="1" x14ac:dyDescent="0.2">
      <c r="A17" s="326">
        <v>2</v>
      </c>
      <c r="B17" s="319" t="s">
        <v>231</v>
      </c>
      <c r="C17" s="319" t="s">
        <v>237</v>
      </c>
      <c r="D17" s="324" t="s">
        <v>133</v>
      </c>
      <c r="E17" s="327" t="s">
        <v>384</v>
      </c>
      <c r="F17" s="327" t="s">
        <v>385</v>
      </c>
      <c r="G17" s="309" t="s">
        <v>386</v>
      </c>
      <c r="H17" s="338" t="s">
        <v>387</v>
      </c>
      <c r="I17" s="328" t="s">
        <v>389</v>
      </c>
      <c r="J17" s="328" t="s">
        <v>388</v>
      </c>
      <c r="K17" s="324" t="s">
        <v>123</v>
      </c>
      <c r="L17" s="325">
        <v>60000</v>
      </c>
      <c r="M17" s="321" t="str">
        <f>IF(L17&lt;=0,"",IF(L17&lt;=2,"Muy Baja",IF(L17&lt;=24,"Baja",IF(L17&lt;=500,"Media",IF(L17&lt;=5000,"Alta","Muy Alta")))))</f>
        <v>Muy Alta</v>
      </c>
      <c r="N17" s="317">
        <f>IF(M17="","",IF(M17="Muy Baja",0.2,IF(M17="Baja",0.4,IF(M17="Media",0.6,IF(M17="Alta",0.8,IF(M17="Muy Alta",1,))))))</f>
        <v>1</v>
      </c>
      <c r="O17" s="336" t="s">
        <v>150</v>
      </c>
      <c r="P17" s="317" t="str">
        <f>IF(NOT(ISERROR(MATCH(O17,'Tabla Impacto'!$B$221:$B$223,0))),'Tabla Impacto'!$F$223&amp;"Por favor no seleccionar los criterios de impacto(Afectación Económica o presupuestal y Pérdida Reputacional)",O17)</f>
        <v xml:space="preserve">     Mayor a 500 SMLMV </v>
      </c>
      <c r="Q17" s="321" t="str">
        <f>IF(OR(P17='Tabla Impacto'!$C$11,P17='Tabla Impacto'!$D$11),"Leve",IF(OR(P17='Tabla Impacto'!$C$12,P17='Tabla Impacto'!$D$12),"Menor",IF(OR(P17='Tabla Impacto'!$C$13,P17='Tabla Impacto'!$D$13),"Moderado",IF(OR(P17='Tabla Impacto'!$C$14,P17='Tabla Impacto'!$D$14),"Mayor",IF(OR(P17='Tabla Impacto'!$C$15,P17='Tabla Impacto'!$D$15),"Catastrófico","")))))</f>
        <v>Catastrófico</v>
      </c>
      <c r="R17" s="317">
        <f>IF(Q17="","",IF(Q17="Leve",0.2,IF(Q17="Menor",0.4,IF(Q17="Moderado",0.6,IF(Q17="Mayor",0.8,IF(Q17="Catastrófico",1,))))))</f>
        <v>1</v>
      </c>
      <c r="S17" s="318" t="str">
        <f>IF(OR(AND(M17="Muy Baja",Q17="Leve"),AND(M17="Muy Baja",Q17="Menor"),AND(M17="Baja",Q17="Leve")),"Bajo",IF(OR(AND(M17="Muy baja",Q17="Moderado"),AND(M17="Baja",Q17="Menor"),AND(M17="Baja",Q17="Moderado"),AND(M17="Media",Q17="Leve"),AND(M17="Media",Q17="Menor"),AND(M17="Media",Q17="Moderado"),AND(M17="Alta",Q17="Leve"),AND(M17="Alta",Q17="Menor")),"Moderado",IF(OR(AND(M17="Muy Baja",Q17="Mayor"),AND(M17="Baja",Q17="Mayor"),AND(M17="Media",Q17="Mayor"),AND(M17="Alta",Q17="Moderado"),AND(M17="Alta",Q17="Mayor"),AND(M17="Muy Alta",Q17="Leve"),AND(M17="Muy Alta",Q17="Menor"),AND(M17="Muy Alta",Q17="Moderado"),AND(M17="Muy Alta",Q17="Mayor")),"Alto",IF(OR(AND(M17="Muy Baja",Q17="Catastrófico"),AND(M17="Baja",Q17="Catastrófico"),AND(M17="Media",Q17="Catastrófico"),AND(M17="Alta",Q17="Catastrófico"),AND(M17="Muy Alta",Q17="Catastrófico")),"Extremo",""))))</f>
        <v>Extremo</v>
      </c>
      <c r="T17" s="161">
        <v>1</v>
      </c>
      <c r="U17" s="162" t="s">
        <v>390</v>
      </c>
      <c r="V17" s="163" t="str">
        <f>IF(OR(W17="Preventivo",W17="Detectivo"),"Probabilidad",IF(W17="Correctivo","Impacto",""))</f>
        <v>Probabilidad</v>
      </c>
      <c r="W17" s="164" t="s">
        <v>14</v>
      </c>
      <c r="X17" s="164" t="s">
        <v>9</v>
      </c>
      <c r="Y17" s="165" t="str">
        <f>IF(AND(W17="Preventivo",X17="Automático"),"50%",IF(AND(W17="Preventivo",X17="Manual"),"40%",IF(AND(W17="Detectivo",X17="Automático"),"40%",IF(AND(W17="Detectivo",X17="Manual"),"30%",IF(AND(W17="Correctivo",X17="Automático"),"35%",IF(AND(W17="Correctivo",X17="Manual"),"25%",""))))))</f>
        <v>40%</v>
      </c>
      <c r="Z17" s="164" t="s">
        <v>19</v>
      </c>
      <c r="AA17" s="164" t="s">
        <v>22</v>
      </c>
      <c r="AB17" s="164" t="s">
        <v>119</v>
      </c>
      <c r="AC17" s="166">
        <f>IFERROR(IF(V17="Probabilidad",(N17-(+N17*Y17)),IF(V17="Impacto",N17,"")),"")</f>
        <v>0.6</v>
      </c>
      <c r="AD17" s="167" t="str">
        <f>IFERROR(IF(AC17="","",IF(AC17&lt;=0.2,"Muy Baja",IF(AC17&lt;=0.4,"Baja",IF(AC17&lt;=0.6,"Media",IF(AC17&lt;=0.8,"Alta","Muy Alta"))))),"")</f>
        <v>Media</v>
      </c>
      <c r="AE17" s="168">
        <f>+AC17</f>
        <v>0.6</v>
      </c>
      <c r="AF17" s="167" t="str">
        <f>IFERROR(IF(AG17="","",IF(AG17&lt;=0.2,"Leve",IF(AG17&lt;=0.4,"Menor",IF(AG17&lt;=0.6,"Moderado",IF(AG17&lt;=0.8,"Mayor","Catastrófico"))))),"")</f>
        <v>Catastrófico</v>
      </c>
      <c r="AG17" s="168">
        <f>IFERROR(IF(V17="Impacto",(R17-(+R17*Y17)),IF(V17="Probabilidad",R17,"")),"")</f>
        <v>1</v>
      </c>
      <c r="AH17" s="169" t="str">
        <f>IFERROR(IF(OR(AND(AD17="Muy Baja",AF17="Leve"),AND(AD17="Muy Baja",AF17="Menor"),AND(AD17="Baja",AF17="Leve")),"Bajo",IF(OR(AND(AD17="Muy baja",AF17="Moderado"),AND(AD17="Baja",AF17="Menor"),AND(AD17="Baja",AF17="Moderado"),AND(AD17="Media",AF17="Leve"),AND(AD17="Media",AF17="Menor"),AND(AD17="Media",AF17="Moderado"),AND(AD17="Alta",AF17="Leve"),AND(AD17="Alta",AF17="Menor")),"Moderado",IF(OR(AND(AD17="Muy Baja",AF17="Mayor"),AND(AD17="Baja",AF17="Mayor"),AND(AD17="Media",AF17="Mayor"),AND(AD17="Alta",AF17="Moderado"),AND(AD17="Alta",AF17="Mayor"),AND(AD17="Muy Alta",AF17="Leve"),AND(AD17="Muy Alta",AF17="Menor"),AND(AD17="Muy Alta",AF17="Moderado"),AND(AD17="Muy Alta",AF17="Mayor")),"Alto",IF(OR(AND(AD17="Muy Baja",AF17="Catastrófico"),AND(AD17="Baja",AF17="Catastrófico"),AND(AD17="Media",AF17="Catastrófico"),AND(AD17="Alta",AF17="Catastrófico"),AND(AD17="Muy Alta",AF17="Catastrófico")),"Extremo","")))),"")</f>
        <v>Extremo</v>
      </c>
      <c r="AI17" s="170" t="s">
        <v>135</v>
      </c>
      <c r="AJ17" s="306" t="s">
        <v>393</v>
      </c>
      <c r="AK17" s="304" t="s">
        <v>294</v>
      </c>
      <c r="AL17" s="340">
        <v>44928</v>
      </c>
      <c r="AM17" s="339" t="s">
        <v>379</v>
      </c>
      <c r="AN17" s="303" t="s">
        <v>217</v>
      </c>
      <c r="AO17" s="304" t="s">
        <v>380</v>
      </c>
      <c r="AP17" s="305" t="s">
        <v>394</v>
      </c>
      <c r="AQ17" s="137"/>
      <c r="AR17" s="137"/>
      <c r="AS17" s="137"/>
      <c r="AT17" s="137"/>
      <c r="AU17" s="137"/>
      <c r="AV17" s="137"/>
      <c r="AW17" s="137"/>
      <c r="AX17" s="137"/>
      <c r="AY17" s="137"/>
      <c r="AZ17" s="137"/>
      <c r="BA17" s="137"/>
      <c r="BB17" s="137"/>
      <c r="BC17" s="137"/>
      <c r="BD17" s="137"/>
      <c r="BE17" s="137"/>
      <c r="BF17" s="137"/>
      <c r="BG17" s="137"/>
      <c r="BH17" s="137"/>
      <c r="BI17" s="137"/>
      <c r="BJ17" s="137"/>
      <c r="BK17" s="137"/>
      <c r="BL17" s="137"/>
      <c r="BM17" s="137"/>
      <c r="BN17" s="137"/>
      <c r="BO17" s="137"/>
      <c r="BP17" s="137"/>
      <c r="BQ17" s="137"/>
      <c r="BR17" s="137"/>
      <c r="BS17" s="137"/>
      <c r="BT17" s="137"/>
      <c r="BU17" s="137"/>
    </row>
    <row r="18" spans="1:73" s="159" customFormat="1" ht="116.25" customHeight="1" x14ac:dyDescent="0.2">
      <c r="A18" s="326"/>
      <c r="B18" s="319"/>
      <c r="C18" s="319"/>
      <c r="D18" s="324"/>
      <c r="E18" s="327"/>
      <c r="F18" s="327"/>
      <c r="G18" s="310"/>
      <c r="H18" s="338"/>
      <c r="I18" s="328"/>
      <c r="J18" s="328"/>
      <c r="K18" s="324"/>
      <c r="L18" s="325"/>
      <c r="M18" s="321"/>
      <c r="N18" s="317"/>
      <c r="O18" s="336"/>
      <c r="P18" s="317">
        <f>IF(NOT(ISERROR(MATCH(O18,_xlfn.ANCHORARRAY(I29),0))),N31&amp;"Por favor no seleccionar los criterios de impacto",O18)</f>
        <v>0</v>
      </c>
      <c r="Q18" s="321"/>
      <c r="R18" s="317"/>
      <c r="S18" s="318"/>
      <c r="T18" s="161">
        <v>2</v>
      </c>
      <c r="U18" s="162" t="s">
        <v>391</v>
      </c>
      <c r="V18" s="163" t="str">
        <f>IF(OR(W18="Preventivo",W18="Detectivo"),"Probabilidad",IF(W18="Correctivo","Impacto",""))</f>
        <v>Probabilidad</v>
      </c>
      <c r="W18" s="164" t="s">
        <v>15</v>
      </c>
      <c r="X18" s="164" t="s">
        <v>9</v>
      </c>
      <c r="Y18" s="165" t="str">
        <f t="shared" ref="Y18:Y22" si="8">IF(AND(W18="Preventivo",X18="Automático"),"50%",IF(AND(W18="Preventivo",X18="Manual"),"40%",IF(AND(W18="Detectivo",X18="Automático"),"40%",IF(AND(W18="Detectivo",X18="Manual"),"30%",IF(AND(W18="Correctivo",X18="Automático"),"35%",IF(AND(W18="Correctivo",X18="Manual"),"25%",""))))))</f>
        <v>30%</v>
      </c>
      <c r="Z18" s="164" t="s">
        <v>19</v>
      </c>
      <c r="AA18" s="164" t="s">
        <v>22</v>
      </c>
      <c r="AB18" s="164" t="s">
        <v>119</v>
      </c>
      <c r="AC18" s="166">
        <f>IFERROR(IF(AND(V17="Probabilidad",V18="Probabilidad"),(AE17-(+AE17*Y18)),IF(V18="Probabilidad",(N17-(+N17*Y18)),IF(V18="Impacto",AE17,""))),"")</f>
        <v>0.42</v>
      </c>
      <c r="AD18" s="167" t="str">
        <f t="shared" si="1"/>
        <v>Media</v>
      </c>
      <c r="AE18" s="168">
        <f t="shared" ref="AE18:AE22" si="9">+AC18</f>
        <v>0.42</v>
      </c>
      <c r="AF18" s="167" t="str">
        <f t="shared" si="3"/>
        <v>Catastrófico</v>
      </c>
      <c r="AG18" s="168">
        <f>IFERROR(IF(AND(V17="Impacto",V18="Impacto"),(AG17-(+AG17*Y18)),IF(V18="Impacto",(R17-(+R17*Y18)),IF(V18="Probabilidad",AG17,""))),"")</f>
        <v>1</v>
      </c>
      <c r="AH18" s="169" t="str">
        <f t="shared" ref="AH18:AH19" si="10">IFERROR(IF(OR(AND(AD18="Muy Baja",AF18="Leve"),AND(AD18="Muy Baja",AF18="Menor"),AND(AD18="Baja",AF18="Leve")),"Bajo",IF(OR(AND(AD18="Muy baja",AF18="Moderado"),AND(AD18="Baja",AF18="Menor"),AND(AD18="Baja",AF18="Moderado"),AND(AD18="Media",AF18="Leve"),AND(AD18="Media",AF18="Menor"),AND(AD18="Media",AF18="Moderado"),AND(AD18="Alta",AF18="Leve"),AND(AD18="Alta",AF18="Menor")),"Moderado",IF(OR(AND(AD18="Muy Baja",AF18="Mayor"),AND(AD18="Baja",AF18="Mayor"),AND(AD18="Media",AF18="Mayor"),AND(AD18="Alta",AF18="Moderado"),AND(AD18="Alta",AF18="Mayor"),AND(AD18="Muy Alta",AF18="Leve"),AND(AD18="Muy Alta",AF18="Menor"),AND(AD18="Muy Alta",AF18="Moderado"),AND(AD18="Muy Alta",AF18="Mayor")),"Alto",IF(OR(AND(AD18="Muy Baja",AF18="Catastrófico"),AND(AD18="Baja",AF18="Catastrófico"),AND(AD18="Media",AF18="Catastrófico"),AND(AD18="Alta",AF18="Catastrófico"),AND(AD18="Muy Alta",AF18="Catastrófico")),"Extremo","")))),"")</f>
        <v>Extremo</v>
      </c>
      <c r="AI18" s="170" t="s">
        <v>135</v>
      </c>
      <c r="AJ18" s="307"/>
      <c r="AK18" s="304"/>
      <c r="AL18" s="340"/>
      <c r="AM18" s="340"/>
      <c r="AN18" s="303"/>
      <c r="AO18" s="304"/>
      <c r="AP18" s="305"/>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row>
    <row r="19" spans="1:73" s="159" customFormat="1" ht="107.25" customHeight="1" x14ac:dyDescent="0.2">
      <c r="A19" s="326"/>
      <c r="B19" s="319"/>
      <c r="C19" s="319"/>
      <c r="D19" s="324"/>
      <c r="E19" s="327"/>
      <c r="F19" s="327"/>
      <c r="G19" s="310"/>
      <c r="H19" s="338"/>
      <c r="I19" s="328"/>
      <c r="J19" s="328"/>
      <c r="K19" s="324"/>
      <c r="L19" s="325"/>
      <c r="M19" s="321"/>
      <c r="N19" s="317"/>
      <c r="O19" s="336"/>
      <c r="P19" s="317">
        <f>IF(NOT(ISERROR(MATCH(O19,_xlfn.ANCHORARRAY(I30),0))),N32&amp;"Por favor no seleccionar los criterios de impacto",O19)</f>
        <v>0</v>
      </c>
      <c r="Q19" s="321"/>
      <c r="R19" s="317"/>
      <c r="S19" s="318"/>
      <c r="T19" s="161">
        <v>3</v>
      </c>
      <c r="U19" s="162" t="s">
        <v>392</v>
      </c>
      <c r="V19" s="163" t="str">
        <f>IF(OR(W19="Preventivo",W19="Detectivo"),"Probabilidad",IF(W19="Correctivo","Impacto",""))</f>
        <v>Impacto</v>
      </c>
      <c r="W19" s="164" t="s">
        <v>16</v>
      </c>
      <c r="X19" s="164" t="s">
        <v>9</v>
      </c>
      <c r="Y19" s="165" t="str">
        <f t="shared" si="8"/>
        <v>25%</v>
      </c>
      <c r="Z19" s="164" t="s">
        <v>19</v>
      </c>
      <c r="AA19" s="164" t="s">
        <v>22</v>
      </c>
      <c r="AB19" s="164" t="s">
        <v>119</v>
      </c>
      <c r="AC19" s="166">
        <f>IFERROR(IF(AND(V18="Probabilidad",V19="Probabilidad"),(AE18-(+AE18*Y19)),IF(AND(V18="Impacto",V19="Probabilidad"),(AE17-(+AE17*Y19)),IF(V19="Impacto",AE18,""))),"")</f>
        <v>0.42</v>
      </c>
      <c r="AD19" s="167" t="str">
        <f t="shared" si="1"/>
        <v>Media</v>
      </c>
      <c r="AE19" s="168">
        <f t="shared" si="9"/>
        <v>0.42</v>
      </c>
      <c r="AF19" s="167" t="str">
        <f t="shared" si="3"/>
        <v>Mayor</v>
      </c>
      <c r="AG19" s="168">
        <f>IFERROR(IF(AND(V18="Impacto",V19="Impacto"),(AG18-(+AG18*Y19)),IF(AND(V18="Probabilidad",V19="Impacto"),(AG17-(+AG17*Y19)),IF(V19="Probabilidad",AG18,""))),"")</f>
        <v>0.75</v>
      </c>
      <c r="AH19" s="169" t="str">
        <f t="shared" si="10"/>
        <v>Alto</v>
      </c>
      <c r="AI19" s="170" t="s">
        <v>135</v>
      </c>
      <c r="AJ19" s="307"/>
      <c r="AK19" s="304"/>
      <c r="AL19" s="340"/>
      <c r="AM19" s="340"/>
      <c r="AN19" s="303"/>
      <c r="AO19" s="304"/>
      <c r="AP19" s="305"/>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row>
    <row r="20" spans="1:73" s="159" customFormat="1" ht="70.5" customHeight="1" x14ac:dyDescent="0.2">
      <c r="A20" s="326"/>
      <c r="B20" s="319"/>
      <c r="C20" s="319"/>
      <c r="D20" s="324"/>
      <c r="E20" s="327"/>
      <c r="F20" s="327"/>
      <c r="G20" s="310"/>
      <c r="H20" s="338"/>
      <c r="I20" s="328"/>
      <c r="J20" s="328"/>
      <c r="K20" s="324"/>
      <c r="L20" s="325"/>
      <c r="M20" s="321"/>
      <c r="N20" s="317"/>
      <c r="O20" s="336"/>
      <c r="P20" s="317">
        <f>IF(NOT(ISERROR(MATCH(O20,_xlfn.ANCHORARRAY(I31),0))),N33&amp;"Por favor no seleccionar los criterios de impacto",O20)</f>
        <v>0</v>
      </c>
      <c r="Q20" s="321"/>
      <c r="R20" s="317"/>
      <c r="S20" s="318"/>
      <c r="T20" s="161">
        <v>4</v>
      </c>
      <c r="U20" s="172"/>
      <c r="V20" s="163" t="str">
        <f t="shared" ref="V20:V22" si="11">IF(OR(W20="Preventivo",W20="Detectivo"),"Probabilidad",IF(W20="Correctivo","Impacto",""))</f>
        <v/>
      </c>
      <c r="W20" s="164"/>
      <c r="X20" s="164"/>
      <c r="Y20" s="165" t="str">
        <f t="shared" si="8"/>
        <v/>
      </c>
      <c r="Z20" s="164"/>
      <c r="AA20" s="164"/>
      <c r="AB20" s="164"/>
      <c r="AC20" s="166" t="str">
        <f t="shared" ref="AC20:AC22" si="12">IFERROR(IF(AND(V19="Probabilidad",V20="Probabilidad"),(AE19-(+AE19*Y20)),IF(AND(V19="Impacto",V20="Probabilidad"),(AE18-(+AE18*Y20)),IF(V20="Impacto",AE19,""))),"")</f>
        <v/>
      </c>
      <c r="AD20" s="167" t="str">
        <f t="shared" si="1"/>
        <v/>
      </c>
      <c r="AE20" s="168" t="str">
        <f t="shared" si="9"/>
        <v/>
      </c>
      <c r="AF20" s="167" t="str">
        <f t="shared" si="3"/>
        <v/>
      </c>
      <c r="AG20" s="168" t="str">
        <f t="shared" ref="AG20:AG22" si="13">IFERROR(IF(AND(V19="Impacto",V20="Impacto"),(AG19-(+AG19*Y20)),IF(AND(V19="Probabilidad",V20="Impacto"),(AG18-(+AG18*Y20)),IF(V20="Probabilidad",AG19,""))),"")</f>
        <v/>
      </c>
      <c r="AH20" s="169" t="str">
        <f>IFERROR(IF(OR(AND(AD20="Muy Baja",AF20="Leve"),AND(AD20="Muy Baja",AF20="Menor"),AND(AD20="Baja",AF20="Leve")),"Bajo",IF(OR(AND(AD20="Muy baja",AF20="Moderado"),AND(AD20="Baja",AF20="Menor"),AND(AD20="Baja",AF20="Moderado"),AND(AD20="Media",AF20="Leve"),AND(AD20="Media",AF20="Menor"),AND(AD20="Media",AF20="Moderado"),AND(AD20="Alta",AF20="Leve"),AND(AD20="Alta",AF20="Menor")),"Moderado",IF(OR(AND(AD20="Muy Baja",AF20="Mayor"),AND(AD20="Baja",AF20="Mayor"),AND(AD20="Media",AF20="Mayor"),AND(AD20="Alta",AF20="Moderado"),AND(AD20="Alta",AF20="Mayor"),AND(AD20="Muy Alta",AF20="Leve"),AND(AD20="Muy Alta",AF20="Menor"),AND(AD20="Muy Alta",AF20="Moderado"),AND(AD20="Muy Alta",AF20="Mayor")),"Alto",IF(OR(AND(AD20="Muy Baja",AF20="Catastrófico"),AND(AD20="Baja",AF20="Catastrófico"),AND(AD20="Media",AF20="Catastrófico"),AND(AD20="Alta",AF20="Catastrófico"),AND(AD20="Muy Alta",AF20="Catastrófico")),"Extremo","")))),"")</f>
        <v/>
      </c>
      <c r="AI20" s="170"/>
      <c r="AJ20" s="307"/>
      <c r="AK20" s="304"/>
      <c r="AL20" s="340"/>
      <c r="AM20" s="340"/>
      <c r="AN20" s="303"/>
      <c r="AO20" s="304"/>
      <c r="AP20" s="305"/>
      <c r="AQ20" s="137"/>
      <c r="AR20" s="137"/>
      <c r="AS20" s="137"/>
      <c r="AT20" s="137"/>
      <c r="AU20" s="137"/>
      <c r="AV20" s="137"/>
      <c r="AW20" s="137"/>
      <c r="AX20" s="137"/>
      <c r="AY20" s="137"/>
      <c r="AZ20" s="137"/>
      <c r="BA20" s="137"/>
      <c r="BB20" s="137"/>
      <c r="BC20" s="137"/>
      <c r="BD20" s="137"/>
      <c r="BE20" s="137"/>
      <c r="BF20" s="137"/>
      <c r="BG20" s="137"/>
      <c r="BH20" s="137"/>
      <c r="BI20" s="137"/>
      <c r="BJ20" s="137"/>
      <c r="BK20" s="137"/>
      <c r="BL20" s="137"/>
      <c r="BM20" s="137"/>
      <c r="BN20" s="137"/>
      <c r="BO20" s="137"/>
      <c r="BP20" s="137"/>
      <c r="BQ20" s="137"/>
      <c r="BR20" s="137"/>
      <c r="BS20" s="137"/>
      <c r="BT20" s="137"/>
      <c r="BU20" s="137"/>
    </row>
    <row r="21" spans="1:73" s="159" customFormat="1" ht="70.5" customHeight="1" x14ac:dyDescent="0.2">
      <c r="A21" s="326"/>
      <c r="B21" s="319"/>
      <c r="C21" s="319"/>
      <c r="D21" s="324"/>
      <c r="E21" s="327"/>
      <c r="F21" s="327"/>
      <c r="G21" s="310"/>
      <c r="H21" s="338"/>
      <c r="I21" s="328"/>
      <c r="J21" s="328"/>
      <c r="K21" s="324"/>
      <c r="L21" s="325"/>
      <c r="M21" s="321"/>
      <c r="N21" s="317"/>
      <c r="O21" s="336"/>
      <c r="P21" s="317">
        <f>IF(NOT(ISERROR(MATCH(O21,_xlfn.ANCHORARRAY(I32),0))),N34&amp;"Por favor no seleccionar los criterios de impacto",O21)</f>
        <v>0</v>
      </c>
      <c r="Q21" s="321"/>
      <c r="R21" s="317"/>
      <c r="S21" s="318"/>
      <c r="T21" s="161">
        <v>5</v>
      </c>
      <c r="U21" s="172"/>
      <c r="V21" s="163" t="str">
        <f t="shared" si="11"/>
        <v/>
      </c>
      <c r="W21" s="164"/>
      <c r="X21" s="164"/>
      <c r="Y21" s="165" t="str">
        <f t="shared" si="8"/>
        <v/>
      </c>
      <c r="Z21" s="164"/>
      <c r="AA21" s="164"/>
      <c r="AB21" s="164"/>
      <c r="AC21" s="166" t="str">
        <f t="shared" si="12"/>
        <v/>
      </c>
      <c r="AD21" s="167" t="str">
        <f t="shared" si="1"/>
        <v/>
      </c>
      <c r="AE21" s="168" t="str">
        <f t="shared" si="9"/>
        <v/>
      </c>
      <c r="AF21" s="167" t="str">
        <f t="shared" si="3"/>
        <v/>
      </c>
      <c r="AG21" s="168" t="str">
        <f t="shared" si="13"/>
        <v/>
      </c>
      <c r="AH21" s="169" t="str">
        <f t="shared" ref="AH21:AH22" si="14">IFERROR(IF(OR(AND(AD21="Muy Baja",AF21="Leve"),AND(AD21="Muy Baja",AF21="Menor"),AND(AD21="Baja",AF21="Leve")),"Bajo",IF(OR(AND(AD21="Muy baja",AF21="Moderado"),AND(AD21="Baja",AF21="Menor"),AND(AD21="Baja",AF21="Moderado"),AND(AD21="Media",AF21="Leve"),AND(AD21="Media",AF21="Menor"),AND(AD21="Media",AF21="Moderado"),AND(AD21="Alta",AF21="Leve"),AND(AD21="Alta",AF21="Menor")),"Moderado",IF(OR(AND(AD21="Muy Baja",AF21="Mayor"),AND(AD21="Baja",AF21="Mayor"),AND(AD21="Media",AF21="Mayor"),AND(AD21="Alta",AF21="Moderado"),AND(AD21="Alta",AF21="Mayor"),AND(AD21="Muy Alta",AF21="Leve"),AND(AD21="Muy Alta",AF21="Menor"),AND(AD21="Muy Alta",AF21="Moderado"),AND(AD21="Muy Alta",AF21="Mayor")),"Alto",IF(OR(AND(AD21="Muy Baja",AF21="Catastrófico"),AND(AD21="Baja",AF21="Catastrófico"),AND(AD21="Media",AF21="Catastrófico"),AND(AD21="Alta",AF21="Catastrófico"),AND(AD21="Muy Alta",AF21="Catastrófico")),"Extremo","")))),"")</f>
        <v/>
      </c>
      <c r="AI21" s="170"/>
      <c r="AJ21" s="307"/>
      <c r="AK21" s="304"/>
      <c r="AL21" s="340"/>
      <c r="AM21" s="340"/>
      <c r="AN21" s="303"/>
      <c r="AO21" s="304"/>
      <c r="AP21" s="305"/>
      <c r="AQ21" s="137"/>
      <c r="AR21" s="137"/>
      <c r="AS21" s="137"/>
      <c r="AT21" s="137"/>
      <c r="AU21" s="137"/>
      <c r="AV21" s="137"/>
      <c r="AW21" s="137"/>
      <c r="AX21" s="137"/>
      <c r="AY21" s="137"/>
      <c r="AZ21" s="137"/>
      <c r="BA21" s="137"/>
      <c r="BB21" s="137"/>
      <c r="BC21" s="137"/>
      <c r="BD21" s="137"/>
      <c r="BE21" s="137"/>
      <c r="BF21" s="137"/>
      <c r="BG21" s="137"/>
      <c r="BH21" s="137"/>
      <c r="BI21" s="137"/>
      <c r="BJ21" s="137"/>
      <c r="BK21" s="137"/>
      <c r="BL21" s="137"/>
      <c r="BM21" s="137"/>
      <c r="BN21" s="137"/>
      <c r="BO21" s="137"/>
      <c r="BP21" s="137"/>
      <c r="BQ21" s="137"/>
      <c r="BR21" s="137"/>
      <c r="BS21" s="137"/>
      <c r="BT21" s="137"/>
      <c r="BU21" s="137"/>
    </row>
    <row r="22" spans="1:73" s="159" customFormat="1" ht="70.5" customHeight="1" x14ac:dyDescent="0.2">
      <c r="A22" s="326"/>
      <c r="B22" s="319"/>
      <c r="C22" s="319"/>
      <c r="D22" s="324"/>
      <c r="E22" s="327"/>
      <c r="F22" s="327"/>
      <c r="G22" s="311"/>
      <c r="H22" s="338"/>
      <c r="I22" s="328"/>
      <c r="J22" s="328"/>
      <c r="K22" s="324"/>
      <c r="L22" s="325"/>
      <c r="M22" s="321"/>
      <c r="N22" s="317"/>
      <c r="O22" s="336"/>
      <c r="P22" s="317">
        <f>IF(NOT(ISERROR(MATCH(O22,_xlfn.ANCHORARRAY(I33),0))),N35&amp;"Por favor no seleccionar los criterios de impacto",O22)</f>
        <v>0</v>
      </c>
      <c r="Q22" s="321"/>
      <c r="R22" s="317"/>
      <c r="S22" s="318"/>
      <c r="T22" s="161">
        <v>6</v>
      </c>
      <c r="U22" s="172"/>
      <c r="V22" s="163" t="str">
        <f t="shared" si="11"/>
        <v/>
      </c>
      <c r="W22" s="164"/>
      <c r="X22" s="164"/>
      <c r="Y22" s="165" t="str">
        <f t="shared" si="8"/>
        <v/>
      </c>
      <c r="Z22" s="164"/>
      <c r="AA22" s="164"/>
      <c r="AB22" s="164"/>
      <c r="AC22" s="166" t="str">
        <f t="shared" si="12"/>
        <v/>
      </c>
      <c r="AD22" s="167" t="str">
        <f t="shared" si="1"/>
        <v/>
      </c>
      <c r="AE22" s="168" t="str">
        <f t="shared" si="9"/>
        <v/>
      </c>
      <c r="AF22" s="167" t="str">
        <f t="shared" si="3"/>
        <v/>
      </c>
      <c r="AG22" s="168" t="str">
        <f t="shared" si="13"/>
        <v/>
      </c>
      <c r="AH22" s="169" t="str">
        <f t="shared" si="14"/>
        <v/>
      </c>
      <c r="AI22" s="170"/>
      <c r="AJ22" s="308"/>
      <c r="AK22" s="304"/>
      <c r="AL22" s="340"/>
      <c r="AM22" s="340"/>
      <c r="AN22" s="303"/>
      <c r="AO22" s="304"/>
      <c r="AP22" s="305"/>
      <c r="AQ22" s="137"/>
      <c r="AR22" s="137"/>
      <c r="AS22" s="137"/>
      <c r="AT22" s="137"/>
      <c r="AU22" s="137"/>
      <c r="AV22" s="137"/>
      <c r="AW22" s="137"/>
      <c r="AX22" s="137"/>
      <c r="AY22" s="137"/>
      <c r="AZ22" s="137"/>
      <c r="BA22" s="137"/>
      <c r="BB22" s="137"/>
      <c r="BC22" s="137"/>
      <c r="BD22" s="137"/>
      <c r="BE22" s="137"/>
      <c r="BF22" s="137"/>
      <c r="BG22" s="137"/>
      <c r="BH22" s="137"/>
      <c r="BI22" s="137"/>
      <c r="BJ22" s="137"/>
      <c r="BK22" s="137"/>
      <c r="BL22" s="137"/>
      <c r="BM22" s="137"/>
      <c r="BN22" s="137"/>
      <c r="BO22" s="137"/>
      <c r="BP22" s="137"/>
      <c r="BQ22" s="137"/>
      <c r="BR22" s="137"/>
      <c r="BS22" s="137"/>
      <c r="BT22" s="137"/>
      <c r="BU22" s="137"/>
    </row>
    <row r="23" spans="1:73" s="159" customFormat="1" ht="137.25" x14ac:dyDescent="0.2">
      <c r="A23" s="326">
        <v>3</v>
      </c>
      <c r="B23" s="319" t="s">
        <v>231</v>
      </c>
      <c r="C23" s="319" t="s">
        <v>237</v>
      </c>
      <c r="D23" s="324" t="s">
        <v>133</v>
      </c>
      <c r="E23" s="324" t="s">
        <v>395</v>
      </c>
      <c r="F23" s="324" t="s">
        <v>396</v>
      </c>
      <c r="G23" s="309" t="s">
        <v>397</v>
      </c>
      <c r="H23" s="309" t="s">
        <v>398</v>
      </c>
      <c r="I23" s="328" t="s">
        <v>400</v>
      </c>
      <c r="J23" s="344" t="s">
        <v>399</v>
      </c>
      <c r="K23" s="324" t="s">
        <v>128</v>
      </c>
      <c r="L23" s="325">
        <v>60000</v>
      </c>
      <c r="M23" s="321" t="str">
        <f>IF(L23&lt;=0,"",IF(L23&lt;=2,"Muy Baja",IF(L23&lt;=24,"Baja",IF(L23&lt;=500,"Media",IF(L23&lt;=5000,"Alta","Muy Alta")))))</f>
        <v>Muy Alta</v>
      </c>
      <c r="N23" s="317">
        <f>IF(M23="","",IF(M23="Muy Baja",0.2,IF(M23="Baja",0.4,IF(M23="Media",0.6,IF(M23="Alta",0.8,IF(M23="Muy Alta",1,))))))</f>
        <v>1</v>
      </c>
      <c r="O23" s="336" t="s">
        <v>150</v>
      </c>
      <c r="P23" s="317" t="str">
        <f>IF(NOT(ISERROR(MATCH(O23,'Tabla Impacto'!$B$221:$B$223,0))),'Tabla Impacto'!$F$223&amp;"Por favor no seleccionar los criterios de impacto(Afectación Económica o presupuestal y Pérdida Reputacional)",O23)</f>
        <v xml:space="preserve">     Mayor a 500 SMLMV </v>
      </c>
      <c r="Q23" s="321" t="str">
        <f>IF(OR(P23='Tabla Impacto'!$C$11,P23='Tabla Impacto'!$D$11),"Leve",IF(OR(P23='Tabla Impacto'!$C$12,P23='Tabla Impacto'!$D$12),"Menor",IF(OR(P23='Tabla Impacto'!$C$13,P23='Tabla Impacto'!$D$13),"Moderado",IF(OR(P23='Tabla Impacto'!$C$14,P23='Tabla Impacto'!$D$14),"Mayor",IF(OR(P23='Tabla Impacto'!$C$15,P23='Tabla Impacto'!$D$15),"Catastrófico","")))))</f>
        <v>Catastrófico</v>
      </c>
      <c r="R23" s="317">
        <f>IF(Q23="","",IF(Q23="Leve",0.2,IF(Q23="Menor",0.4,IF(Q23="Moderado",0.6,IF(Q23="Mayor",0.8,IF(Q23="Catastrófico",1,))))))</f>
        <v>1</v>
      </c>
      <c r="S23" s="318" t="str">
        <f>IF(OR(AND(M23="Muy Baja",Q23="Leve"),AND(M23="Muy Baja",Q23="Menor"),AND(M23="Baja",Q23="Leve")),"Bajo",IF(OR(AND(M23="Muy baja",Q23="Moderado"),AND(M23="Baja",Q23="Menor"),AND(M23="Baja",Q23="Moderado"),AND(M23="Media",Q23="Leve"),AND(M23="Media",Q23="Menor"),AND(M23="Media",Q23="Moderado"),AND(M23="Alta",Q23="Leve"),AND(M23="Alta",Q23="Menor")),"Moderado",IF(OR(AND(M23="Muy Baja",Q23="Mayor"),AND(M23="Baja",Q23="Mayor"),AND(M23="Media",Q23="Mayor"),AND(M23="Alta",Q23="Moderado"),AND(M23="Alta",Q23="Mayor"),AND(M23="Muy Alta",Q23="Leve"),AND(M23="Muy Alta",Q23="Menor"),AND(M23="Muy Alta",Q23="Moderado"),AND(M23="Muy Alta",Q23="Mayor")),"Alto",IF(OR(AND(M23="Muy Baja",Q23="Catastrófico"),AND(M23="Baja",Q23="Catastrófico"),AND(M23="Media",Q23="Catastrófico"),AND(M23="Alta",Q23="Catastrófico"),AND(M23="Muy Alta",Q23="Catastrófico")),"Extremo",""))))</f>
        <v>Extremo</v>
      </c>
      <c r="T23" s="161">
        <v>1</v>
      </c>
      <c r="U23" s="162" t="s">
        <v>401</v>
      </c>
      <c r="V23" s="163" t="str">
        <f>IF(OR(W23="Preventivo",W23="Detectivo"),"Probabilidad",IF(W23="Correctivo","Impacto",""))</f>
        <v>Probabilidad</v>
      </c>
      <c r="W23" s="164" t="s">
        <v>14</v>
      </c>
      <c r="X23" s="164" t="s">
        <v>9</v>
      </c>
      <c r="Y23" s="165" t="str">
        <f>IF(AND(W23="Preventivo",X23="Automático"),"50%",IF(AND(W23="Preventivo",X23="Manual"),"40%",IF(AND(W23="Detectivo",X23="Automático"),"40%",IF(AND(W23="Detectivo",X23="Manual"),"30%",IF(AND(W23="Correctivo",X23="Automático"),"35%",IF(AND(W23="Correctivo",X23="Manual"),"25%",""))))))</f>
        <v>40%</v>
      </c>
      <c r="Z23" s="164" t="s">
        <v>19</v>
      </c>
      <c r="AA23" s="164" t="s">
        <v>22</v>
      </c>
      <c r="AB23" s="164" t="s">
        <v>119</v>
      </c>
      <c r="AC23" s="174">
        <f>IFERROR(IF(V23="Probabilidad",(N23-(+N23*Y23)),IF(V23="Impacto",N23,"")),"")</f>
        <v>0.6</v>
      </c>
      <c r="AD23" s="167" t="str">
        <f>IFERROR(IF(AC23="","",IF(AC23&lt;=0.2,"Muy Baja",IF(AC23&lt;=0.4,"Baja",IF(AC23&lt;=0.6,"Media",IF(AC23&lt;=0.8,"Alta","Muy Alta"))))),"")</f>
        <v>Media</v>
      </c>
      <c r="AE23" s="168">
        <f>+AC23</f>
        <v>0.6</v>
      </c>
      <c r="AF23" s="167" t="str">
        <f>IFERROR(IF(AG23="","",IF(AG23&lt;=0.2,"Leve",IF(AG23&lt;=0.4,"Menor",IF(AG23&lt;=0.6,"Moderado",IF(AG23&lt;=0.8,"Mayor","Catastrófico"))))),"")</f>
        <v>Catastrófico</v>
      </c>
      <c r="AG23" s="168">
        <f>IFERROR(IF(V23="Impacto",(R23-(+R23*Y23)),IF(V23="Probabilidad",R23,"")),"")</f>
        <v>1</v>
      </c>
      <c r="AH23" s="169" t="str">
        <f>IFERROR(IF(OR(AND(AD23="Muy Baja",AF23="Leve"),AND(AD23="Muy Baja",AF23="Menor"),AND(AD23="Baja",AF23="Leve")),"Bajo",IF(OR(AND(AD23="Muy baja",AF23="Moderado"),AND(AD23="Baja",AF23="Menor"),AND(AD23="Baja",AF23="Moderado"),AND(AD23="Media",AF23="Leve"),AND(AD23="Media",AF23="Menor"),AND(AD23="Media",AF23="Moderado"),AND(AD23="Alta",AF23="Leve"),AND(AD23="Alta",AF23="Menor")),"Moderado",IF(OR(AND(AD23="Muy Baja",AF23="Mayor"),AND(AD23="Baja",AF23="Mayor"),AND(AD23="Media",AF23="Mayor"),AND(AD23="Alta",AF23="Moderado"),AND(AD23="Alta",AF23="Mayor"),AND(AD23="Muy Alta",AF23="Leve"),AND(AD23="Muy Alta",AF23="Menor"),AND(AD23="Muy Alta",AF23="Moderado"),AND(AD23="Muy Alta",AF23="Mayor")),"Alto",IF(OR(AND(AD23="Muy Baja",AF23="Catastrófico"),AND(AD23="Baja",AF23="Catastrófico"),AND(AD23="Media",AF23="Catastrófico"),AND(AD23="Alta",AF23="Catastrófico"),AND(AD23="Muy Alta",AF23="Catastrófico")),"Extremo","")))),"")</f>
        <v>Extremo</v>
      </c>
      <c r="AI23" s="170"/>
      <c r="AJ23" s="306" t="s">
        <v>404</v>
      </c>
      <c r="AK23" s="304" t="s">
        <v>294</v>
      </c>
      <c r="AL23" s="340">
        <v>44928</v>
      </c>
      <c r="AM23" s="339" t="s">
        <v>379</v>
      </c>
      <c r="AN23" s="303" t="s">
        <v>217</v>
      </c>
      <c r="AO23" s="304" t="s">
        <v>380</v>
      </c>
      <c r="AP23" s="305" t="s">
        <v>405</v>
      </c>
      <c r="AQ23" s="137"/>
      <c r="AR23" s="137"/>
      <c r="AS23" s="137"/>
      <c r="AT23" s="137"/>
      <c r="AU23" s="137"/>
      <c r="AV23" s="137"/>
      <c r="AW23" s="137"/>
      <c r="AX23" s="137"/>
      <c r="AY23" s="137"/>
      <c r="AZ23" s="137"/>
      <c r="BA23" s="137"/>
      <c r="BB23" s="137"/>
      <c r="BC23" s="137"/>
      <c r="BD23" s="137"/>
      <c r="BE23" s="137"/>
      <c r="BF23" s="137"/>
      <c r="BG23" s="137"/>
      <c r="BH23" s="137"/>
      <c r="BI23" s="137"/>
      <c r="BJ23" s="137"/>
      <c r="BK23" s="137"/>
      <c r="BL23" s="137"/>
      <c r="BM23" s="137"/>
      <c r="BN23" s="137"/>
      <c r="BO23" s="137"/>
      <c r="BP23" s="137"/>
      <c r="BQ23" s="137"/>
      <c r="BR23" s="137"/>
      <c r="BS23" s="137"/>
      <c r="BT23" s="137"/>
      <c r="BU23" s="137"/>
    </row>
    <row r="24" spans="1:73" s="159" customFormat="1" ht="137.25" x14ac:dyDescent="0.2">
      <c r="A24" s="326"/>
      <c r="B24" s="319"/>
      <c r="C24" s="319"/>
      <c r="D24" s="324"/>
      <c r="E24" s="324"/>
      <c r="F24" s="324"/>
      <c r="G24" s="310"/>
      <c r="H24" s="310"/>
      <c r="I24" s="328"/>
      <c r="J24" s="345"/>
      <c r="K24" s="324"/>
      <c r="L24" s="325"/>
      <c r="M24" s="321"/>
      <c r="N24" s="317"/>
      <c r="O24" s="336"/>
      <c r="P24" s="317">
        <f>IF(NOT(ISERROR(MATCH(O24,_xlfn.ANCHORARRAY(I35),0))),N37&amp;"Por favor no seleccionar los criterios de impacto",O24)</f>
        <v>0</v>
      </c>
      <c r="Q24" s="321"/>
      <c r="R24" s="317"/>
      <c r="S24" s="318"/>
      <c r="T24" s="161">
        <v>2</v>
      </c>
      <c r="U24" s="162" t="s">
        <v>402</v>
      </c>
      <c r="V24" s="163" t="str">
        <f>IF(OR(W24="Preventivo",W24="Detectivo"),"Probabilidad",IF(W24="Correctivo","Impacto",""))</f>
        <v>Probabilidad</v>
      </c>
      <c r="W24" s="164" t="s">
        <v>15</v>
      </c>
      <c r="X24" s="164" t="s">
        <v>9</v>
      </c>
      <c r="Y24" s="165" t="str">
        <f t="shared" ref="Y24:Y28" si="15">IF(AND(W24="Preventivo",X24="Automático"),"50%",IF(AND(W24="Preventivo",X24="Manual"),"40%",IF(AND(W24="Detectivo",X24="Automático"),"40%",IF(AND(W24="Detectivo",X24="Manual"),"30%",IF(AND(W24="Correctivo",X24="Automático"),"35%",IF(AND(W24="Correctivo",X24="Manual"),"25%",""))))))</f>
        <v>30%</v>
      </c>
      <c r="Z24" s="164" t="s">
        <v>19</v>
      </c>
      <c r="AA24" s="164" t="s">
        <v>22</v>
      </c>
      <c r="AB24" s="164" t="s">
        <v>119</v>
      </c>
      <c r="AC24" s="175">
        <f>IFERROR(IF(AND(V23="Probabilidad",V24="Probabilidad"),(AE23-(+AE23*Y24)),IF(V24="Probabilidad",(N23-(+N23*Y24)),IF(V24="Impacto",AE23,""))),"")</f>
        <v>0.42</v>
      </c>
      <c r="AD24" s="167" t="str">
        <f t="shared" si="1"/>
        <v>Media</v>
      </c>
      <c r="AE24" s="168">
        <f t="shared" ref="AE24:AE28" si="16">+AC24</f>
        <v>0.42</v>
      </c>
      <c r="AF24" s="167" t="str">
        <f t="shared" si="3"/>
        <v>Catastrófico</v>
      </c>
      <c r="AG24" s="168">
        <f>IFERROR(IF(AND(V23="Impacto",V24="Impacto"),(AG23-(+AG23*Y24)),IF(V24="Impacto",(R23-(+R23*Y24)),IF(V24="Probabilidad",AG23,""))),"")</f>
        <v>1</v>
      </c>
      <c r="AH24" s="169" t="str">
        <f t="shared" ref="AH24:AH25" si="17">IFERROR(IF(OR(AND(AD24="Muy Baja",AF24="Leve"),AND(AD24="Muy Baja",AF24="Menor"),AND(AD24="Baja",AF24="Leve")),"Bajo",IF(OR(AND(AD24="Muy baja",AF24="Moderado"),AND(AD24="Baja",AF24="Menor"),AND(AD24="Baja",AF24="Moderado"),AND(AD24="Media",AF24="Leve"),AND(AD24="Media",AF24="Menor"),AND(AD24="Media",AF24="Moderado"),AND(AD24="Alta",AF24="Leve"),AND(AD24="Alta",AF24="Menor")),"Moderado",IF(OR(AND(AD24="Muy Baja",AF24="Mayor"),AND(AD24="Baja",AF24="Mayor"),AND(AD24="Media",AF24="Mayor"),AND(AD24="Alta",AF24="Moderado"),AND(AD24="Alta",AF24="Mayor"),AND(AD24="Muy Alta",AF24="Leve"),AND(AD24="Muy Alta",AF24="Menor"),AND(AD24="Muy Alta",AF24="Moderado"),AND(AD24="Muy Alta",AF24="Mayor")),"Alto",IF(OR(AND(AD24="Muy Baja",AF24="Catastrófico"),AND(AD24="Baja",AF24="Catastrófico"),AND(AD24="Media",AF24="Catastrófico"),AND(AD24="Alta",AF24="Catastrófico"),AND(AD24="Muy Alta",AF24="Catastrófico")),"Extremo","")))),"")</f>
        <v>Extremo</v>
      </c>
      <c r="AI24" s="170"/>
      <c r="AJ24" s="307"/>
      <c r="AK24" s="304"/>
      <c r="AL24" s="340"/>
      <c r="AM24" s="340"/>
      <c r="AN24" s="303"/>
      <c r="AO24" s="304"/>
      <c r="AP24" s="305"/>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7"/>
      <c r="BM24" s="137"/>
      <c r="BN24" s="137"/>
      <c r="BO24" s="137"/>
      <c r="BP24" s="137"/>
      <c r="BQ24" s="137"/>
      <c r="BR24" s="137"/>
      <c r="BS24" s="137"/>
      <c r="BT24" s="137"/>
      <c r="BU24" s="137"/>
    </row>
    <row r="25" spans="1:73" s="159" customFormat="1" ht="136.5" x14ac:dyDescent="0.2">
      <c r="A25" s="326"/>
      <c r="B25" s="319"/>
      <c r="C25" s="319"/>
      <c r="D25" s="324"/>
      <c r="E25" s="324"/>
      <c r="F25" s="324"/>
      <c r="G25" s="310"/>
      <c r="H25" s="310"/>
      <c r="I25" s="328"/>
      <c r="J25" s="345"/>
      <c r="K25" s="324"/>
      <c r="L25" s="325"/>
      <c r="M25" s="321"/>
      <c r="N25" s="317"/>
      <c r="O25" s="336"/>
      <c r="P25" s="317">
        <f>IF(NOT(ISERROR(MATCH(O25,_xlfn.ANCHORARRAY(I36),0))),N38&amp;"Por favor no seleccionar los criterios de impacto",O25)</f>
        <v>0</v>
      </c>
      <c r="Q25" s="321"/>
      <c r="R25" s="317"/>
      <c r="S25" s="318"/>
      <c r="T25" s="161">
        <v>3</v>
      </c>
      <c r="U25" s="162" t="s">
        <v>403</v>
      </c>
      <c r="V25" s="163" t="str">
        <f>IF(OR(W25="Preventivo",W25="Detectivo"),"Probabilidad",IF(W25="Correctivo","Impacto",""))</f>
        <v>Impacto</v>
      </c>
      <c r="W25" s="164" t="s">
        <v>16</v>
      </c>
      <c r="X25" s="164" t="s">
        <v>9</v>
      </c>
      <c r="Y25" s="165" t="str">
        <f t="shared" si="15"/>
        <v>25%</v>
      </c>
      <c r="Z25" s="164" t="s">
        <v>19</v>
      </c>
      <c r="AA25" s="164" t="s">
        <v>22</v>
      </c>
      <c r="AB25" s="164" t="s">
        <v>119</v>
      </c>
      <c r="AC25" s="166">
        <f>IFERROR(IF(AND(V24="Probabilidad",V25="Probabilidad"),(AE24-(+AE24*Y25)),IF(AND(V24="Impacto",V25="Probabilidad"),(AE23-(+AE23*Y25)),IF(V25="Impacto",AE24,""))),"")</f>
        <v>0.42</v>
      </c>
      <c r="AD25" s="167" t="str">
        <f t="shared" si="1"/>
        <v>Media</v>
      </c>
      <c r="AE25" s="168">
        <f t="shared" si="16"/>
        <v>0.42</v>
      </c>
      <c r="AF25" s="167" t="str">
        <f t="shared" si="3"/>
        <v>Mayor</v>
      </c>
      <c r="AG25" s="168">
        <f>IFERROR(IF(AND(V24="Impacto",V25="Impacto"),(AG24-(+AG24*Y25)),IF(AND(V24="Probabilidad",V25="Impacto"),(AG23-(+AG23*Y25)),IF(V25="Probabilidad",AG24,""))),"")</f>
        <v>0.75</v>
      </c>
      <c r="AH25" s="169" t="str">
        <f t="shared" si="17"/>
        <v>Alto</v>
      </c>
      <c r="AI25" s="170"/>
      <c r="AJ25" s="307"/>
      <c r="AK25" s="304"/>
      <c r="AL25" s="340"/>
      <c r="AM25" s="340"/>
      <c r="AN25" s="303"/>
      <c r="AO25" s="304"/>
      <c r="AP25" s="305"/>
      <c r="AQ25" s="137"/>
      <c r="AR25" s="137"/>
      <c r="AS25" s="137"/>
      <c r="AT25" s="137"/>
      <c r="AU25" s="137"/>
      <c r="AV25" s="137"/>
      <c r="AW25" s="137"/>
      <c r="AX25" s="137"/>
      <c r="AY25" s="137"/>
      <c r="AZ25" s="137"/>
      <c r="BA25" s="137"/>
      <c r="BB25" s="137"/>
      <c r="BC25" s="137"/>
      <c r="BD25" s="137"/>
      <c r="BE25" s="137"/>
      <c r="BF25" s="137"/>
      <c r="BG25" s="137"/>
      <c r="BH25" s="137"/>
      <c r="BI25" s="137"/>
      <c r="BJ25" s="137"/>
      <c r="BK25" s="137"/>
      <c r="BL25" s="137"/>
      <c r="BM25" s="137"/>
      <c r="BN25" s="137"/>
      <c r="BO25" s="137"/>
      <c r="BP25" s="137"/>
      <c r="BQ25" s="137"/>
      <c r="BR25" s="137"/>
      <c r="BS25" s="137"/>
      <c r="BT25" s="137"/>
      <c r="BU25" s="137"/>
    </row>
    <row r="26" spans="1:73" s="159" customFormat="1" ht="70.5" customHeight="1" x14ac:dyDescent="0.2">
      <c r="A26" s="326"/>
      <c r="B26" s="319"/>
      <c r="C26" s="319"/>
      <c r="D26" s="324"/>
      <c r="E26" s="324"/>
      <c r="F26" s="324"/>
      <c r="G26" s="310"/>
      <c r="H26" s="310"/>
      <c r="I26" s="328"/>
      <c r="J26" s="345"/>
      <c r="K26" s="324"/>
      <c r="L26" s="325"/>
      <c r="M26" s="321"/>
      <c r="N26" s="317"/>
      <c r="O26" s="336"/>
      <c r="P26" s="317">
        <f>IF(NOT(ISERROR(MATCH(O26,_xlfn.ANCHORARRAY(I37),0))),N39&amp;"Por favor no seleccionar los criterios de impacto",O26)</f>
        <v>0</v>
      </c>
      <c r="Q26" s="321"/>
      <c r="R26" s="317"/>
      <c r="S26" s="318"/>
      <c r="T26" s="161">
        <v>4</v>
      </c>
      <c r="U26" s="172"/>
      <c r="V26" s="163" t="str">
        <f t="shared" ref="V26:V28" si="18">IF(OR(W26="Preventivo",W26="Detectivo"),"Probabilidad",IF(W26="Correctivo","Impacto",""))</f>
        <v/>
      </c>
      <c r="W26" s="164"/>
      <c r="X26" s="164"/>
      <c r="Y26" s="165" t="str">
        <f t="shared" si="15"/>
        <v/>
      </c>
      <c r="Z26" s="164"/>
      <c r="AA26" s="164"/>
      <c r="AB26" s="164"/>
      <c r="AC26" s="166" t="str">
        <f t="shared" ref="AC26:AC28" si="19">IFERROR(IF(AND(V25="Probabilidad",V26="Probabilidad"),(AE25-(+AE25*Y26)),IF(AND(V25="Impacto",V26="Probabilidad"),(AE24-(+AE24*Y26)),IF(V26="Impacto",AE25,""))),"")</f>
        <v/>
      </c>
      <c r="AD26" s="167" t="str">
        <f t="shared" si="1"/>
        <v/>
      </c>
      <c r="AE26" s="168" t="str">
        <f t="shared" si="16"/>
        <v/>
      </c>
      <c r="AF26" s="167" t="str">
        <f t="shared" si="3"/>
        <v/>
      </c>
      <c r="AG26" s="168" t="str">
        <f t="shared" ref="AG26:AG28" si="20">IFERROR(IF(AND(V25="Impacto",V26="Impacto"),(AG25-(+AG25*Y26)),IF(AND(V25="Probabilidad",V26="Impacto"),(AG24-(+AG24*Y26)),IF(V26="Probabilidad",AG25,""))),"")</f>
        <v/>
      </c>
      <c r="AH26" s="169" t="str">
        <f>IFERROR(IF(OR(AND(AD26="Muy Baja",AF26="Leve"),AND(AD26="Muy Baja",AF26="Menor"),AND(AD26="Baja",AF26="Leve")),"Bajo",IF(OR(AND(AD26="Muy baja",AF26="Moderado"),AND(AD26="Baja",AF26="Menor"),AND(AD26="Baja",AF26="Moderado"),AND(AD26="Media",AF26="Leve"),AND(AD26="Media",AF26="Menor"),AND(AD26="Media",AF26="Moderado"),AND(AD26="Alta",AF26="Leve"),AND(AD26="Alta",AF26="Menor")),"Moderado",IF(OR(AND(AD26="Muy Baja",AF26="Mayor"),AND(AD26="Baja",AF26="Mayor"),AND(AD26="Media",AF26="Mayor"),AND(AD26="Alta",AF26="Moderado"),AND(AD26="Alta",AF26="Mayor"),AND(AD26="Muy Alta",AF26="Leve"),AND(AD26="Muy Alta",AF26="Menor"),AND(AD26="Muy Alta",AF26="Moderado"),AND(AD26="Muy Alta",AF26="Mayor")),"Alto",IF(OR(AND(AD26="Muy Baja",AF26="Catastrófico"),AND(AD26="Baja",AF26="Catastrófico"),AND(AD26="Media",AF26="Catastrófico"),AND(AD26="Alta",AF26="Catastrófico"),AND(AD26="Muy Alta",AF26="Catastrófico")),"Extremo","")))),"")</f>
        <v/>
      </c>
      <c r="AI26" s="170"/>
      <c r="AJ26" s="307"/>
      <c r="AK26" s="304"/>
      <c r="AL26" s="340"/>
      <c r="AM26" s="340"/>
      <c r="AN26" s="303"/>
      <c r="AO26" s="304"/>
      <c r="AP26" s="305"/>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row>
    <row r="27" spans="1:73" s="159" customFormat="1" ht="70.5" customHeight="1" x14ac:dyDescent="0.2">
      <c r="A27" s="326"/>
      <c r="B27" s="319"/>
      <c r="C27" s="319"/>
      <c r="D27" s="324"/>
      <c r="E27" s="324"/>
      <c r="F27" s="324"/>
      <c r="G27" s="310"/>
      <c r="H27" s="310"/>
      <c r="I27" s="328"/>
      <c r="J27" s="345"/>
      <c r="K27" s="324"/>
      <c r="L27" s="325"/>
      <c r="M27" s="321"/>
      <c r="N27" s="317"/>
      <c r="O27" s="336"/>
      <c r="P27" s="317">
        <f>IF(NOT(ISERROR(MATCH(O27,_xlfn.ANCHORARRAY(I38),0))),N40&amp;"Por favor no seleccionar los criterios de impacto",O27)</f>
        <v>0</v>
      </c>
      <c r="Q27" s="321"/>
      <c r="R27" s="317"/>
      <c r="S27" s="318"/>
      <c r="T27" s="161">
        <v>5</v>
      </c>
      <c r="U27" s="172"/>
      <c r="V27" s="163" t="str">
        <f t="shared" si="18"/>
        <v/>
      </c>
      <c r="W27" s="164"/>
      <c r="X27" s="164"/>
      <c r="Y27" s="165" t="str">
        <f t="shared" si="15"/>
        <v/>
      </c>
      <c r="Z27" s="164"/>
      <c r="AA27" s="164"/>
      <c r="AB27" s="164"/>
      <c r="AC27" s="166" t="str">
        <f t="shared" si="19"/>
        <v/>
      </c>
      <c r="AD27" s="167" t="str">
        <f t="shared" si="1"/>
        <v/>
      </c>
      <c r="AE27" s="168" t="str">
        <f t="shared" si="16"/>
        <v/>
      </c>
      <c r="AF27" s="167" t="str">
        <f t="shared" si="3"/>
        <v/>
      </c>
      <c r="AG27" s="168" t="str">
        <f t="shared" si="20"/>
        <v/>
      </c>
      <c r="AH27" s="169" t="str">
        <f t="shared" ref="AH27:AH28" si="21">IFERROR(IF(OR(AND(AD27="Muy Baja",AF27="Leve"),AND(AD27="Muy Baja",AF27="Menor"),AND(AD27="Baja",AF27="Leve")),"Bajo",IF(OR(AND(AD27="Muy baja",AF27="Moderado"),AND(AD27="Baja",AF27="Menor"),AND(AD27="Baja",AF27="Moderado"),AND(AD27="Media",AF27="Leve"),AND(AD27="Media",AF27="Menor"),AND(AD27="Media",AF27="Moderado"),AND(AD27="Alta",AF27="Leve"),AND(AD27="Alta",AF27="Menor")),"Moderado",IF(OR(AND(AD27="Muy Baja",AF27="Mayor"),AND(AD27="Baja",AF27="Mayor"),AND(AD27="Media",AF27="Mayor"),AND(AD27="Alta",AF27="Moderado"),AND(AD27="Alta",AF27="Mayor"),AND(AD27="Muy Alta",AF27="Leve"),AND(AD27="Muy Alta",AF27="Menor"),AND(AD27="Muy Alta",AF27="Moderado"),AND(AD27="Muy Alta",AF27="Mayor")),"Alto",IF(OR(AND(AD27="Muy Baja",AF27="Catastrófico"),AND(AD27="Baja",AF27="Catastrófico"),AND(AD27="Media",AF27="Catastrófico"),AND(AD27="Alta",AF27="Catastrófico"),AND(AD27="Muy Alta",AF27="Catastrófico")),"Extremo","")))),"")</f>
        <v/>
      </c>
      <c r="AI27" s="170"/>
      <c r="AJ27" s="307"/>
      <c r="AK27" s="304"/>
      <c r="AL27" s="340"/>
      <c r="AM27" s="340"/>
      <c r="AN27" s="303"/>
      <c r="AO27" s="304"/>
      <c r="AP27" s="305"/>
      <c r="AQ27" s="137"/>
      <c r="AR27" s="137"/>
      <c r="AS27" s="137"/>
      <c r="AT27" s="137"/>
      <c r="AU27" s="137"/>
      <c r="AV27" s="137"/>
      <c r="AW27" s="137"/>
      <c r="AX27" s="137"/>
      <c r="AY27" s="137"/>
      <c r="AZ27" s="137"/>
      <c r="BA27" s="137"/>
      <c r="BB27" s="137"/>
      <c r="BC27" s="137"/>
      <c r="BD27" s="137"/>
      <c r="BE27" s="137"/>
      <c r="BF27" s="137"/>
      <c r="BG27" s="137"/>
      <c r="BH27" s="137"/>
      <c r="BI27" s="137"/>
      <c r="BJ27" s="137"/>
      <c r="BK27" s="137"/>
      <c r="BL27" s="137"/>
      <c r="BM27" s="137"/>
      <c r="BN27" s="137"/>
      <c r="BO27" s="137"/>
      <c r="BP27" s="137"/>
      <c r="BQ27" s="137"/>
      <c r="BR27" s="137"/>
      <c r="BS27" s="137"/>
      <c r="BT27" s="137"/>
      <c r="BU27" s="137"/>
    </row>
    <row r="28" spans="1:73" s="159" customFormat="1" ht="70.5" customHeight="1" x14ac:dyDescent="0.2">
      <c r="A28" s="326"/>
      <c r="B28" s="319"/>
      <c r="C28" s="319"/>
      <c r="D28" s="324"/>
      <c r="E28" s="324"/>
      <c r="F28" s="324"/>
      <c r="G28" s="311"/>
      <c r="H28" s="311"/>
      <c r="I28" s="328"/>
      <c r="J28" s="346"/>
      <c r="K28" s="324"/>
      <c r="L28" s="325"/>
      <c r="M28" s="321"/>
      <c r="N28" s="317"/>
      <c r="O28" s="336"/>
      <c r="P28" s="317">
        <f>IF(NOT(ISERROR(MATCH(O28,_xlfn.ANCHORARRAY(I39),0))),N41&amp;"Por favor no seleccionar los criterios de impacto",O28)</f>
        <v>0</v>
      </c>
      <c r="Q28" s="321"/>
      <c r="R28" s="317"/>
      <c r="S28" s="318"/>
      <c r="T28" s="161">
        <v>6</v>
      </c>
      <c r="U28" s="172"/>
      <c r="V28" s="163" t="str">
        <f t="shared" si="18"/>
        <v/>
      </c>
      <c r="W28" s="164"/>
      <c r="X28" s="164"/>
      <c r="Y28" s="165" t="str">
        <f t="shared" si="15"/>
        <v/>
      </c>
      <c r="Z28" s="164"/>
      <c r="AA28" s="164"/>
      <c r="AB28" s="164"/>
      <c r="AC28" s="166" t="str">
        <f t="shared" si="19"/>
        <v/>
      </c>
      <c r="AD28" s="167" t="str">
        <f t="shared" si="1"/>
        <v/>
      </c>
      <c r="AE28" s="168" t="str">
        <f t="shared" si="16"/>
        <v/>
      </c>
      <c r="AF28" s="167" t="str">
        <f t="shared" si="3"/>
        <v/>
      </c>
      <c r="AG28" s="168" t="str">
        <f t="shared" si="20"/>
        <v/>
      </c>
      <c r="AH28" s="169" t="str">
        <f t="shared" si="21"/>
        <v/>
      </c>
      <c r="AI28" s="170"/>
      <c r="AJ28" s="308"/>
      <c r="AK28" s="304"/>
      <c r="AL28" s="340"/>
      <c r="AM28" s="340"/>
      <c r="AN28" s="303"/>
      <c r="AO28" s="304"/>
      <c r="AP28" s="305"/>
      <c r="AQ28" s="137"/>
      <c r="AR28" s="137"/>
      <c r="AS28" s="137"/>
      <c r="AT28" s="137"/>
      <c r="AU28" s="137"/>
      <c r="AV28" s="137"/>
      <c r="AW28" s="137"/>
      <c r="AX28" s="137"/>
      <c r="AY28" s="137"/>
      <c r="AZ28" s="137"/>
      <c r="BA28" s="137"/>
      <c r="BB28" s="137"/>
      <c r="BC28" s="137"/>
      <c r="BD28" s="137"/>
      <c r="BE28" s="137"/>
      <c r="BF28" s="137"/>
      <c r="BG28" s="137"/>
      <c r="BH28" s="137"/>
      <c r="BI28" s="137"/>
      <c r="BJ28" s="137"/>
      <c r="BK28" s="137"/>
      <c r="BL28" s="137"/>
      <c r="BM28" s="137"/>
      <c r="BN28" s="137"/>
      <c r="BO28" s="137"/>
      <c r="BP28" s="137"/>
      <c r="BQ28" s="137"/>
      <c r="BR28" s="137"/>
      <c r="BS28" s="137"/>
      <c r="BT28" s="137"/>
      <c r="BU28" s="137"/>
    </row>
    <row r="29" spans="1:73" s="159" customFormat="1" ht="102" customHeight="1" x14ac:dyDescent="0.2">
      <c r="A29" s="326">
        <v>4</v>
      </c>
      <c r="B29" s="319" t="s">
        <v>231</v>
      </c>
      <c r="C29" s="319" t="s">
        <v>406</v>
      </c>
      <c r="D29" s="324" t="s">
        <v>131</v>
      </c>
      <c r="E29" s="324" t="s">
        <v>407</v>
      </c>
      <c r="F29" s="324" t="s">
        <v>408</v>
      </c>
      <c r="G29" s="297" t="s">
        <v>409</v>
      </c>
      <c r="H29" s="297" t="s">
        <v>410</v>
      </c>
      <c r="I29" s="337" t="s">
        <v>412</v>
      </c>
      <c r="J29" s="341" t="s">
        <v>411</v>
      </c>
      <c r="K29" s="324" t="s">
        <v>123</v>
      </c>
      <c r="L29" s="325">
        <v>5000</v>
      </c>
      <c r="M29" s="321" t="str">
        <f>IF(L29&lt;=0,"",IF(L29&lt;=2,"Muy Baja",IF(L29&lt;=24,"Baja",IF(L29&lt;=500,"Media",IF(L29&lt;=5000,"Alta","Muy Alta")))))</f>
        <v>Alta</v>
      </c>
      <c r="N29" s="317">
        <f>IF(M29="","",IF(M29="Muy Baja",0.2,IF(M29="Baja",0.4,IF(M29="Media",0.6,IF(M29="Alta",0.8,IF(M29="Muy Alta",1,))))))</f>
        <v>0.8</v>
      </c>
      <c r="O29" s="336" t="s">
        <v>153</v>
      </c>
      <c r="P29" s="317" t="str">
        <f>IF(NOT(ISERROR(MATCH(O29,'Tabla Impacto'!$B$221:$B$223,0))),'Tabla Impacto'!$F$223&amp;"Por favor no seleccionar los criterios de impacto(Afectación Económica o presupuestal y Pérdida Reputacional)",O29)</f>
        <v xml:space="preserve">     El riesgo afecta la imagen de la entidad con algunos usuarios de relevancia frente al logro de los objetivos</v>
      </c>
      <c r="Q29" s="321" t="str">
        <f>IF(OR(P29='Tabla Impacto'!$C$11,P29='Tabla Impacto'!$D$11),"Leve",IF(OR(P29='Tabla Impacto'!$C$12,P29='Tabla Impacto'!$D$12),"Menor",IF(OR(P29='Tabla Impacto'!$C$13,P29='Tabla Impacto'!$D$13),"Moderado",IF(OR(P29='Tabla Impacto'!$C$14,P29='Tabla Impacto'!$D$14),"Mayor",IF(OR(P29='Tabla Impacto'!$C$15,P29='Tabla Impacto'!$D$15),"Catastrófico","")))))</f>
        <v>Moderado</v>
      </c>
      <c r="R29" s="317">
        <f>IF(Q29="","",IF(Q29="Leve",0.2,IF(Q29="Menor",0.4,IF(Q29="Moderado",0.6,IF(Q29="Mayor",0.8,IF(Q29="Catastrófico",1,))))))</f>
        <v>0.6</v>
      </c>
      <c r="S29" s="318" t="str">
        <f>IF(OR(AND(M29="Muy Baja",Q29="Leve"),AND(M29="Muy Baja",Q29="Menor"),AND(M29="Baja",Q29="Leve")),"Bajo",IF(OR(AND(M29="Muy baja",Q29="Moderado"),AND(M29="Baja",Q29="Menor"),AND(M29="Baja",Q29="Moderado"),AND(M29="Media",Q29="Leve"),AND(M29="Media",Q29="Menor"),AND(M29="Media",Q29="Moderado"),AND(M29="Alta",Q29="Leve"),AND(M29="Alta",Q29="Menor")),"Moderado",IF(OR(AND(M29="Muy Baja",Q29="Mayor"),AND(M29="Baja",Q29="Mayor"),AND(M29="Media",Q29="Mayor"),AND(M29="Alta",Q29="Moderado"),AND(M29="Alta",Q29="Mayor"),AND(M29="Muy Alta",Q29="Leve"),AND(M29="Muy Alta",Q29="Menor"),AND(M29="Muy Alta",Q29="Moderado"),AND(M29="Muy Alta",Q29="Mayor")),"Alto",IF(OR(AND(M29="Muy Baja",Q29="Catastrófico"),AND(M29="Baja",Q29="Catastrófico"),AND(M29="Media",Q29="Catastrófico"),AND(M29="Alta",Q29="Catastrófico"),AND(M29="Muy Alta",Q29="Catastrófico")),"Extremo",""))))</f>
        <v>Alto</v>
      </c>
      <c r="T29" s="161">
        <v>1</v>
      </c>
      <c r="U29" s="172" t="s">
        <v>413</v>
      </c>
      <c r="V29" s="163" t="str">
        <f>IF(OR(W29="Preventivo",W29="Detectivo"),"Probabilidad",IF(W29="Correctivo","Impacto",""))</f>
        <v>Probabilidad</v>
      </c>
      <c r="W29" s="164" t="s">
        <v>14</v>
      </c>
      <c r="X29" s="164" t="s">
        <v>9</v>
      </c>
      <c r="Y29" s="165" t="str">
        <f>IF(AND(W29="Preventivo",X29="Automático"),"50%",IF(AND(W29="Preventivo",X29="Manual"),"40%",IF(AND(W29="Detectivo",X29="Automático"),"40%",IF(AND(W29="Detectivo",X29="Manual"),"30%",IF(AND(W29="Correctivo",X29="Automático"),"35%",IF(AND(W29="Correctivo",X29="Manual"),"25%",""))))))</f>
        <v>40%</v>
      </c>
      <c r="Z29" s="164" t="s">
        <v>19</v>
      </c>
      <c r="AA29" s="164" t="s">
        <v>22</v>
      </c>
      <c r="AB29" s="164" t="s">
        <v>119</v>
      </c>
      <c r="AC29" s="166">
        <f>IFERROR(IF(V29="Probabilidad",(N29-(+N29*Y29)),IF(V29="Impacto",N29,"")),"")</f>
        <v>0.48</v>
      </c>
      <c r="AD29" s="167" t="str">
        <f>IFERROR(IF(AC29="","",IF(AC29&lt;=0.2,"Muy Baja",IF(AC29&lt;=0.4,"Baja",IF(AC29&lt;=0.6,"Media",IF(AC29&lt;=0.8,"Alta","Muy Alta"))))),"")</f>
        <v>Media</v>
      </c>
      <c r="AE29" s="168">
        <f>+AC29</f>
        <v>0.48</v>
      </c>
      <c r="AF29" s="167" t="str">
        <f>IFERROR(IF(AG29="","",IF(AG29&lt;=0.2,"Leve",IF(AG29&lt;=0.4,"Menor",IF(AG29&lt;=0.6,"Moderado",IF(AG29&lt;=0.8,"Mayor","Catastrófico"))))),"")</f>
        <v>Moderado</v>
      </c>
      <c r="AG29" s="168">
        <f>IFERROR(IF(V29="Impacto",(R29-(+R29*Y29)),IF(V29="Probabilidad",R29,"")),"")</f>
        <v>0.6</v>
      </c>
      <c r="AH29" s="169" t="str">
        <f>IFERROR(IF(OR(AND(AD29="Muy Baja",AF29="Leve"),AND(AD29="Muy Baja",AF29="Menor"),AND(AD29="Baja",AF29="Leve")),"Bajo",IF(OR(AND(AD29="Muy baja",AF29="Moderado"),AND(AD29="Baja",AF29="Menor"),AND(AD29="Baja",AF29="Moderado"),AND(AD29="Media",AF29="Leve"),AND(AD29="Media",AF29="Menor"),AND(AD29="Media",AF29="Moderado"),AND(AD29="Alta",AF29="Leve"),AND(AD29="Alta",AF29="Menor")),"Moderado",IF(OR(AND(AD29="Muy Baja",AF29="Mayor"),AND(AD29="Baja",AF29="Mayor"),AND(AD29="Media",AF29="Mayor"),AND(AD29="Alta",AF29="Moderado"),AND(AD29="Alta",AF29="Mayor"),AND(AD29="Muy Alta",AF29="Leve"),AND(AD29="Muy Alta",AF29="Menor"),AND(AD29="Muy Alta",AF29="Moderado"),AND(AD29="Muy Alta",AF29="Mayor")),"Alto",IF(OR(AND(AD29="Muy Baja",AF29="Catastrófico"),AND(AD29="Baja",AF29="Catastrófico"),AND(AD29="Media",AF29="Catastrófico"),AND(AD29="Alta",AF29="Catastrófico"),AND(AD29="Muy Alta",AF29="Catastrófico")),"Extremo","")))),"")</f>
        <v>Moderado</v>
      </c>
      <c r="AI29" s="170" t="s">
        <v>135</v>
      </c>
      <c r="AJ29" s="309" t="s">
        <v>417</v>
      </c>
      <c r="AK29" s="374" t="s">
        <v>303</v>
      </c>
      <c r="AL29" s="376">
        <v>44928</v>
      </c>
      <c r="AM29" s="411" t="s">
        <v>379</v>
      </c>
      <c r="AN29" s="313" t="s">
        <v>217</v>
      </c>
      <c r="AO29" s="313" t="s">
        <v>380</v>
      </c>
      <c r="AP29" s="310" t="s">
        <v>418</v>
      </c>
      <c r="AQ29" s="137"/>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7"/>
      <c r="BP29" s="137"/>
      <c r="BQ29" s="137"/>
      <c r="BR29" s="137"/>
      <c r="BS29" s="137"/>
      <c r="BT29" s="137"/>
      <c r="BU29" s="137"/>
    </row>
    <row r="30" spans="1:73" s="159" customFormat="1" ht="99" customHeight="1" x14ac:dyDescent="0.2">
      <c r="A30" s="326"/>
      <c r="B30" s="319"/>
      <c r="C30" s="319"/>
      <c r="D30" s="324"/>
      <c r="E30" s="324"/>
      <c r="F30" s="324"/>
      <c r="G30" s="298"/>
      <c r="H30" s="298"/>
      <c r="I30" s="337"/>
      <c r="J30" s="342"/>
      <c r="K30" s="324"/>
      <c r="L30" s="325"/>
      <c r="M30" s="321"/>
      <c r="N30" s="317"/>
      <c r="O30" s="336"/>
      <c r="P30" s="317">
        <f>IF(NOT(ISERROR(MATCH(O30,_xlfn.ANCHORARRAY(I41),0))),N43&amp;"Por favor no seleccionar los criterios de impacto",O30)</f>
        <v>0</v>
      </c>
      <c r="Q30" s="321"/>
      <c r="R30" s="317"/>
      <c r="S30" s="318"/>
      <c r="T30" s="161">
        <v>2</v>
      </c>
      <c r="U30" s="172" t="s">
        <v>414</v>
      </c>
      <c r="V30" s="163" t="str">
        <f>IF(OR(W30="Preventivo",W30="Detectivo"),"Probabilidad",IF(W30="Correctivo","Impacto",""))</f>
        <v>Probabilidad</v>
      </c>
      <c r="W30" s="164" t="s">
        <v>14</v>
      </c>
      <c r="X30" s="164" t="s">
        <v>9</v>
      </c>
      <c r="Y30" s="165" t="str">
        <f t="shared" ref="Y30:Y34" si="22">IF(AND(W30="Preventivo",X30="Automático"),"50%",IF(AND(W30="Preventivo",X30="Manual"),"40%",IF(AND(W30="Detectivo",X30="Automático"),"40%",IF(AND(W30="Detectivo",X30="Manual"),"30%",IF(AND(W30="Correctivo",X30="Automático"),"35%",IF(AND(W30="Correctivo",X30="Manual"),"25%",""))))))</f>
        <v>40%</v>
      </c>
      <c r="Z30" s="164" t="s">
        <v>19</v>
      </c>
      <c r="AA30" s="164" t="s">
        <v>22</v>
      </c>
      <c r="AB30" s="164" t="s">
        <v>119</v>
      </c>
      <c r="AC30" s="166">
        <f>IFERROR(IF(AND(V29="Probabilidad",V30="Probabilidad"),(AE29-(+AE29*Y30)),IF(V30="Probabilidad",(N29-(+N29*Y30)),IF(V30="Impacto",AE29,""))),"")</f>
        <v>0.28799999999999998</v>
      </c>
      <c r="AD30" s="167" t="str">
        <f t="shared" si="1"/>
        <v>Baja</v>
      </c>
      <c r="AE30" s="168">
        <f t="shared" ref="AE30:AE34" si="23">+AC30</f>
        <v>0.28799999999999998</v>
      </c>
      <c r="AF30" s="167" t="str">
        <f t="shared" si="3"/>
        <v>Moderado</v>
      </c>
      <c r="AG30" s="168">
        <f>IFERROR(IF(AND(V29="Impacto",V30="Impacto"),(AG29-(+AG29*Y30)),IF(V30="Impacto",(R29-(+R29*Y30)),IF(V30="Probabilidad",AG29,""))),"")</f>
        <v>0.6</v>
      </c>
      <c r="AH30" s="169" t="str">
        <f t="shared" ref="AH30:AH31" si="24">IFERROR(IF(OR(AND(AD30="Muy Baja",AF30="Leve"),AND(AD30="Muy Baja",AF30="Menor"),AND(AD30="Baja",AF30="Leve")),"Bajo",IF(OR(AND(AD30="Muy baja",AF30="Moderado"),AND(AD30="Baja",AF30="Menor"),AND(AD30="Baja",AF30="Moderado"),AND(AD30="Media",AF30="Leve"),AND(AD30="Media",AF30="Menor"),AND(AD30="Media",AF30="Moderado"),AND(AD30="Alta",AF30="Leve"),AND(AD30="Alta",AF30="Menor")),"Moderado",IF(OR(AND(AD30="Muy Baja",AF30="Mayor"),AND(AD30="Baja",AF30="Mayor"),AND(AD30="Media",AF30="Mayor"),AND(AD30="Alta",AF30="Moderado"),AND(AD30="Alta",AF30="Mayor"),AND(AD30="Muy Alta",AF30="Leve"),AND(AD30="Muy Alta",AF30="Menor"),AND(AD30="Muy Alta",AF30="Moderado"),AND(AD30="Muy Alta",AF30="Mayor")),"Alto",IF(OR(AND(AD30="Muy Baja",AF30="Catastrófico"),AND(AD30="Baja",AF30="Catastrófico"),AND(AD30="Media",AF30="Catastrófico"),AND(AD30="Alta",AF30="Catastrófico"),AND(AD30="Muy Alta",AF30="Catastrófico")),"Extremo","")))),"")</f>
        <v>Moderado</v>
      </c>
      <c r="AI30" s="170" t="s">
        <v>135</v>
      </c>
      <c r="AJ30" s="310"/>
      <c r="AK30" s="374"/>
      <c r="AL30" s="376"/>
      <c r="AM30" s="378"/>
      <c r="AN30" s="313"/>
      <c r="AO30" s="313"/>
      <c r="AP30" s="310"/>
      <c r="AQ30" s="137"/>
      <c r="AR30" s="137"/>
      <c r="AS30" s="137"/>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137"/>
      <c r="BT30" s="137"/>
      <c r="BU30" s="137"/>
    </row>
    <row r="31" spans="1:73" s="159" customFormat="1" ht="105" x14ac:dyDescent="0.2">
      <c r="A31" s="326"/>
      <c r="B31" s="319"/>
      <c r="C31" s="319"/>
      <c r="D31" s="324"/>
      <c r="E31" s="324"/>
      <c r="F31" s="324"/>
      <c r="G31" s="298"/>
      <c r="H31" s="298"/>
      <c r="I31" s="337"/>
      <c r="J31" s="342"/>
      <c r="K31" s="324"/>
      <c r="L31" s="325"/>
      <c r="M31" s="321"/>
      <c r="N31" s="317"/>
      <c r="O31" s="336"/>
      <c r="P31" s="317">
        <f>IF(NOT(ISERROR(MATCH(O31,_xlfn.ANCHORARRAY(I42),0))),N44&amp;"Por favor no seleccionar los criterios de impacto",O31)</f>
        <v>0</v>
      </c>
      <c r="Q31" s="321"/>
      <c r="R31" s="317"/>
      <c r="S31" s="318"/>
      <c r="T31" s="161">
        <v>3</v>
      </c>
      <c r="U31" s="176" t="s">
        <v>415</v>
      </c>
      <c r="V31" s="163" t="str">
        <f>IF(OR(W31="Preventivo",W31="Detectivo"),"Probabilidad",IF(W31="Correctivo","Impacto",""))</f>
        <v>Probabilidad</v>
      </c>
      <c r="W31" s="164" t="s">
        <v>15</v>
      </c>
      <c r="X31" s="164" t="s">
        <v>9</v>
      </c>
      <c r="Y31" s="165" t="str">
        <f t="shared" si="22"/>
        <v>30%</v>
      </c>
      <c r="Z31" s="164" t="s">
        <v>19</v>
      </c>
      <c r="AA31" s="164" t="s">
        <v>22</v>
      </c>
      <c r="AB31" s="164" t="s">
        <v>119</v>
      </c>
      <c r="AC31" s="166">
        <f>IFERROR(IF(AND(V30="Probabilidad",V31="Probabilidad"),(AE30-(+AE30*Y31)),IF(AND(V30="Impacto",V31="Probabilidad"),(AE29-(+AE29*Y31)),IF(V31="Impacto",AE30,""))),"")</f>
        <v>0.2016</v>
      </c>
      <c r="AD31" s="167" t="str">
        <f t="shared" si="1"/>
        <v>Baja</v>
      </c>
      <c r="AE31" s="168">
        <f t="shared" si="23"/>
        <v>0.2016</v>
      </c>
      <c r="AF31" s="167" t="str">
        <f t="shared" si="3"/>
        <v>Moderado</v>
      </c>
      <c r="AG31" s="168">
        <f>IFERROR(IF(AND(V30="Impacto",V31="Impacto"),(AG30-(+AG30*Y31)),IF(AND(V30="Probabilidad",V31="Impacto"),(AG29-(+AG29*Y31)),IF(V31="Probabilidad",AG30,""))),"")</f>
        <v>0.6</v>
      </c>
      <c r="AH31" s="169" t="str">
        <f t="shared" si="24"/>
        <v>Moderado</v>
      </c>
      <c r="AI31" s="170" t="s">
        <v>135</v>
      </c>
      <c r="AJ31" s="310"/>
      <c r="AK31" s="374"/>
      <c r="AL31" s="376"/>
      <c r="AM31" s="378"/>
      <c r="AN31" s="313"/>
      <c r="AO31" s="313"/>
      <c r="AP31" s="310"/>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7"/>
      <c r="BQ31" s="137"/>
      <c r="BR31" s="137"/>
      <c r="BS31" s="137"/>
      <c r="BT31" s="137"/>
      <c r="BU31" s="137"/>
    </row>
    <row r="32" spans="1:73" s="159" customFormat="1" ht="137.25" x14ac:dyDescent="0.2">
      <c r="A32" s="326"/>
      <c r="B32" s="319"/>
      <c r="C32" s="319"/>
      <c r="D32" s="324"/>
      <c r="E32" s="324"/>
      <c r="F32" s="324"/>
      <c r="G32" s="298"/>
      <c r="H32" s="298"/>
      <c r="I32" s="337"/>
      <c r="J32" s="342"/>
      <c r="K32" s="324"/>
      <c r="L32" s="325"/>
      <c r="M32" s="321"/>
      <c r="N32" s="317"/>
      <c r="O32" s="336"/>
      <c r="P32" s="317">
        <f>IF(NOT(ISERROR(MATCH(O32,_xlfn.ANCHORARRAY(I43),0))),N45&amp;"Por favor no seleccionar los criterios de impacto",O32)</f>
        <v>0</v>
      </c>
      <c r="Q32" s="321"/>
      <c r="R32" s="317"/>
      <c r="S32" s="318"/>
      <c r="T32" s="161">
        <v>4</v>
      </c>
      <c r="U32" s="172" t="s">
        <v>416</v>
      </c>
      <c r="V32" s="163" t="str">
        <f t="shared" ref="V32:V34" si="25">IF(OR(W32="Preventivo",W32="Detectivo"),"Probabilidad",IF(W32="Correctivo","Impacto",""))</f>
        <v>Impacto</v>
      </c>
      <c r="W32" s="164" t="s">
        <v>16</v>
      </c>
      <c r="X32" s="164" t="s">
        <v>10</v>
      </c>
      <c r="Y32" s="165" t="str">
        <f t="shared" si="22"/>
        <v>35%</v>
      </c>
      <c r="Z32" s="164" t="s">
        <v>19</v>
      </c>
      <c r="AA32" s="164" t="s">
        <v>22</v>
      </c>
      <c r="AB32" s="164" t="s">
        <v>119</v>
      </c>
      <c r="AC32" s="166">
        <f t="shared" ref="AC32:AC34" si="26">IFERROR(IF(AND(V31="Probabilidad",V32="Probabilidad"),(AE31-(+AE31*Y32)),IF(AND(V31="Impacto",V32="Probabilidad"),(AE30-(+AE30*Y32)),IF(V32="Impacto",AE31,""))),"")</f>
        <v>0.2016</v>
      </c>
      <c r="AD32" s="167" t="str">
        <f t="shared" si="1"/>
        <v>Baja</v>
      </c>
      <c r="AE32" s="168">
        <f t="shared" si="23"/>
        <v>0.2016</v>
      </c>
      <c r="AF32" s="167" t="str">
        <f t="shared" si="3"/>
        <v>Menor</v>
      </c>
      <c r="AG32" s="168">
        <f t="shared" ref="AG32:AG34" si="27">IFERROR(IF(AND(V31="Impacto",V32="Impacto"),(AG31-(+AG31*Y32)),IF(AND(V31="Probabilidad",V32="Impacto"),(AG30-(+AG30*Y32)),IF(V32="Probabilidad",AG31,""))),"")</f>
        <v>0.39</v>
      </c>
      <c r="AH32" s="169" t="str">
        <f>IFERROR(IF(OR(AND(AD32="Muy Baja",AF32="Leve"),AND(AD32="Muy Baja",AF32="Menor"),AND(AD32="Baja",AF32="Leve")),"Bajo",IF(OR(AND(AD32="Muy baja",AF32="Moderado"),AND(AD32="Baja",AF32="Menor"),AND(AD32="Baja",AF32="Moderado"),AND(AD32="Media",AF32="Leve"),AND(AD32="Media",AF32="Menor"),AND(AD32="Media",AF32="Moderado"),AND(AD32="Alta",AF32="Leve"),AND(AD32="Alta",AF32="Menor")),"Moderado",IF(OR(AND(AD32="Muy Baja",AF32="Mayor"),AND(AD32="Baja",AF32="Mayor"),AND(AD32="Media",AF32="Mayor"),AND(AD32="Alta",AF32="Moderado"),AND(AD32="Alta",AF32="Mayor"),AND(AD32="Muy Alta",AF32="Leve"),AND(AD32="Muy Alta",AF32="Menor"),AND(AD32="Muy Alta",AF32="Moderado"),AND(AD32="Muy Alta",AF32="Mayor")),"Alto",IF(OR(AND(AD32="Muy Baja",AF32="Catastrófico"),AND(AD32="Baja",AF32="Catastrófico"),AND(AD32="Media",AF32="Catastrófico"),AND(AD32="Alta",AF32="Catastrófico"),AND(AD32="Muy Alta",AF32="Catastrófico")),"Extremo","")))),"")</f>
        <v>Moderado</v>
      </c>
      <c r="AI32" s="170" t="s">
        <v>135</v>
      </c>
      <c r="AJ32" s="310"/>
      <c r="AK32" s="374"/>
      <c r="AL32" s="376"/>
      <c r="AM32" s="378"/>
      <c r="AN32" s="313"/>
      <c r="AO32" s="313"/>
      <c r="AP32" s="310"/>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7"/>
      <c r="BM32" s="137"/>
      <c r="BN32" s="137"/>
      <c r="BO32" s="137"/>
      <c r="BP32" s="137"/>
      <c r="BQ32" s="137"/>
      <c r="BR32" s="137"/>
      <c r="BS32" s="137"/>
      <c r="BT32" s="137"/>
      <c r="BU32" s="137"/>
    </row>
    <row r="33" spans="1:73" s="159" customFormat="1" ht="70.5" customHeight="1" x14ac:dyDescent="0.2">
      <c r="A33" s="326"/>
      <c r="B33" s="319"/>
      <c r="C33" s="319"/>
      <c r="D33" s="324"/>
      <c r="E33" s="324"/>
      <c r="F33" s="324"/>
      <c r="G33" s="298"/>
      <c r="H33" s="298"/>
      <c r="I33" s="337"/>
      <c r="J33" s="342"/>
      <c r="K33" s="324"/>
      <c r="L33" s="325"/>
      <c r="M33" s="321"/>
      <c r="N33" s="317"/>
      <c r="O33" s="336"/>
      <c r="P33" s="317">
        <f>IF(NOT(ISERROR(MATCH(O33,_xlfn.ANCHORARRAY(I44),0))),N46&amp;"Por favor no seleccionar los criterios de impacto",O33)</f>
        <v>0</v>
      </c>
      <c r="Q33" s="321"/>
      <c r="R33" s="317"/>
      <c r="S33" s="318"/>
      <c r="T33" s="161">
        <v>5</v>
      </c>
      <c r="U33" s="172"/>
      <c r="V33" s="163" t="str">
        <f t="shared" si="25"/>
        <v/>
      </c>
      <c r="W33" s="164"/>
      <c r="X33" s="164"/>
      <c r="Y33" s="165" t="str">
        <f t="shared" si="22"/>
        <v/>
      </c>
      <c r="Z33" s="164"/>
      <c r="AA33" s="164"/>
      <c r="AB33" s="164"/>
      <c r="AC33" s="177" t="str">
        <f t="shared" si="26"/>
        <v/>
      </c>
      <c r="AD33" s="167" t="str">
        <f>IFERROR(IF(AC33="","",IF(AC33&lt;=0.2,"Muy Baja",IF(AC33&lt;=0.4,"Baja",IF(AC33&lt;=0.6,"Media",IF(AC33&lt;=0.8,"Alta","Muy Alta"))))),"")</f>
        <v/>
      </c>
      <c r="AE33" s="168" t="str">
        <f t="shared" si="23"/>
        <v/>
      </c>
      <c r="AF33" s="167" t="str">
        <f t="shared" si="3"/>
        <v/>
      </c>
      <c r="AG33" s="168" t="str">
        <f t="shared" si="27"/>
        <v/>
      </c>
      <c r="AH33" s="169" t="str">
        <f t="shared" ref="AH33:AH34" si="28">IFERROR(IF(OR(AND(AD33="Muy Baja",AF33="Leve"),AND(AD33="Muy Baja",AF33="Menor"),AND(AD33="Baja",AF33="Leve")),"Bajo",IF(OR(AND(AD33="Muy baja",AF33="Moderado"),AND(AD33="Baja",AF33="Menor"),AND(AD33="Baja",AF33="Moderado"),AND(AD33="Media",AF33="Leve"),AND(AD33="Media",AF33="Menor"),AND(AD33="Media",AF33="Moderado"),AND(AD33="Alta",AF33="Leve"),AND(AD33="Alta",AF33="Menor")),"Moderado",IF(OR(AND(AD33="Muy Baja",AF33="Mayor"),AND(AD33="Baja",AF33="Mayor"),AND(AD33="Media",AF33="Mayor"),AND(AD33="Alta",AF33="Moderado"),AND(AD33="Alta",AF33="Mayor"),AND(AD33="Muy Alta",AF33="Leve"),AND(AD33="Muy Alta",AF33="Menor"),AND(AD33="Muy Alta",AF33="Moderado"),AND(AD33="Muy Alta",AF33="Mayor")),"Alto",IF(OR(AND(AD33="Muy Baja",AF33="Catastrófico"),AND(AD33="Baja",AF33="Catastrófico"),AND(AD33="Media",AF33="Catastrófico"),AND(AD33="Alta",AF33="Catastrófico"),AND(AD33="Muy Alta",AF33="Catastrófico")),"Extremo","")))),"")</f>
        <v/>
      </c>
      <c r="AI33" s="170"/>
      <c r="AJ33" s="310"/>
      <c r="AK33" s="374"/>
      <c r="AL33" s="376"/>
      <c r="AM33" s="378"/>
      <c r="AN33" s="313"/>
      <c r="AO33" s="313"/>
      <c r="AP33" s="310"/>
      <c r="AQ33" s="137"/>
      <c r="AR33" s="137"/>
      <c r="AS33" s="137"/>
      <c r="AT33" s="137"/>
      <c r="AU33" s="137"/>
      <c r="AV33" s="137"/>
      <c r="AW33" s="137"/>
      <c r="AX33" s="137"/>
      <c r="AY33" s="137"/>
      <c r="AZ33" s="137"/>
      <c r="BA33" s="137"/>
      <c r="BB33" s="137"/>
      <c r="BC33" s="137"/>
      <c r="BD33" s="137"/>
      <c r="BE33" s="137"/>
      <c r="BF33" s="137"/>
      <c r="BG33" s="137"/>
      <c r="BH33" s="137"/>
      <c r="BI33" s="137"/>
      <c r="BJ33" s="137"/>
      <c r="BK33" s="137"/>
      <c r="BL33" s="137"/>
      <c r="BM33" s="137"/>
      <c r="BN33" s="137"/>
      <c r="BO33" s="137"/>
      <c r="BP33" s="137"/>
      <c r="BQ33" s="137"/>
      <c r="BR33" s="137"/>
      <c r="BS33" s="137"/>
      <c r="BT33" s="137"/>
      <c r="BU33" s="137"/>
    </row>
    <row r="34" spans="1:73" s="159" customFormat="1" ht="70.5" customHeight="1" x14ac:dyDescent="0.2">
      <c r="A34" s="326"/>
      <c r="B34" s="319"/>
      <c r="C34" s="319"/>
      <c r="D34" s="324"/>
      <c r="E34" s="324"/>
      <c r="F34" s="324"/>
      <c r="G34" s="299"/>
      <c r="H34" s="299"/>
      <c r="I34" s="337"/>
      <c r="J34" s="343"/>
      <c r="K34" s="324"/>
      <c r="L34" s="325"/>
      <c r="M34" s="321"/>
      <c r="N34" s="317"/>
      <c r="O34" s="336"/>
      <c r="P34" s="317">
        <f>IF(NOT(ISERROR(MATCH(O34,_xlfn.ANCHORARRAY(I45),0))),N47&amp;"Por favor no seleccionar los criterios de impacto",O34)</f>
        <v>0</v>
      </c>
      <c r="Q34" s="321"/>
      <c r="R34" s="317"/>
      <c r="S34" s="318"/>
      <c r="T34" s="161">
        <v>6</v>
      </c>
      <c r="U34" s="172"/>
      <c r="V34" s="163" t="str">
        <f t="shared" si="25"/>
        <v/>
      </c>
      <c r="W34" s="164"/>
      <c r="X34" s="164"/>
      <c r="Y34" s="165" t="str">
        <f t="shared" si="22"/>
        <v/>
      </c>
      <c r="Z34" s="164"/>
      <c r="AA34" s="164"/>
      <c r="AB34" s="164"/>
      <c r="AC34" s="166" t="str">
        <f t="shared" si="26"/>
        <v/>
      </c>
      <c r="AD34" s="167" t="str">
        <f t="shared" si="1"/>
        <v/>
      </c>
      <c r="AE34" s="168" t="str">
        <f t="shared" si="23"/>
        <v/>
      </c>
      <c r="AF34" s="167" t="str">
        <f t="shared" si="3"/>
        <v/>
      </c>
      <c r="AG34" s="168" t="str">
        <f t="shared" si="27"/>
        <v/>
      </c>
      <c r="AH34" s="169" t="str">
        <f t="shared" si="28"/>
        <v/>
      </c>
      <c r="AI34" s="170"/>
      <c r="AJ34" s="311"/>
      <c r="AK34" s="395"/>
      <c r="AL34" s="399"/>
      <c r="AM34" s="412"/>
      <c r="AN34" s="410"/>
      <c r="AO34" s="410"/>
      <c r="AP34" s="311"/>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7"/>
      <c r="BQ34" s="137"/>
      <c r="BR34" s="137"/>
      <c r="BS34" s="137"/>
      <c r="BT34" s="137"/>
      <c r="BU34" s="137"/>
    </row>
    <row r="35" spans="1:73" s="159" customFormat="1" ht="106.5" x14ac:dyDescent="0.2">
      <c r="A35" s="326">
        <v>5</v>
      </c>
      <c r="B35" s="319" t="s">
        <v>231</v>
      </c>
      <c r="C35" s="319" t="s">
        <v>239</v>
      </c>
      <c r="D35" s="324" t="s">
        <v>131</v>
      </c>
      <c r="E35" s="324" t="s">
        <v>419</v>
      </c>
      <c r="F35" s="324" t="s">
        <v>420</v>
      </c>
      <c r="G35" s="309" t="s">
        <v>421</v>
      </c>
      <c r="H35" s="309" t="s">
        <v>422</v>
      </c>
      <c r="I35" s="328" t="s">
        <v>429</v>
      </c>
      <c r="J35" s="344" t="s">
        <v>423</v>
      </c>
      <c r="K35" s="324" t="s">
        <v>123</v>
      </c>
      <c r="L35" s="325">
        <v>254000</v>
      </c>
      <c r="M35" s="321" t="str">
        <f>IF(L35&lt;=0,"",IF(L35&lt;=2,"Muy Baja",IF(L35&lt;=24,"Baja",IF(L35&lt;=500,"Media",IF(L35&lt;=5000,"Alta","Muy Alta")))))</f>
        <v>Muy Alta</v>
      </c>
      <c r="N35" s="317">
        <f>IF(M35="","",IF(M35="Muy Baja",0.2,IF(M35="Baja",0.4,IF(M35="Media",0.6,IF(M35="Alta",0.8,IF(M35="Muy Alta",1,))))))</f>
        <v>1</v>
      </c>
      <c r="O35" s="336" t="s">
        <v>150</v>
      </c>
      <c r="P35" s="355" t="str">
        <f>IF(NOT(ISERROR(MATCH(O35,'Tabla Impacto'!$B$221:$B$223,0))),'Tabla Impacto'!$F$223&amp;"Por favor no seleccionar los criterios de impacto(Afectación Económica o presupuestal y Pérdida Reputacional)",O35)</f>
        <v xml:space="preserve">     Mayor a 500 SMLMV </v>
      </c>
      <c r="Q35" s="321" t="str">
        <f>IF(OR(P35='Tabla Impacto'!$C$11,P35='Tabla Impacto'!$D$11),"Leve",IF(OR(P35='Tabla Impacto'!$C$12,P35='Tabla Impacto'!$D$12),"Menor",IF(OR(P35='Tabla Impacto'!$C$13,P35='Tabla Impacto'!$D$13),"Moderado",IF(OR(P35='Tabla Impacto'!$C$14,P35='Tabla Impacto'!$D$14),"Mayor",IF(OR(P35='Tabla Impacto'!$C$15,P35='Tabla Impacto'!$D$15),"Catastrófico","")))))</f>
        <v>Catastrófico</v>
      </c>
      <c r="R35" s="317">
        <f>IF(Q35="","",IF(Q35="Leve",0.2,IF(Q35="Menor",0.4,IF(Q35="Moderado",0.6,IF(Q35="Mayor",0.8,IF(Q35="Catastrófico",1,))))))</f>
        <v>1</v>
      </c>
      <c r="S35" s="318" t="str">
        <f>IF(OR(AND(M35="Muy Baja",Q35="Leve"),AND(M35="Muy Baja",Q35="Menor"),AND(M35="Baja",Q35="Leve")),"Bajo",IF(OR(AND(M35="Muy baja",Q35="Moderado"),AND(M35="Baja",Q35="Menor"),AND(M35="Baja",Q35="Moderado"),AND(M35="Media",Q35="Leve"),AND(M35="Media",Q35="Menor"),AND(M35="Media",Q35="Moderado"),AND(M35="Alta",Q35="Leve"),AND(M35="Alta",Q35="Menor")),"Moderado",IF(OR(AND(M35="Muy Baja",Q35="Mayor"),AND(M35="Baja",Q35="Mayor"),AND(M35="Media",Q35="Mayor"),AND(M35="Alta",Q35="Moderado"),AND(M35="Alta",Q35="Mayor"),AND(M35="Muy Alta",Q35="Leve"),AND(M35="Muy Alta",Q35="Menor"),AND(M35="Muy Alta",Q35="Moderado"),AND(M35="Muy Alta",Q35="Mayor")),"Alto",IF(OR(AND(M35="Muy Baja",Q35="Catastrófico"),AND(M35="Baja",Q35="Catastrófico"),AND(M35="Media",Q35="Catastrófico"),AND(M35="Alta",Q35="Catastrófico"),AND(M35="Muy Alta",Q35="Catastrófico")),"Extremo",""))))</f>
        <v>Extremo</v>
      </c>
      <c r="T35" s="161">
        <v>1</v>
      </c>
      <c r="U35" s="172" t="s">
        <v>424</v>
      </c>
      <c r="V35" s="163" t="str">
        <f>IF(OR(W35="Preventivo",W35="Detectivo"),"Probabilidad",IF(W35="Correctivo","Impacto",""))</f>
        <v>Probabilidad</v>
      </c>
      <c r="W35" s="164" t="s">
        <v>14</v>
      </c>
      <c r="X35" s="164" t="s">
        <v>9</v>
      </c>
      <c r="Y35" s="165" t="str">
        <f>IF(AND(W35="Preventivo",X35="Automático"),"50%",IF(AND(W35="Preventivo",X35="Manual"),"40%",IF(AND(W35="Detectivo",X35="Automático"),"40%",IF(AND(W35="Detectivo",X35="Manual"),"30%",IF(AND(W35="Correctivo",X35="Automático"),"35%",IF(AND(W35="Correctivo",X35="Manual"),"25%",""))))))</f>
        <v>40%</v>
      </c>
      <c r="Z35" s="164" t="s">
        <v>19</v>
      </c>
      <c r="AA35" s="164" t="s">
        <v>22</v>
      </c>
      <c r="AB35" s="164" t="s">
        <v>119</v>
      </c>
      <c r="AC35" s="166">
        <f>IFERROR(IF(V35="Probabilidad",(N35-(+N35*Y35)),IF(V35="Impacto",N35,"")),"")</f>
        <v>0.6</v>
      </c>
      <c r="AD35" s="167" t="str">
        <f>IFERROR(IF(AC35="","",IF(AC35&lt;=0.2,"Muy Baja",IF(AC35&lt;=0.4,"Baja",IF(AC35&lt;=0.6,"Media",IF(AC35&lt;=0.8,"Alta","Muy Alta"))))),"")</f>
        <v>Media</v>
      </c>
      <c r="AE35" s="168">
        <f>+AC35</f>
        <v>0.6</v>
      </c>
      <c r="AF35" s="167" t="str">
        <f>IFERROR(IF(AG35="","",IF(AG35&lt;=0.2,"Leve",IF(AG35&lt;=0.4,"Menor",IF(AG35&lt;=0.6,"Moderado",IF(AG35&lt;=0.8,"Mayor","Catastrófico"))))),"")</f>
        <v>Catastrófico</v>
      </c>
      <c r="AG35" s="168">
        <f>IFERROR(IF(V35="Impacto",(R35-(+R35*Y35)),IF(V35="Probabilidad",R35,"")),"")</f>
        <v>1</v>
      </c>
      <c r="AH35" s="169" t="str">
        <f>IFERROR(IF(OR(AND(AD35="Muy Baja",AF35="Leve"),AND(AD35="Muy Baja",AF35="Menor"),AND(AD35="Baja",AF35="Leve")),"Bajo",IF(OR(AND(AD35="Muy baja",AF35="Moderado"),AND(AD35="Baja",AF35="Menor"),AND(AD35="Baja",AF35="Moderado"),AND(AD35="Media",AF35="Leve"),AND(AD35="Media",AF35="Menor"),AND(AD35="Media",AF35="Moderado"),AND(AD35="Alta",AF35="Leve"),AND(AD35="Alta",AF35="Menor")),"Moderado",IF(OR(AND(AD35="Muy Baja",AF35="Mayor"),AND(AD35="Baja",AF35="Mayor"),AND(AD35="Media",AF35="Mayor"),AND(AD35="Alta",AF35="Moderado"),AND(AD35="Alta",AF35="Mayor"),AND(AD35="Muy Alta",AF35="Leve"),AND(AD35="Muy Alta",AF35="Menor"),AND(AD35="Muy Alta",AF35="Moderado"),AND(AD35="Muy Alta",AF35="Mayor")),"Alto",IF(OR(AND(AD35="Muy Baja",AF35="Catastrófico"),AND(AD35="Baja",AF35="Catastrófico"),AND(AD35="Media",AF35="Catastrófico"),AND(AD35="Alta",AF35="Catastrófico"),AND(AD35="Muy Alta",AF35="Catastrófico")),"Extremo","")))),"")</f>
        <v>Extremo</v>
      </c>
      <c r="AI35" s="170"/>
      <c r="AJ35" s="297" t="s">
        <v>426</v>
      </c>
      <c r="AK35" s="373" t="s">
        <v>296</v>
      </c>
      <c r="AL35" s="375">
        <v>44928</v>
      </c>
      <c r="AM35" s="377" t="s">
        <v>379</v>
      </c>
      <c r="AN35" s="312" t="s">
        <v>217</v>
      </c>
      <c r="AO35" s="312" t="s">
        <v>427</v>
      </c>
      <c r="AP35" s="297" t="s">
        <v>428</v>
      </c>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7"/>
      <c r="BR35" s="137"/>
      <c r="BS35" s="137"/>
      <c r="BT35" s="137"/>
      <c r="BU35" s="137"/>
    </row>
    <row r="36" spans="1:73" s="159" customFormat="1" ht="121.5" x14ac:dyDescent="0.2">
      <c r="A36" s="326"/>
      <c r="B36" s="319"/>
      <c r="C36" s="319"/>
      <c r="D36" s="324"/>
      <c r="E36" s="324"/>
      <c r="F36" s="324"/>
      <c r="G36" s="310"/>
      <c r="H36" s="310"/>
      <c r="I36" s="328"/>
      <c r="J36" s="345"/>
      <c r="K36" s="324"/>
      <c r="L36" s="325"/>
      <c r="M36" s="321"/>
      <c r="N36" s="317"/>
      <c r="O36" s="336"/>
      <c r="P36" s="355">
        <f>IF(NOT(ISERROR(MATCH(O36,_xlfn.ANCHORARRAY(I47),0))),N49&amp;"Por favor no seleccionar los criterios de impacto",O36)</f>
        <v>0</v>
      </c>
      <c r="Q36" s="321"/>
      <c r="R36" s="317"/>
      <c r="S36" s="318"/>
      <c r="T36" s="161">
        <v>2</v>
      </c>
      <c r="U36" s="172" t="s">
        <v>425</v>
      </c>
      <c r="V36" s="163" t="str">
        <f>IF(OR(W36="Preventivo",W36="Detectivo"),"Probabilidad",IF(W36="Correctivo","Impacto",""))</f>
        <v>Probabilidad</v>
      </c>
      <c r="W36" s="164" t="s">
        <v>15</v>
      </c>
      <c r="X36" s="164" t="s">
        <v>9</v>
      </c>
      <c r="Y36" s="165" t="str">
        <f t="shared" ref="Y36:Y40" si="29">IF(AND(W36="Preventivo",X36="Automático"),"50%",IF(AND(W36="Preventivo",X36="Manual"),"40%",IF(AND(W36="Detectivo",X36="Automático"),"40%",IF(AND(W36="Detectivo",X36="Manual"),"30%",IF(AND(W36="Correctivo",X36="Automático"),"35%",IF(AND(W36="Correctivo",X36="Manual"),"25%",""))))))</f>
        <v>30%</v>
      </c>
      <c r="Z36" s="164" t="s">
        <v>19</v>
      </c>
      <c r="AA36" s="164" t="s">
        <v>22</v>
      </c>
      <c r="AB36" s="164" t="s">
        <v>119</v>
      </c>
      <c r="AC36" s="166">
        <f>IFERROR(IF(AND(V35="Probabilidad",V36="Probabilidad"),(AE35-(+AE35*Y36)),IF(V36="Probabilidad",(N35-(+N35*Y36)),IF(V36="Impacto",AE35,""))),"")</f>
        <v>0.42</v>
      </c>
      <c r="AD36" s="167" t="str">
        <f t="shared" si="1"/>
        <v>Media</v>
      </c>
      <c r="AE36" s="168">
        <f t="shared" ref="AE36:AE40" si="30">+AC36</f>
        <v>0.42</v>
      </c>
      <c r="AF36" s="167" t="str">
        <f t="shared" si="3"/>
        <v>Catastrófico</v>
      </c>
      <c r="AG36" s="168">
        <f>IFERROR(IF(AND(V35="Impacto",V36="Impacto"),(AG35-(+AG35*Y36)),IF(V36="Impacto",(R35-(+R35*Y36)),IF(V36="Probabilidad",AG35,""))),"")</f>
        <v>1</v>
      </c>
      <c r="AH36" s="169" t="str">
        <f t="shared" ref="AH36:AH37" si="31">IFERROR(IF(OR(AND(AD36="Muy Baja",AF36="Leve"),AND(AD36="Muy Baja",AF36="Menor"),AND(AD36="Baja",AF36="Leve")),"Bajo",IF(OR(AND(AD36="Muy baja",AF36="Moderado"),AND(AD36="Baja",AF36="Menor"),AND(AD36="Baja",AF36="Moderado"),AND(AD36="Media",AF36="Leve"),AND(AD36="Media",AF36="Menor"),AND(AD36="Media",AF36="Moderado"),AND(AD36="Alta",AF36="Leve"),AND(AD36="Alta",AF36="Menor")),"Moderado",IF(OR(AND(AD36="Muy Baja",AF36="Mayor"),AND(AD36="Baja",AF36="Mayor"),AND(AD36="Media",AF36="Mayor"),AND(AD36="Alta",AF36="Moderado"),AND(AD36="Alta",AF36="Mayor"),AND(AD36="Muy Alta",AF36="Leve"),AND(AD36="Muy Alta",AF36="Menor"),AND(AD36="Muy Alta",AF36="Moderado"),AND(AD36="Muy Alta",AF36="Mayor")),"Alto",IF(OR(AND(AD36="Muy Baja",AF36="Catastrófico"),AND(AD36="Baja",AF36="Catastrófico"),AND(AD36="Media",AF36="Catastrófico"),AND(AD36="Alta",AF36="Catastrófico"),AND(AD36="Muy Alta",AF36="Catastrófico")),"Extremo","")))),"")</f>
        <v>Extremo</v>
      </c>
      <c r="AI36" s="170"/>
      <c r="AJ36" s="298"/>
      <c r="AK36" s="374"/>
      <c r="AL36" s="376"/>
      <c r="AM36" s="378"/>
      <c r="AN36" s="313"/>
      <c r="AO36" s="313"/>
      <c r="AP36" s="298"/>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row>
    <row r="37" spans="1:73" s="159" customFormat="1" ht="70.5" customHeight="1" x14ac:dyDescent="0.2">
      <c r="A37" s="326"/>
      <c r="B37" s="319"/>
      <c r="C37" s="319"/>
      <c r="D37" s="324"/>
      <c r="E37" s="324"/>
      <c r="F37" s="324"/>
      <c r="G37" s="310"/>
      <c r="H37" s="310"/>
      <c r="I37" s="328"/>
      <c r="J37" s="345"/>
      <c r="K37" s="324"/>
      <c r="L37" s="325"/>
      <c r="M37" s="321"/>
      <c r="N37" s="317"/>
      <c r="O37" s="336"/>
      <c r="P37" s="355">
        <f>IF(NOT(ISERROR(MATCH(O37,_xlfn.ANCHORARRAY(I48),0))),N50&amp;"Por favor no seleccionar los criterios de impacto",O37)</f>
        <v>0</v>
      </c>
      <c r="Q37" s="321"/>
      <c r="R37" s="317"/>
      <c r="S37" s="318"/>
      <c r="T37" s="161">
        <v>3</v>
      </c>
      <c r="U37" s="176"/>
      <c r="V37" s="163" t="str">
        <f>IF(OR(W37="Preventivo",W37="Detectivo"),"Probabilidad",IF(W37="Correctivo","Impacto",""))</f>
        <v/>
      </c>
      <c r="W37" s="164"/>
      <c r="X37" s="164"/>
      <c r="Y37" s="165" t="str">
        <f t="shared" si="29"/>
        <v/>
      </c>
      <c r="Z37" s="164"/>
      <c r="AA37" s="164"/>
      <c r="AB37" s="164"/>
      <c r="AC37" s="166" t="str">
        <f>IFERROR(IF(AND(V36="Probabilidad",V37="Probabilidad"),(AE36-(+AE36*Y37)),IF(AND(V36="Impacto",V37="Probabilidad"),(AE35-(+AE35*Y37)),IF(V37="Impacto",AE36,""))),"")</f>
        <v/>
      </c>
      <c r="AD37" s="167" t="str">
        <f t="shared" si="1"/>
        <v/>
      </c>
      <c r="AE37" s="168" t="str">
        <f t="shared" si="30"/>
        <v/>
      </c>
      <c r="AF37" s="167" t="str">
        <f t="shared" si="3"/>
        <v/>
      </c>
      <c r="AG37" s="168" t="str">
        <f>IFERROR(IF(AND(V36="Impacto",V37="Impacto"),(AG36-(+AG36*Y37)),IF(AND(V36="Probabilidad",V37="Impacto"),(AG35-(+AG35*Y37)),IF(V37="Probabilidad",AG36,""))),"")</f>
        <v/>
      </c>
      <c r="AH37" s="169" t="str">
        <f t="shared" si="31"/>
        <v/>
      </c>
      <c r="AI37" s="170"/>
      <c r="AJ37" s="298"/>
      <c r="AK37" s="374"/>
      <c r="AL37" s="376"/>
      <c r="AM37" s="378"/>
      <c r="AN37" s="313"/>
      <c r="AO37" s="313"/>
      <c r="AP37" s="298"/>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7"/>
      <c r="BP37" s="137"/>
      <c r="BQ37" s="137"/>
      <c r="BR37" s="137"/>
      <c r="BS37" s="137"/>
      <c r="BT37" s="137"/>
      <c r="BU37" s="137"/>
    </row>
    <row r="38" spans="1:73" s="159" customFormat="1" ht="70.5" customHeight="1" x14ac:dyDescent="0.2">
      <c r="A38" s="326"/>
      <c r="B38" s="319"/>
      <c r="C38" s="319"/>
      <c r="D38" s="324"/>
      <c r="E38" s="324"/>
      <c r="F38" s="324"/>
      <c r="G38" s="310"/>
      <c r="H38" s="310"/>
      <c r="I38" s="328"/>
      <c r="J38" s="345"/>
      <c r="K38" s="324"/>
      <c r="L38" s="325"/>
      <c r="M38" s="321"/>
      <c r="N38" s="317"/>
      <c r="O38" s="336"/>
      <c r="P38" s="355">
        <f>IF(NOT(ISERROR(MATCH(O38,_xlfn.ANCHORARRAY(I49),0))),N51&amp;"Por favor no seleccionar los criterios de impacto",O38)</f>
        <v>0</v>
      </c>
      <c r="Q38" s="321"/>
      <c r="R38" s="317"/>
      <c r="S38" s="318"/>
      <c r="T38" s="161">
        <v>4</v>
      </c>
      <c r="U38" s="172"/>
      <c r="V38" s="163" t="str">
        <f t="shared" ref="V38:V40" si="32">IF(OR(W38="Preventivo",W38="Detectivo"),"Probabilidad",IF(W38="Correctivo","Impacto",""))</f>
        <v/>
      </c>
      <c r="W38" s="164"/>
      <c r="X38" s="164"/>
      <c r="Y38" s="165" t="str">
        <f t="shared" si="29"/>
        <v/>
      </c>
      <c r="Z38" s="164"/>
      <c r="AA38" s="164"/>
      <c r="AB38" s="164"/>
      <c r="AC38" s="166" t="str">
        <f t="shared" ref="AC38:AC40" si="33">IFERROR(IF(AND(V37="Probabilidad",V38="Probabilidad"),(AE37-(+AE37*Y38)),IF(AND(V37="Impacto",V38="Probabilidad"),(AE36-(+AE36*Y38)),IF(V38="Impacto",AE37,""))),"")</f>
        <v/>
      </c>
      <c r="AD38" s="167" t="str">
        <f t="shared" si="1"/>
        <v/>
      </c>
      <c r="AE38" s="168" t="str">
        <f t="shared" si="30"/>
        <v/>
      </c>
      <c r="AF38" s="167" t="str">
        <f t="shared" si="3"/>
        <v/>
      </c>
      <c r="AG38" s="168" t="str">
        <f t="shared" ref="AG38:AG40" si="34">IFERROR(IF(AND(V37="Impacto",V38="Impacto"),(AG37-(+AG37*Y38)),IF(AND(V37="Probabilidad",V38="Impacto"),(AG36-(+AG36*Y38)),IF(V38="Probabilidad",AG37,""))),"")</f>
        <v/>
      </c>
      <c r="AH38" s="169" t="str">
        <f>IFERROR(IF(OR(AND(AD38="Muy Baja",AF38="Leve"),AND(AD38="Muy Baja",AF38="Menor"),AND(AD38="Baja",AF38="Leve")),"Bajo",IF(OR(AND(AD38="Muy baja",AF38="Moderado"),AND(AD38="Baja",AF38="Menor"),AND(AD38="Baja",AF38="Moderado"),AND(AD38="Media",AF38="Leve"),AND(AD38="Media",AF38="Menor"),AND(AD38="Media",AF38="Moderado"),AND(AD38="Alta",AF38="Leve"),AND(AD38="Alta",AF38="Menor")),"Moderado",IF(OR(AND(AD38="Muy Baja",AF38="Mayor"),AND(AD38="Baja",AF38="Mayor"),AND(AD38="Media",AF38="Mayor"),AND(AD38="Alta",AF38="Moderado"),AND(AD38="Alta",AF38="Mayor"),AND(AD38="Muy Alta",AF38="Leve"),AND(AD38="Muy Alta",AF38="Menor"),AND(AD38="Muy Alta",AF38="Moderado"),AND(AD38="Muy Alta",AF38="Mayor")),"Alto",IF(OR(AND(AD38="Muy Baja",AF38="Catastrófico"),AND(AD38="Baja",AF38="Catastrófico"),AND(AD38="Media",AF38="Catastrófico"),AND(AD38="Alta",AF38="Catastrófico"),AND(AD38="Muy Alta",AF38="Catastrófico")),"Extremo","")))),"")</f>
        <v/>
      </c>
      <c r="AI38" s="170"/>
      <c r="AJ38" s="298"/>
      <c r="AK38" s="374"/>
      <c r="AL38" s="376"/>
      <c r="AM38" s="378"/>
      <c r="AN38" s="313"/>
      <c r="AO38" s="313"/>
      <c r="AP38" s="298"/>
      <c r="AQ38" s="137"/>
      <c r="AR38" s="137"/>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7"/>
      <c r="BP38" s="137"/>
      <c r="BQ38" s="137"/>
      <c r="BR38" s="137"/>
      <c r="BS38" s="137"/>
      <c r="BT38" s="137"/>
      <c r="BU38" s="137"/>
    </row>
    <row r="39" spans="1:73" s="159" customFormat="1" ht="70.5" customHeight="1" x14ac:dyDescent="0.2">
      <c r="A39" s="326"/>
      <c r="B39" s="319"/>
      <c r="C39" s="319"/>
      <c r="D39" s="324"/>
      <c r="E39" s="324"/>
      <c r="F39" s="324"/>
      <c r="G39" s="310"/>
      <c r="H39" s="310"/>
      <c r="I39" s="328"/>
      <c r="J39" s="345"/>
      <c r="K39" s="324"/>
      <c r="L39" s="325"/>
      <c r="M39" s="321"/>
      <c r="N39" s="317"/>
      <c r="O39" s="336"/>
      <c r="P39" s="355">
        <f>IF(NOT(ISERROR(MATCH(O39,_xlfn.ANCHORARRAY(I50),0))),N52&amp;"Por favor no seleccionar los criterios de impacto",O39)</f>
        <v>0</v>
      </c>
      <c r="Q39" s="321"/>
      <c r="R39" s="317"/>
      <c r="S39" s="318"/>
      <c r="T39" s="161">
        <v>5</v>
      </c>
      <c r="U39" s="172"/>
      <c r="V39" s="163" t="str">
        <f t="shared" si="32"/>
        <v/>
      </c>
      <c r="W39" s="164"/>
      <c r="X39" s="164"/>
      <c r="Y39" s="165" t="str">
        <f t="shared" si="29"/>
        <v/>
      </c>
      <c r="Z39" s="164"/>
      <c r="AA39" s="164"/>
      <c r="AB39" s="164"/>
      <c r="AC39" s="166" t="str">
        <f t="shared" si="33"/>
        <v/>
      </c>
      <c r="AD39" s="167" t="str">
        <f t="shared" si="1"/>
        <v/>
      </c>
      <c r="AE39" s="168" t="str">
        <f t="shared" si="30"/>
        <v/>
      </c>
      <c r="AF39" s="167" t="str">
        <f t="shared" si="3"/>
        <v/>
      </c>
      <c r="AG39" s="168" t="str">
        <f t="shared" si="34"/>
        <v/>
      </c>
      <c r="AH39" s="169" t="str">
        <f t="shared" ref="AH39:AH40" si="35">IFERROR(IF(OR(AND(AD39="Muy Baja",AF39="Leve"),AND(AD39="Muy Baja",AF39="Menor"),AND(AD39="Baja",AF39="Leve")),"Bajo",IF(OR(AND(AD39="Muy baja",AF39="Moderado"),AND(AD39="Baja",AF39="Menor"),AND(AD39="Baja",AF39="Moderado"),AND(AD39="Media",AF39="Leve"),AND(AD39="Media",AF39="Menor"),AND(AD39="Media",AF39="Moderado"),AND(AD39="Alta",AF39="Leve"),AND(AD39="Alta",AF39="Menor")),"Moderado",IF(OR(AND(AD39="Muy Baja",AF39="Mayor"),AND(AD39="Baja",AF39="Mayor"),AND(AD39="Media",AF39="Mayor"),AND(AD39="Alta",AF39="Moderado"),AND(AD39="Alta",AF39="Mayor"),AND(AD39="Muy Alta",AF39="Leve"),AND(AD39="Muy Alta",AF39="Menor"),AND(AD39="Muy Alta",AF39="Moderado"),AND(AD39="Muy Alta",AF39="Mayor")),"Alto",IF(OR(AND(AD39="Muy Baja",AF39="Catastrófico"),AND(AD39="Baja",AF39="Catastrófico"),AND(AD39="Media",AF39="Catastrófico"),AND(AD39="Alta",AF39="Catastrófico"),AND(AD39="Muy Alta",AF39="Catastrófico")),"Extremo","")))),"")</f>
        <v/>
      </c>
      <c r="AI39" s="170"/>
      <c r="AJ39" s="298"/>
      <c r="AK39" s="374"/>
      <c r="AL39" s="376"/>
      <c r="AM39" s="378"/>
      <c r="AN39" s="313"/>
      <c r="AO39" s="313"/>
      <c r="AP39" s="298"/>
      <c r="AQ39" s="137"/>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c r="BR39" s="137"/>
      <c r="BS39" s="137"/>
      <c r="BT39" s="137"/>
      <c r="BU39" s="137"/>
    </row>
    <row r="40" spans="1:73" s="159" customFormat="1" ht="70.5" customHeight="1" x14ac:dyDescent="0.2">
      <c r="A40" s="326"/>
      <c r="B40" s="319"/>
      <c r="C40" s="319"/>
      <c r="D40" s="324"/>
      <c r="E40" s="324"/>
      <c r="F40" s="324"/>
      <c r="G40" s="311"/>
      <c r="H40" s="311"/>
      <c r="I40" s="328"/>
      <c r="J40" s="346"/>
      <c r="K40" s="324"/>
      <c r="L40" s="325"/>
      <c r="M40" s="321"/>
      <c r="N40" s="317"/>
      <c r="O40" s="336"/>
      <c r="P40" s="355">
        <f>IF(NOT(ISERROR(MATCH(O40,_xlfn.ANCHORARRAY(I51),0))),N53&amp;"Por favor no seleccionar los criterios de impacto",O40)</f>
        <v>0</v>
      </c>
      <c r="Q40" s="321"/>
      <c r="R40" s="317"/>
      <c r="S40" s="318"/>
      <c r="T40" s="161">
        <v>6</v>
      </c>
      <c r="U40" s="172"/>
      <c r="V40" s="163" t="str">
        <f t="shared" si="32"/>
        <v/>
      </c>
      <c r="W40" s="164"/>
      <c r="X40" s="164"/>
      <c r="Y40" s="165" t="str">
        <f t="shared" si="29"/>
        <v/>
      </c>
      <c r="Z40" s="164"/>
      <c r="AA40" s="164"/>
      <c r="AB40" s="164"/>
      <c r="AC40" s="166" t="str">
        <f t="shared" si="33"/>
        <v/>
      </c>
      <c r="AD40" s="167" t="str">
        <f t="shared" si="1"/>
        <v/>
      </c>
      <c r="AE40" s="168" t="str">
        <f t="shared" si="30"/>
        <v/>
      </c>
      <c r="AF40" s="167" t="str">
        <f t="shared" si="3"/>
        <v/>
      </c>
      <c r="AG40" s="168" t="str">
        <f t="shared" si="34"/>
        <v/>
      </c>
      <c r="AH40" s="169" t="str">
        <f t="shared" si="35"/>
        <v/>
      </c>
      <c r="AI40" s="170"/>
      <c r="AJ40" s="299"/>
      <c r="AK40" s="395"/>
      <c r="AL40" s="399"/>
      <c r="AM40" s="412"/>
      <c r="AN40" s="410"/>
      <c r="AO40" s="410"/>
      <c r="AP40" s="299"/>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7"/>
      <c r="BQ40" s="137"/>
      <c r="BR40" s="137"/>
      <c r="BS40" s="137"/>
      <c r="BT40" s="137"/>
      <c r="BU40" s="137"/>
    </row>
    <row r="41" spans="1:73" s="159" customFormat="1" ht="121.5" x14ac:dyDescent="0.2">
      <c r="A41" s="326">
        <v>6</v>
      </c>
      <c r="B41" s="319" t="s">
        <v>231</v>
      </c>
      <c r="C41" s="319" t="s">
        <v>239</v>
      </c>
      <c r="D41" s="327" t="s">
        <v>131</v>
      </c>
      <c r="E41" s="327" t="s">
        <v>430</v>
      </c>
      <c r="F41" s="327" t="s">
        <v>431</v>
      </c>
      <c r="G41" s="309" t="s">
        <v>432</v>
      </c>
      <c r="H41" s="309" t="s">
        <v>433</v>
      </c>
      <c r="I41" s="328" t="s">
        <v>435</v>
      </c>
      <c r="J41" s="344" t="s">
        <v>434</v>
      </c>
      <c r="K41" s="324" t="s">
        <v>123</v>
      </c>
      <c r="L41" s="325">
        <v>254000</v>
      </c>
      <c r="M41" s="321" t="str">
        <f>IF(L41&lt;=0,"",IF(L41&lt;=2,"Muy Baja",IF(L41&lt;=24,"Baja",IF(L41&lt;=500,"Media",IF(L41&lt;=5000,"Alta","Muy Alta")))))</f>
        <v>Muy Alta</v>
      </c>
      <c r="N41" s="317">
        <f>IF(M41="","",IF(M41="Muy Baja",0.2,IF(M41="Baja",0.4,IF(M41="Media",0.6,IF(M41="Alta",0.8,IF(M41="Muy Alta",1,))))))</f>
        <v>1</v>
      </c>
      <c r="O41" s="336" t="s">
        <v>150</v>
      </c>
      <c r="P41" s="317" t="str">
        <f>IF(NOT(ISERROR(MATCH(O41,'Tabla Impacto'!$B$221:$B$223,0))),'Tabla Impacto'!$F$223&amp;"Por favor no seleccionar los criterios de impacto(Afectación Económica o presupuestal y Pérdida Reputacional)",O41)</f>
        <v xml:space="preserve">     Mayor a 500 SMLMV </v>
      </c>
      <c r="Q41" s="321" t="str">
        <f>IF(OR(P41='Tabla Impacto'!$C$11,P41='Tabla Impacto'!$D$11),"Leve",IF(OR(P41='Tabla Impacto'!$C$12,P41='Tabla Impacto'!$D$12),"Menor",IF(OR(P41='Tabla Impacto'!$C$13,P41='Tabla Impacto'!$D$13),"Moderado",IF(OR(P41='Tabla Impacto'!$C$14,P41='Tabla Impacto'!$D$14),"Mayor",IF(OR(P41='Tabla Impacto'!$C$15,P41='Tabla Impacto'!$D$15),"Catastrófico","")))))</f>
        <v>Catastrófico</v>
      </c>
      <c r="R41" s="317">
        <f>IF(Q41="","",IF(Q41="Leve",0.2,IF(Q41="Menor",0.4,IF(Q41="Moderado",0.6,IF(Q41="Mayor",0.8,IF(Q41="Catastrófico",1,))))))</f>
        <v>1</v>
      </c>
      <c r="S41" s="318" t="str">
        <f>IF(OR(AND(M41="Muy Baja",Q41="Leve"),AND(M41="Muy Baja",Q41="Menor"),AND(M41="Baja",Q41="Leve")),"Bajo",IF(OR(AND(M41="Muy baja",Q41="Moderado"),AND(M41="Baja",Q41="Menor"),AND(M41="Baja",Q41="Moderado"),AND(M41="Media",Q41="Leve"),AND(M41="Media",Q41="Menor"),AND(M41="Media",Q41="Moderado"),AND(M41="Alta",Q41="Leve"),AND(M41="Alta",Q41="Menor")),"Moderado",IF(OR(AND(M41="Muy Baja",Q41="Mayor"),AND(M41="Baja",Q41="Mayor"),AND(M41="Media",Q41="Mayor"),AND(M41="Alta",Q41="Moderado"),AND(M41="Alta",Q41="Mayor"),AND(M41="Muy Alta",Q41="Leve"),AND(M41="Muy Alta",Q41="Menor"),AND(M41="Muy Alta",Q41="Moderado"),AND(M41="Muy Alta",Q41="Mayor")),"Alto",IF(OR(AND(M41="Muy Baja",Q41="Catastrófico"),AND(M41="Baja",Q41="Catastrófico"),AND(M41="Media",Q41="Catastrófico"),AND(M41="Alta",Q41="Catastrófico"),AND(M41="Muy Alta",Q41="Catastrófico")),"Extremo",""))))</f>
        <v>Extremo</v>
      </c>
      <c r="T41" s="161">
        <v>1</v>
      </c>
      <c r="U41" s="172" t="s">
        <v>436</v>
      </c>
      <c r="V41" s="163" t="str">
        <f>IF(OR(W41="Preventivo",W41="Detectivo"),"Probabilidad",IF(W41="Correctivo","Impacto",""))</f>
        <v>Probabilidad</v>
      </c>
      <c r="W41" s="164" t="s">
        <v>14</v>
      </c>
      <c r="X41" s="164" t="s">
        <v>9</v>
      </c>
      <c r="Y41" s="165" t="str">
        <f>IF(AND(W41="Preventivo",X41="Automático"),"50%",IF(AND(W41="Preventivo",X41="Manual"),"40%",IF(AND(W41="Detectivo",X41="Automático"),"40%",IF(AND(W41="Detectivo",X41="Manual"),"30%",IF(AND(W41="Correctivo",X41="Automático"),"35%",IF(AND(W41="Correctivo",X41="Manual"),"25%",""))))))</f>
        <v>40%</v>
      </c>
      <c r="Z41" s="164" t="s">
        <v>19</v>
      </c>
      <c r="AA41" s="164" t="s">
        <v>22</v>
      </c>
      <c r="AB41" s="164" t="s">
        <v>119</v>
      </c>
      <c r="AC41" s="166">
        <f>IFERROR(IF(V41="Probabilidad",(N41-(+N41*Y41)),IF(V41="Impacto",N41,"")),"")</f>
        <v>0.6</v>
      </c>
      <c r="AD41" s="167" t="str">
        <f>IFERROR(IF(AC41="","",IF(AC41&lt;=0.2,"Muy Baja",IF(AC41&lt;=0.4,"Baja",IF(AC41&lt;=0.6,"Media",IF(AC41&lt;=0.8,"Alta","Muy Alta"))))),"")</f>
        <v>Media</v>
      </c>
      <c r="AE41" s="168">
        <f>+AC41</f>
        <v>0.6</v>
      </c>
      <c r="AF41" s="167" t="str">
        <f>IFERROR(IF(AG41="","",IF(AG41&lt;=0.2,"Leve",IF(AG41&lt;=0.4,"Menor",IF(AG41&lt;=0.6,"Moderado",IF(AG41&lt;=0.8,"Mayor","Catastrófico"))))),"")</f>
        <v>Catastrófico</v>
      </c>
      <c r="AG41" s="168">
        <f>IFERROR(IF(V41="Impacto",(R41-(+R41*Y41)),IF(V41="Probabilidad",R41,"")),"")</f>
        <v>1</v>
      </c>
      <c r="AH41" s="169" t="str">
        <f>IFERROR(IF(OR(AND(AD41="Muy Baja",AF41="Leve"),AND(AD41="Muy Baja",AF41="Menor"),AND(AD41="Baja",AF41="Leve")),"Bajo",IF(OR(AND(AD41="Muy baja",AF41="Moderado"),AND(AD41="Baja",AF41="Menor"),AND(AD41="Baja",AF41="Moderado"),AND(AD41="Media",AF41="Leve"),AND(AD41="Media",AF41="Menor"),AND(AD41="Media",AF41="Moderado"),AND(AD41="Alta",AF41="Leve"),AND(AD41="Alta",AF41="Menor")),"Moderado",IF(OR(AND(AD41="Muy Baja",AF41="Mayor"),AND(AD41="Baja",AF41="Mayor"),AND(AD41="Media",AF41="Mayor"),AND(AD41="Alta",AF41="Moderado"),AND(AD41="Alta",AF41="Mayor"),AND(AD41="Muy Alta",AF41="Leve"),AND(AD41="Muy Alta",AF41="Menor"),AND(AD41="Muy Alta",AF41="Moderado"),AND(AD41="Muy Alta",AF41="Mayor")),"Alto",IF(OR(AND(AD41="Muy Baja",AF41="Catastrófico"),AND(AD41="Baja",AF41="Catastrófico"),AND(AD41="Media",AF41="Catastrófico"),AND(AD41="Alta",AF41="Catastrófico"),AND(AD41="Muy Alta",AF41="Catastrófico")),"Extremo","")))),"")</f>
        <v>Extremo</v>
      </c>
      <c r="AI41" s="170"/>
      <c r="AJ41" s="297" t="s">
        <v>438</v>
      </c>
      <c r="AK41" s="373" t="s">
        <v>296</v>
      </c>
      <c r="AL41" s="375">
        <v>44928</v>
      </c>
      <c r="AM41" s="377" t="s">
        <v>379</v>
      </c>
      <c r="AN41" s="312" t="s">
        <v>217</v>
      </c>
      <c r="AO41" s="312" t="s">
        <v>427</v>
      </c>
      <c r="AP41" s="297" t="s">
        <v>439</v>
      </c>
      <c r="AQ41" s="137"/>
      <c r="AR41" s="137"/>
      <c r="AS41" s="137"/>
      <c r="AT41" s="137"/>
      <c r="AU41" s="137"/>
      <c r="AV41" s="137"/>
      <c r="AW41" s="137"/>
      <c r="AX41" s="137"/>
      <c r="AY41" s="137"/>
      <c r="AZ41" s="137"/>
      <c r="BA41" s="137"/>
      <c r="BB41" s="137"/>
      <c r="BC41" s="137"/>
      <c r="BD41" s="137"/>
      <c r="BE41" s="137"/>
      <c r="BF41" s="137"/>
      <c r="BG41" s="137"/>
      <c r="BH41" s="137"/>
      <c r="BI41" s="137"/>
      <c r="BJ41" s="137"/>
      <c r="BK41" s="137"/>
      <c r="BL41" s="137"/>
      <c r="BM41" s="137"/>
      <c r="BN41" s="137"/>
      <c r="BO41" s="137"/>
      <c r="BP41" s="137"/>
      <c r="BQ41" s="137"/>
      <c r="BR41" s="137"/>
      <c r="BS41" s="137"/>
      <c r="BT41" s="137"/>
      <c r="BU41" s="137"/>
    </row>
    <row r="42" spans="1:73" s="159" customFormat="1" ht="182.25" x14ac:dyDescent="0.2">
      <c r="A42" s="326"/>
      <c r="B42" s="319"/>
      <c r="C42" s="319"/>
      <c r="D42" s="327"/>
      <c r="E42" s="327"/>
      <c r="F42" s="327"/>
      <c r="G42" s="310"/>
      <c r="H42" s="310"/>
      <c r="I42" s="328"/>
      <c r="J42" s="345"/>
      <c r="K42" s="324"/>
      <c r="L42" s="325"/>
      <c r="M42" s="321"/>
      <c r="N42" s="317"/>
      <c r="O42" s="336"/>
      <c r="P42" s="317">
        <f>IF(NOT(ISERROR(MATCH(O42,_xlfn.ANCHORARRAY(I53),0))),N55&amp;"Por favor no seleccionar los criterios de impacto",O42)</f>
        <v>0</v>
      </c>
      <c r="Q42" s="321"/>
      <c r="R42" s="317"/>
      <c r="S42" s="318"/>
      <c r="T42" s="161">
        <v>2</v>
      </c>
      <c r="U42" s="172" t="s">
        <v>437</v>
      </c>
      <c r="V42" s="163" t="str">
        <f>IF(OR(W42="Preventivo",W42="Detectivo"),"Probabilidad",IF(W42="Correctivo","Impacto",""))</f>
        <v>Impacto</v>
      </c>
      <c r="W42" s="164" t="s">
        <v>16</v>
      </c>
      <c r="X42" s="164" t="s">
        <v>9</v>
      </c>
      <c r="Y42" s="165" t="str">
        <f t="shared" ref="Y42:Y46" si="36">IF(AND(W42="Preventivo",X42="Automático"),"50%",IF(AND(W42="Preventivo",X42="Manual"),"40%",IF(AND(W42="Detectivo",X42="Automático"),"40%",IF(AND(W42="Detectivo",X42="Manual"),"30%",IF(AND(W42="Correctivo",X42="Automático"),"35%",IF(AND(W42="Correctivo",X42="Manual"),"25%",""))))))</f>
        <v>25%</v>
      </c>
      <c r="Z42" s="164" t="s">
        <v>19</v>
      </c>
      <c r="AA42" s="164" t="s">
        <v>22</v>
      </c>
      <c r="AB42" s="164" t="s">
        <v>119</v>
      </c>
      <c r="AC42" s="166">
        <f>IFERROR(IF(AND(V41="Probabilidad",V42="Probabilidad"),(AE41-(+AE41*Y42)),IF(V42="Probabilidad",(N41-(+N41*Y42)),IF(V42="Impacto",AE41,""))),"")</f>
        <v>0.6</v>
      </c>
      <c r="AD42" s="167" t="str">
        <f t="shared" si="1"/>
        <v>Media</v>
      </c>
      <c r="AE42" s="168">
        <f t="shared" ref="AE42:AE46" si="37">+AC42</f>
        <v>0.6</v>
      </c>
      <c r="AF42" s="167" t="str">
        <f t="shared" si="3"/>
        <v>Mayor</v>
      </c>
      <c r="AG42" s="168">
        <f>IFERROR(IF(AND(V41="Impacto",V42="Impacto"),(AG41-(+AG41*Y42)),IF(V42="Impacto",(R41-(+R41*Y42)),IF(V42="Probabilidad",AG41,""))),"")</f>
        <v>0.75</v>
      </c>
      <c r="AH42" s="169" t="str">
        <f t="shared" ref="AH42:AH43" si="38">IFERROR(IF(OR(AND(AD42="Muy Baja",AF42="Leve"),AND(AD42="Muy Baja",AF42="Menor"),AND(AD42="Baja",AF42="Leve")),"Bajo",IF(OR(AND(AD42="Muy baja",AF42="Moderado"),AND(AD42="Baja",AF42="Menor"),AND(AD42="Baja",AF42="Moderado"),AND(AD42="Media",AF42="Leve"),AND(AD42="Media",AF42="Menor"),AND(AD42="Media",AF42="Moderado"),AND(AD42="Alta",AF42="Leve"),AND(AD42="Alta",AF42="Menor")),"Moderado",IF(OR(AND(AD42="Muy Baja",AF42="Mayor"),AND(AD42="Baja",AF42="Mayor"),AND(AD42="Media",AF42="Mayor"),AND(AD42="Alta",AF42="Moderado"),AND(AD42="Alta",AF42="Mayor"),AND(AD42="Muy Alta",AF42="Leve"),AND(AD42="Muy Alta",AF42="Menor"),AND(AD42="Muy Alta",AF42="Moderado"),AND(AD42="Muy Alta",AF42="Mayor")),"Alto",IF(OR(AND(AD42="Muy Baja",AF42="Catastrófico"),AND(AD42="Baja",AF42="Catastrófico"),AND(AD42="Media",AF42="Catastrófico"),AND(AD42="Alta",AF42="Catastrófico"),AND(AD42="Muy Alta",AF42="Catastrófico")),"Extremo","")))),"")</f>
        <v>Alto</v>
      </c>
      <c r="AI42" s="170"/>
      <c r="AJ42" s="298"/>
      <c r="AK42" s="374"/>
      <c r="AL42" s="376"/>
      <c r="AM42" s="378"/>
      <c r="AN42" s="313"/>
      <c r="AO42" s="313"/>
      <c r="AP42" s="298"/>
      <c r="AQ42" s="137"/>
      <c r="AR42" s="137"/>
      <c r="AS42" s="137"/>
      <c r="AT42" s="137"/>
      <c r="AU42" s="137"/>
      <c r="AV42" s="137"/>
      <c r="AW42" s="137"/>
      <c r="AX42" s="137"/>
      <c r="AY42" s="137"/>
      <c r="AZ42" s="137"/>
      <c r="BA42" s="137"/>
      <c r="BB42" s="137"/>
      <c r="BC42" s="137"/>
      <c r="BD42" s="137"/>
      <c r="BE42" s="137"/>
      <c r="BF42" s="137"/>
      <c r="BG42" s="137"/>
      <c r="BH42" s="137"/>
      <c r="BI42" s="137"/>
      <c r="BJ42" s="137"/>
      <c r="BK42" s="137"/>
      <c r="BL42" s="137"/>
      <c r="BM42" s="137"/>
      <c r="BN42" s="137"/>
      <c r="BO42" s="137"/>
      <c r="BP42" s="137"/>
      <c r="BQ42" s="137"/>
      <c r="BR42" s="137"/>
      <c r="BS42" s="137"/>
      <c r="BT42" s="137"/>
      <c r="BU42" s="137"/>
    </row>
    <row r="43" spans="1:73" s="159" customFormat="1" ht="70.5" customHeight="1" x14ac:dyDescent="0.2">
      <c r="A43" s="326"/>
      <c r="B43" s="319"/>
      <c r="C43" s="319"/>
      <c r="D43" s="327"/>
      <c r="E43" s="327"/>
      <c r="F43" s="327"/>
      <c r="G43" s="310"/>
      <c r="H43" s="310"/>
      <c r="I43" s="328"/>
      <c r="J43" s="345"/>
      <c r="K43" s="324"/>
      <c r="L43" s="325"/>
      <c r="M43" s="321"/>
      <c r="N43" s="317"/>
      <c r="O43" s="336"/>
      <c r="P43" s="317">
        <f>IF(NOT(ISERROR(MATCH(O43,_xlfn.ANCHORARRAY(I54),0))),N56&amp;"Por favor no seleccionar los criterios de impacto",O43)</f>
        <v>0</v>
      </c>
      <c r="Q43" s="321"/>
      <c r="R43" s="317"/>
      <c r="S43" s="318"/>
      <c r="T43" s="161">
        <v>3</v>
      </c>
      <c r="U43" s="176"/>
      <c r="V43" s="163" t="str">
        <f>IF(OR(W43="Preventivo",W43="Detectivo"),"Probabilidad",IF(W43="Correctivo","Impacto",""))</f>
        <v/>
      </c>
      <c r="W43" s="164"/>
      <c r="X43" s="164"/>
      <c r="Y43" s="165" t="str">
        <f t="shared" si="36"/>
        <v/>
      </c>
      <c r="Z43" s="164"/>
      <c r="AA43" s="164"/>
      <c r="AB43" s="164"/>
      <c r="AC43" s="166" t="str">
        <f>IFERROR(IF(AND(V42="Probabilidad",V43="Probabilidad"),(AE42-(+AE42*Y43)),IF(AND(V42="Impacto",V43="Probabilidad"),(AE41-(+AE41*Y43)),IF(V43="Impacto",AE42,""))),"")</f>
        <v/>
      </c>
      <c r="AD43" s="167" t="str">
        <f t="shared" si="1"/>
        <v/>
      </c>
      <c r="AE43" s="168" t="str">
        <f t="shared" si="37"/>
        <v/>
      </c>
      <c r="AF43" s="167" t="str">
        <f t="shared" si="3"/>
        <v/>
      </c>
      <c r="AG43" s="168" t="str">
        <f>IFERROR(IF(AND(V42="Impacto",V43="Impacto"),(AG42-(+AG42*Y43)),IF(AND(V42="Probabilidad",V43="Impacto"),(AG41-(+AG41*Y43)),IF(V43="Probabilidad",AG42,""))),"")</f>
        <v/>
      </c>
      <c r="AH43" s="169" t="str">
        <f t="shared" si="38"/>
        <v/>
      </c>
      <c r="AI43" s="170"/>
      <c r="AJ43" s="298"/>
      <c r="AK43" s="374"/>
      <c r="AL43" s="376"/>
      <c r="AM43" s="378"/>
      <c r="AN43" s="313"/>
      <c r="AO43" s="313"/>
      <c r="AP43" s="298"/>
      <c r="AQ43" s="137"/>
      <c r="AR43" s="137"/>
      <c r="AS43" s="137"/>
      <c r="AT43" s="137"/>
      <c r="AU43" s="137"/>
      <c r="AV43" s="137"/>
      <c r="AW43" s="137"/>
      <c r="AX43" s="137"/>
      <c r="AY43" s="137"/>
      <c r="AZ43" s="137"/>
      <c r="BA43" s="137"/>
      <c r="BB43" s="137"/>
      <c r="BC43" s="137"/>
      <c r="BD43" s="137"/>
      <c r="BE43" s="137"/>
      <c r="BF43" s="137"/>
      <c r="BG43" s="137"/>
      <c r="BH43" s="137"/>
      <c r="BI43" s="137"/>
      <c r="BJ43" s="137"/>
      <c r="BK43" s="137"/>
      <c r="BL43" s="137"/>
      <c r="BM43" s="137"/>
      <c r="BN43" s="137"/>
      <c r="BO43" s="137"/>
      <c r="BP43" s="137"/>
      <c r="BQ43" s="137"/>
      <c r="BR43" s="137"/>
      <c r="BS43" s="137"/>
      <c r="BT43" s="137"/>
      <c r="BU43" s="137"/>
    </row>
    <row r="44" spans="1:73" s="159" customFormat="1" ht="70.5" customHeight="1" x14ac:dyDescent="0.2">
      <c r="A44" s="326"/>
      <c r="B44" s="319"/>
      <c r="C44" s="319"/>
      <c r="D44" s="327"/>
      <c r="E44" s="327"/>
      <c r="F44" s="327"/>
      <c r="G44" s="310"/>
      <c r="H44" s="310"/>
      <c r="I44" s="328"/>
      <c r="J44" s="345"/>
      <c r="K44" s="324"/>
      <c r="L44" s="325"/>
      <c r="M44" s="321"/>
      <c r="N44" s="317"/>
      <c r="O44" s="336"/>
      <c r="P44" s="317">
        <f>IF(NOT(ISERROR(MATCH(O44,_xlfn.ANCHORARRAY(I55),0))),N57&amp;"Por favor no seleccionar los criterios de impacto",O44)</f>
        <v>0</v>
      </c>
      <c r="Q44" s="321"/>
      <c r="R44" s="317"/>
      <c r="S44" s="318"/>
      <c r="T44" s="161">
        <v>4</v>
      </c>
      <c r="U44" s="172"/>
      <c r="V44" s="163" t="str">
        <f t="shared" ref="V44:V46" si="39">IF(OR(W44="Preventivo",W44="Detectivo"),"Probabilidad",IF(W44="Correctivo","Impacto",""))</f>
        <v/>
      </c>
      <c r="W44" s="164"/>
      <c r="X44" s="164"/>
      <c r="Y44" s="165" t="str">
        <f t="shared" si="36"/>
        <v/>
      </c>
      <c r="Z44" s="164"/>
      <c r="AA44" s="164"/>
      <c r="AB44" s="164"/>
      <c r="AC44" s="166" t="str">
        <f t="shared" ref="AC44:AC46" si="40">IFERROR(IF(AND(V43="Probabilidad",V44="Probabilidad"),(AE43-(+AE43*Y44)),IF(AND(V43="Impacto",V44="Probabilidad"),(AE42-(+AE42*Y44)),IF(V44="Impacto",AE43,""))),"")</f>
        <v/>
      </c>
      <c r="AD44" s="167" t="str">
        <f t="shared" si="1"/>
        <v/>
      </c>
      <c r="AE44" s="168" t="str">
        <f t="shared" si="37"/>
        <v/>
      </c>
      <c r="AF44" s="167" t="str">
        <f t="shared" si="3"/>
        <v/>
      </c>
      <c r="AG44" s="168" t="str">
        <f t="shared" ref="AG44:AG46" si="41">IFERROR(IF(AND(V43="Impacto",V44="Impacto"),(AG43-(+AG43*Y44)),IF(AND(V43="Probabilidad",V44="Impacto"),(AG42-(+AG42*Y44)),IF(V44="Probabilidad",AG43,""))),"")</f>
        <v/>
      </c>
      <c r="AH44" s="169" t="str">
        <f>IFERROR(IF(OR(AND(AD44="Muy Baja",AF44="Leve"),AND(AD44="Muy Baja",AF44="Menor"),AND(AD44="Baja",AF44="Leve")),"Bajo",IF(OR(AND(AD44="Muy baja",AF44="Moderado"),AND(AD44="Baja",AF44="Menor"),AND(AD44="Baja",AF44="Moderado"),AND(AD44="Media",AF44="Leve"),AND(AD44="Media",AF44="Menor"),AND(AD44="Media",AF44="Moderado"),AND(AD44="Alta",AF44="Leve"),AND(AD44="Alta",AF44="Menor")),"Moderado",IF(OR(AND(AD44="Muy Baja",AF44="Mayor"),AND(AD44="Baja",AF44="Mayor"),AND(AD44="Media",AF44="Mayor"),AND(AD44="Alta",AF44="Moderado"),AND(AD44="Alta",AF44="Mayor"),AND(AD44="Muy Alta",AF44="Leve"),AND(AD44="Muy Alta",AF44="Menor"),AND(AD44="Muy Alta",AF44="Moderado"),AND(AD44="Muy Alta",AF44="Mayor")),"Alto",IF(OR(AND(AD44="Muy Baja",AF44="Catastrófico"),AND(AD44="Baja",AF44="Catastrófico"),AND(AD44="Media",AF44="Catastrófico"),AND(AD44="Alta",AF44="Catastrófico"),AND(AD44="Muy Alta",AF44="Catastrófico")),"Extremo","")))),"")</f>
        <v/>
      </c>
      <c r="AI44" s="170"/>
      <c r="AJ44" s="298"/>
      <c r="AK44" s="374"/>
      <c r="AL44" s="376"/>
      <c r="AM44" s="378"/>
      <c r="AN44" s="313"/>
      <c r="AO44" s="313"/>
      <c r="AP44" s="298"/>
      <c r="AQ44" s="137"/>
      <c r="AR44" s="137"/>
      <c r="AS44" s="137"/>
      <c r="AT44" s="137"/>
      <c r="AU44" s="137"/>
      <c r="AV44" s="137"/>
      <c r="AW44" s="137"/>
      <c r="AX44" s="137"/>
      <c r="AY44" s="137"/>
      <c r="AZ44" s="137"/>
      <c r="BA44" s="137"/>
      <c r="BB44" s="137"/>
      <c r="BC44" s="137"/>
      <c r="BD44" s="137"/>
      <c r="BE44" s="137"/>
      <c r="BF44" s="137"/>
      <c r="BG44" s="137"/>
      <c r="BH44" s="137"/>
      <c r="BI44" s="137"/>
      <c r="BJ44" s="137"/>
      <c r="BK44" s="137"/>
      <c r="BL44" s="137"/>
      <c r="BM44" s="137"/>
      <c r="BN44" s="137"/>
      <c r="BO44" s="137"/>
      <c r="BP44" s="137"/>
      <c r="BQ44" s="137"/>
      <c r="BR44" s="137"/>
      <c r="BS44" s="137"/>
      <c r="BT44" s="137"/>
      <c r="BU44" s="137"/>
    </row>
    <row r="45" spans="1:73" s="159" customFormat="1" ht="70.5" customHeight="1" x14ac:dyDescent="0.2">
      <c r="A45" s="326"/>
      <c r="B45" s="319"/>
      <c r="C45" s="319"/>
      <c r="D45" s="327"/>
      <c r="E45" s="327"/>
      <c r="F45" s="327"/>
      <c r="G45" s="310"/>
      <c r="H45" s="310"/>
      <c r="I45" s="328"/>
      <c r="J45" s="345"/>
      <c r="K45" s="324"/>
      <c r="L45" s="325"/>
      <c r="M45" s="321"/>
      <c r="N45" s="317"/>
      <c r="O45" s="336"/>
      <c r="P45" s="317">
        <f>IF(NOT(ISERROR(MATCH(O45,_xlfn.ANCHORARRAY(I56),0))),N58&amp;"Por favor no seleccionar los criterios de impacto",O45)</f>
        <v>0</v>
      </c>
      <c r="Q45" s="321"/>
      <c r="R45" s="317"/>
      <c r="S45" s="318"/>
      <c r="T45" s="161">
        <v>5</v>
      </c>
      <c r="U45" s="172"/>
      <c r="V45" s="163" t="str">
        <f t="shared" si="39"/>
        <v/>
      </c>
      <c r="W45" s="164"/>
      <c r="X45" s="164"/>
      <c r="Y45" s="165" t="str">
        <f t="shared" si="36"/>
        <v/>
      </c>
      <c r="Z45" s="164"/>
      <c r="AA45" s="164"/>
      <c r="AB45" s="164"/>
      <c r="AC45" s="166" t="str">
        <f t="shared" si="40"/>
        <v/>
      </c>
      <c r="AD45" s="167" t="str">
        <f t="shared" si="1"/>
        <v/>
      </c>
      <c r="AE45" s="168" t="str">
        <f t="shared" si="37"/>
        <v/>
      </c>
      <c r="AF45" s="167" t="str">
        <f t="shared" si="3"/>
        <v/>
      </c>
      <c r="AG45" s="168" t="str">
        <f t="shared" si="41"/>
        <v/>
      </c>
      <c r="AH45" s="169" t="str">
        <f t="shared" ref="AH45" si="42">IFERROR(IF(OR(AND(AD45="Muy Baja",AF45="Leve"),AND(AD45="Muy Baja",AF45="Menor"),AND(AD45="Baja",AF45="Leve")),"Bajo",IF(OR(AND(AD45="Muy baja",AF45="Moderado"),AND(AD45="Baja",AF45="Menor"),AND(AD45="Baja",AF45="Moderado"),AND(AD45="Media",AF45="Leve"),AND(AD45="Media",AF45="Menor"),AND(AD45="Media",AF45="Moderado"),AND(AD45="Alta",AF45="Leve"),AND(AD45="Alta",AF45="Menor")),"Moderado",IF(OR(AND(AD45="Muy Baja",AF45="Mayor"),AND(AD45="Baja",AF45="Mayor"),AND(AD45="Media",AF45="Mayor"),AND(AD45="Alta",AF45="Moderado"),AND(AD45="Alta",AF45="Mayor"),AND(AD45="Muy Alta",AF45="Leve"),AND(AD45="Muy Alta",AF45="Menor"),AND(AD45="Muy Alta",AF45="Moderado"),AND(AD45="Muy Alta",AF45="Mayor")),"Alto",IF(OR(AND(AD45="Muy Baja",AF45="Catastrófico"),AND(AD45="Baja",AF45="Catastrófico"),AND(AD45="Media",AF45="Catastrófico"),AND(AD45="Alta",AF45="Catastrófico"),AND(AD45="Muy Alta",AF45="Catastrófico")),"Extremo","")))),"")</f>
        <v/>
      </c>
      <c r="AI45" s="170"/>
      <c r="AJ45" s="298"/>
      <c r="AK45" s="374"/>
      <c r="AL45" s="376"/>
      <c r="AM45" s="378"/>
      <c r="AN45" s="313"/>
      <c r="AO45" s="313"/>
      <c r="AP45" s="298"/>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row>
    <row r="46" spans="1:73" s="159" customFormat="1" ht="70.5" customHeight="1" x14ac:dyDescent="0.2">
      <c r="A46" s="326"/>
      <c r="B46" s="319"/>
      <c r="C46" s="319"/>
      <c r="D46" s="327"/>
      <c r="E46" s="327"/>
      <c r="F46" s="327"/>
      <c r="G46" s="311"/>
      <c r="H46" s="311"/>
      <c r="I46" s="328"/>
      <c r="J46" s="346"/>
      <c r="K46" s="324"/>
      <c r="L46" s="325"/>
      <c r="M46" s="321"/>
      <c r="N46" s="317"/>
      <c r="O46" s="336"/>
      <c r="P46" s="317">
        <f>IF(NOT(ISERROR(MATCH(O46,_xlfn.ANCHORARRAY(I57),0))),N59&amp;"Por favor no seleccionar los criterios de impacto",O46)</f>
        <v>0</v>
      </c>
      <c r="Q46" s="321"/>
      <c r="R46" s="317"/>
      <c r="S46" s="318"/>
      <c r="T46" s="161">
        <v>6</v>
      </c>
      <c r="U46" s="172"/>
      <c r="V46" s="163" t="str">
        <f t="shared" si="39"/>
        <v/>
      </c>
      <c r="W46" s="164"/>
      <c r="X46" s="164"/>
      <c r="Y46" s="165" t="str">
        <f t="shared" si="36"/>
        <v/>
      </c>
      <c r="Z46" s="164"/>
      <c r="AA46" s="164"/>
      <c r="AB46" s="164"/>
      <c r="AC46" s="166" t="str">
        <f t="shared" si="40"/>
        <v/>
      </c>
      <c r="AD46" s="167" t="str">
        <f t="shared" si="1"/>
        <v/>
      </c>
      <c r="AE46" s="168" t="str">
        <f t="shared" si="37"/>
        <v/>
      </c>
      <c r="AF46" s="167" t="str">
        <f>IFERROR(IF(AG46="","",IF(AG46&lt;=0.2,"Leve",IF(AG46&lt;=0.4,"Menor",IF(AG46&lt;=0.6,"Moderado",IF(AG46&lt;=0.8,"Mayor","Catastrófico"))))),"")</f>
        <v/>
      </c>
      <c r="AG46" s="168" t="str">
        <f t="shared" si="41"/>
        <v/>
      </c>
      <c r="AH46" s="169" t="str">
        <f>IFERROR(IF(OR(AND(AD46="Muy Baja",AF46="Leve"),AND(AD46="Muy Baja",AF46="Menor"),AND(AD46="Baja",AF46="Leve")),"Bajo",IF(OR(AND(AD46="Muy baja",AF46="Moderado"),AND(AD46="Baja",AF46="Menor"),AND(AD46="Baja",AF46="Moderado"),AND(AD46="Media",AF46="Leve"),AND(AD46="Media",AF46="Menor"),AND(AD46="Media",AF46="Moderado"),AND(AD46="Alta",AF46="Leve"),AND(AD46="Alta",AF46="Menor")),"Moderado",IF(OR(AND(AD46="Muy Baja",AF46="Mayor"),AND(AD46="Baja",AF46="Mayor"),AND(AD46="Media",AF46="Mayor"),AND(AD46="Alta",AF46="Moderado"),AND(AD46="Alta",AF46="Mayor"),AND(AD46="Muy Alta",AF46="Leve"),AND(AD46="Muy Alta",AF46="Menor"),AND(AD46="Muy Alta",AF46="Moderado"),AND(AD46="Muy Alta",AF46="Mayor")),"Alto",IF(OR(AND(AD46="Muy Baja",AF46="Catastrófico"),AND(AD46="Baja",AF46="Catastrófico"),AND(AD46="Media",AF46="Catastrófico"),AND(AD46="Alta",AF46="Catastrófico"),AND(AD46="Muy Alta",AF46="Catastrófico")),"Extremo","")))),"")</f>
        <v/>
      </c>
      <c r="AI46" s="170"/>
      <c r="AJ46" s="299"/>
      <c r="AK46" s="395"/>
      <c r="AL46" s="399"/>
      <c r="AM46" s="412"/>
      <c r="AN46" s="410"/>
      <c r="AO46" s="410"/>
      <c r="AP46" s="299"/>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row>
    <row r="47" spans="1:73" s="159" customFormat="1" ht="120" x14ac:dyDescent="0.2">
      <c r="A47" s="326">
        <v>7</v>
      </c>
      <c r="B47" s="351" t="s">
        <v>231</v>
      </c>
      <c r="C47" s="352" t="s">
        <v>440</v>
      </c>
      <c r="D47" s="349" t="s">
        <v>133</v>
      </c>
      <c r="E47" s="349" t="s">
        <v>441</v>
      </c>
      <c r="F47" s="349" t="s">
        <v>442</v>
      </c>
      <c r="G47" s="300" t="s">
        <v>443</v>
      </c>
      <c r="H47" s="379" t="s">
        <v>444</v>
      </c>
      <c r="I47" s="350" t="s">
        <v>445</v>
      </c>
      <c r="J47" s="386" t="s">
        <v>446</v>
      </c>
      <c r="K47" s="349" t="s">
        <v>123</v>
      </c>
      <c r="L47" s="385">
        <v>50000</v>
      </c>
      <c r="M47" s="321" t="str">
        <f>IF(L47&lt;=0,"",IF(L47&lt;=2,"Muy Baja",IF(L47&lt;=24,"Baja",IF(L47&lt;=500,"Media",IF(L47&lt;=5000,"Alta","Muy Alta")))))</f>
        <v>Muy Alta</v>
      </c>
      <c r="N47" s="317">
        <f>IF(M47="","",IF(M47="Muy Baja",0.2,IF(M47="Baja",0.4,IF(M47="Media",0.6,IF(M47="Alta",0.8,IF(M47="Muy Alta",1,))))))</f>
        <v>1</v>
      </c>
      <c r="O47" s="356" t="s">
        <v>150</v>
      </c>
      <c r="P47" s="317" t="str">
        <f>IF(NOT(ISERROR(MATCH(O47,'Tabla Impacto'!$B$221:$B$223,0))),'Tabla Impacto'!$F$223&amp;"Por favor no seleccionar los criterios de impacto(Afectación Económica o presupuestal y Pérdida Reputacional)",O47)</f>
        <v xml:space="preserve">     Mayor a 500 SMLMV </v>
      </c>
      <c r="Q47" s="321" t="str">
        <f>IF(OR(P47='Tabla Impacto'!$C$11,P47='Tabla Impacto'!$D$11),"Leve",IF(OR(P47='Tabla Impacto'!$C$12,P47='Tabla Impacto'!$D$12),"Menor",IF(OR(P47='Tabla Impacto'!$C$13,P47='Tabla Impacto'!$D$13),"Moderado",IF(OR(P47='Tabla Impacto'!$C$14,P47='Tabla Impacto'!$D$14),"Mayor",IF(OR(P47='Tabla Impacto'!$C$15,P47='Tabla Impacto'!$D$15),"Catastrófico","")))))</f>
        <v>Catastrófico</v>
      </c>
      <c r="R47" s="317">
        <f>IF(Q47="","",IF(Q47="Leve",0.2,IF(Q47="Menor",0.4,IF(Q47="Moderado",0.6,IF(Q47="Mayor",0.8,IF(Q47="Catastrófico",1,))))))</f>
        <v>1</v>
      </c>
      <c r="S47" s="318" t="str">
        <f>IF(OR(AND(M47="Muy Baja",Q47="Leve"),AND(M47="Muy Baja",Q47="Menor"),AND(M47="Baja",Q47="Leve")),"Bajo",IF(OR(AND(M47="Muy baja",Q47="Moderado"),AND(M47="Baja",Q47="Menor"),AND(M47="Baja",Q47="Moderado"),AND(M47="Media",Q47="Leve"),AND(M47="Media",Q47="Menor"),AND(M47="Media",Q47="Moderado"),AND(M47="Alta",Q47="Leve"),AND(M47="Alta",Q47="Menor")),"Moderado",IF(OR(AND(M47="Muy Baja",Q47="Mayor"),AND(M47="Baja",Q47="Mayor"),AND(M47="Media",Q47="Mayor"),AND(M47="Alta",Q47="Moderado"),AND(M47="Alta",Q47="Mayor"),AND(M47="Muy Alta",Q47="Leve"),AND(M47="Muy Alta",Q47="Menor"),AND(M47="Muy Alta",Q47="Moderado"),AND(M47="Muy Alta",Q47="Mayor")),"Alto",IF(OR(AND(M47="Muy Baja",Q47="Catastrófico"),AND(M47="Baja",Q47="Catastrófico"),AND(M47="Media",Q47="Catastrófico"),AND(M47="Alta",Q47="Catastrófico"),AND(M47="Muy Alta",Q47="Catastrófico")),"Extremo",""))))</f>
        <v>Extremo</v>
      </c>
      <c r="T47" s="161">
        <v>1</v>
      </c>
      <c r="U47" s="172" t="s">
        <v>447</v>
      </c>
      <c r="V47" s="163" t="str">
        <f>IF(OR(W47="Preventivo",W47="Detectivo"),"Probabilidad",IF(W47="Correctivo","Impacto",""))</f>
        <v>Probabilidad</v>
      </c>
      <c r="W47" s="185" t="s">
        <v>14</v>
      </c>
      <c r="X47" s="185" t="s">
        <v>9</v>
      </c>
      <c r="Y47" s="165" t="str">
        <f>IF(AND(W47="Preventivo",X47="Automático"),"50%",IF(AND(W47="Preventivo",X47="Manual"),"40%",IF(AND(W47="Detectivo",X47="Automático"),"40%",IF(AND(W47="Detectivo",X47="Manual"),"30%",IF(AND(W47="Correctivo",X47="Automático"),"35%",IF(AND(W47="Correctivo",X47="Manual"),"25%",""))))))</f>
        <v>40%</v>
      </c>
      <c r="Z47" s="185" t="s">
        <v>19</v>
      </c>
      <c r="AA47" s="185" t="s">
        <v>22</v>
      </c>
      <c r="AB47" s="185" t="s">
        <v>119</v>
      </c>
      <c r="AC47" s="166">
        <f>IFERROR(IF(V47="Probabilidad",(N47-(+N47*Y47)),IF(V47="Impacto",N47,"")),"")</f>
        <v>0.6</v>
      </c>
      <c r="AD47" s="167" t="str">
        <f>IFERROR(IF(AC47="","",IF(AC47&lt;=0.2,"Muy Baja",IF(AC47&lt;=0.4,"Baja",IF(AC47&lt;=0.6,"Media",IF(AC47&lt;=0.8,"Alta","Muy Alta"))))),"")</f>
        <v>Media</v>
      </c>
      <c r="AE47" s="168">
        <f>+AC47</f>
        <v>0.6</v>
      </c>
      <c r="AF47" s="167" t="str">
        <f>IFERROR(IF(AG47="","",IF(AG47&lt;=0.2,"Leve",IF(AG47&lt;=0.4,"Menor",IF(AG47&lt;=0.6,"Moderado",IF(AG47&lt;=0.8,"Mayor","Catastrófico"))))),"")</f>
        <v>Catastrófico</v>
      </c>
      <c r="AG47" s="168">
        <f>IFERROR(IF(V47="Impacto",(R47-(+R47*Y47)),IF(V47="Probabilidad",R47,"")),"")</f>
        <v>1</v>
      </c>
      <c r="AH47" s="169" t="str">
        <f>IFERROR(IF(OR(AND(AD47="Muy Baja",AF47="Leve"),AND(AD47="Muy Baja",AF47="Menor"),AND(AD47="Baja",AF47="Leve")),"Bajo",IF(OR(AND(AD47="Muy baja",AF47="Moderado"),AND(AD47="Baja",AF47="Menor"),AND(AD47="Baja",AF47="Moderado"),AND(AD47="Media",AF47="Leve"),AND(AD47="Media",AF47="Menor"),AND(AD47="Media",AF47="Moderado"),AND(AD47="Alta",AF47="Leve"),AND(AD47="Alta",AF47="Menor")),"Moderado",IF(OR(AND(AD47="Muy Baja",AF47="Mayor"),AND(AD47="Baja",AF47="Mayor"),AND(AD47="Media",AF47="Mayor"),AND(AD47="Alta",AF47="Moderado"),AND(AD47="Alta",AF47="Mayor"),AND(AD47="Muy Alta",AF47="Leve"),AND(AD47="Muy Alta",AF47="Menor"),AND(AD47="Muy Alta",AF47="Moderado"),AND(AD47="Muy Alta",AF47="Mayor")),"Alto",IF(OR(AND(AD47="Muy Baja",AF47="Catastrófico"),AND(AD47="Baja",AF47="Catastrófico"),AND(AD47="Media",AF47="Catastrófico"),AND(AD47="Alta",AF47="Catastrófico"),AND(AD47="Muy Alta",AF47="Catastrófico")),"Extremo","")))),"")</f>
        <v>Extremo</v>
      </c>
      <c r="AI47" s="170"/>
      <c r="AJ47" s="300" t="s">
        <v>451</v>
      </c>
      <c r="AK47" s="396" t="s">
        <v>293</v>
      </c>
      <c r="AL47" s="400">
        <v>44928</v>
      </c>
      <c r="AM47" s="413" t="s">
        <v>379</v>
      </c>
      <c r="AN47" s="396" t="s">
        <v>217</v>
      </c>
      <c r="AO47" s="396" t="s">
        <v>427</v>
      </c>
      <c r="AP47" s="300" t="s">
        <v>452</v>
      </c>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row>
    <row r="48" spans="1:73" s="159" customFormat="1" ht="103.5" customHeight="1" x14ac:dyDescent="0.2">
      <c r="A48" s="326"/>
      <c r="B48" s="351"/>
      <c r="C48" s="352"/>
      <c r="D48" s="349"/>
      <c r="E48" s="349"/>
      <c r="F48" s="349"/>
      <c r="G48" s="301"/>
      <c r="H48" s="380"/>
      <c r="I48" s="350"/>
      <c r="J48" s="387"/>
      <c r="K48" s="349"/>
      <c r="L48" s="385"/>
      <c r="M48" s="321"/>
      <c r="N48" s="317"/>
      <c r="O48" s="356"/>
      <c r="P48" s="317">
        <f>IF(NOT(ISERROR(MATCH(O48,_xlfn.ANCHORARRAY(I59),0))),N61&amp;"Por favor no seleccionar los criterios de impacto",O48)</f>
        <v>0</v>
      </c>
      <c r="Q48" s="321"/>
      <c r="R48" s="317"/>
      <c r="S48" s="318"/>
      <c r="T48" s="161">
        <v>2</v>
      </c>
      <c r="U48" s="172" t="s">
        <v>448</v>
      </c>
      <c r="V48" s="163" t="str">
        <f>IF(OR(W48="Preventivo",W48="Detectivo"),"Probabilidad",IF(W48="Correctivo","Impacto",""))</f>
        <v>Probabilidad</v>
      </c>
      <c r="W48" s="185" t="s">
        <v>14</v>
      </c>
      <c r="X48" s="185" t="s">
        <v>9</v>
      </c>
      <c r="Y48" s="165" t="str">
        <f t="shared" ref="Y48:Y52" si="43">IF(AND(W48="Preventivo",X48="Automático"),"50%",IF(AND(W48="Preventivo",X48="Manual"),"40%",IF(AND(W48="Detectivo",X48="Automático"),"40%",IF(AND(W48="Detectivo",X48="Manual"),"30%",IF(AND(W48="Correctivo",X48="Automático"),"35%",IF(AND(W48="Correctivo",X48="Manual"),"25%",""))))))</f>
        <v>40%</v>
      </c>
      <c r="Z48" s="185" t="s">
        <v>19</v>
      </c>
      <c r="AA48" s="185" t="s">
        <v>22</v>
      </c>
      <c r="AB48" s="185" t="s">
        <v>119</v>
      </c>
      <c r="AC48" s="166">
        <f>IFERROR(IF(AND(V47="Probabilidad",V48="Probabilidad"),(AE47-(+AE47*Y48)),IF(V48="Probabilidad",(N47-(+N47*Y48)),IF(V48="Impacto",AE47,""))),"")</f>
        <v>0.36</v>
      </c>
      <c r="AD48" s="167" t="str">
        <f t="shared" si="1"/>
        <v>Baja</v>
      </c>
      <c r="AE48" s="168">
        <f t="shared" ref="AE48:AE52" si="44">+AC48</f>
        <v>0.36</v>
      </c>
      <c r="AF48" s="167" t="str">
        <f t="shared" si="3"/>
        <v>Catastrófico</v>
      </c>
      <c r="AG48" s="168">
        <f>IFERROR(IF(AND(V47="Impacto",V48="Impacto"),(AG47-(+AG47*Y48)),IF(V48="Impacto",(R47-(+R47*Y48)),IF(V48="Probabilidad",AG47,""))),"")</f>
        <v>1</v>
      </c>
      <c r="AH48" s="169" t="str">
        <f t="shared" ref="AH48:AH49" si="45">IFERROR(IF(OR(AND(AD48="Muy Baja",AF48="Leve"),AND(AD48="Muy Baja",AF48="Menor"),AND(AD48="Baja",AF48="Leve")),"Bajo",IF(OR(AND(AD48="Muy baja",AF48="Moderado"),AND(AD48="Baja",AF48="Menor"),AND(AD48="Baja",AF48="Moderado"),AND(AD48="Media",AF48="Leve"),AND(AD48="Media",AF48="Menor"),AND(AD48="Media",AF48="Moderado"),AND(AD48="Alta",AF48="Leve"),AND(AD48="Alta",AF48="Menor")),"Moderado",IF(OR(AND(AD48="Muy Baja",AF48="Mayor"),AND(AD48="Baja",AF48="Mayor"),AND(AD48="Media",AF48="Mayor"),AND(AD48="Alta",AF48="Moderado"),AND(AD48="Alta",AF48="Mayor"),AND(AD48="Muy Alta",AF48="Leve"),AND(AD48="Muy Alta",AF48="Menor"),AND(AD48="Muy Alta",AF48="Moderado"),AND(AD48="Muy Alta",AF48="Mayor")),"Alto",IF(OR(AND(AD48="Muy Baja",AF48="Catastrófico"),AND(AD48="Baja",AF48="Catastrófico"),AND(AD48="Media",AF48="Catastrófico"),AND(AD48="Alta",AF48="Catastrófico"),AND(AD48="Muy Alta",AF48="Catastrófico")),"Extremo","")))),"")</f>
        <v>Extremo</v>
      </c>
      <c r="AI48" s="170"/>
      <c r="AJ48" s="301"/>
      <c r="AK48" s="397"/>
      <c r="AL48" s="397"/>
      <c r="AM48" s="397"/>
      <c r="AN48" s="397"/>
      <c r="AO48" s="397"/>
      <c r="AP48" s="301"/>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row>
    <row r="49" spans="1:73" s="159" customFormat="1" ht="111" customHeight="1" x14ac:dyDescent="0.2">
      <c r="A49" s="326"/>
      <c r="B49" s="351"/>
      <c r="C49" s="352"/>
      <c r="D49" s="349"/>
      <c r="E49" s="349"/>
      <c r="F49" s="349"/>
      <c r="G49" s="301"/>
      <c r="H49" s="380"/>
      <c r="I49" s="350"/>
      <c r="J49" s="387"/>
      <c r="K49" s="349"/>
      <c r="L49" s="385"/>
      <c r="M49" s="321"/>
      <c r="N49" s="317"/>
      <c r="O49" s="356"/>
      <c r="P49" s="317">
        <f>IF(NOT(ISERROR(MATCH(O49,_xlfn.ANCHORARRAY(I60),0))),N62&amp;"Por favor no seleccionar los criterios de impacto",O49)</f>
        <v>0</v>
      </c>
      <c r="Q49" s="321"/>
      <c r="R49" s="317"/>
      <c r="S49" s="318"/>
      <c r="T49" s="161">
        <v>3</v>
      </c>
      <c r="U49" s="172" t="s">
        <v>449</v>
      </c>
      <c r="V49" s="163" t="str">
        <f>IF(OR(W49="Preventivo",W49="Detectivo"),"Probabilidad",IF(W49="Correctivo","Impacto",""))</f>
        <v>Probabilidad</v>
      </c>
      <c r="W49" s="185" t="s">
        <v>15</v>
      </c>
      <c r="X49" s="185" t="s">
        <v>9</v>
      </c>
      <c r="Y49" s="165" t="str">
        <f t="shared" si="43"/>
        <v>30%</v>
      </c>
      <c r="Z49" s="185" t="s">
        <v>19</v>
      </c>
      <c r="AA49" s="185" t="s">
        <v>22</v>
      </c>
      <c r="AB49" s="185" t="s">
        <v>119</v>
      </c>
      <c r="AC49" s="166">
        <f>IFERROR(IF(AND(V48="Probabilidad",V49="Probabilidad"),(AE48-(+AE48*Y49)),IF(AND(V48="Impacto",V49="Probabilidad"),(AE47-(+AE47*Y49)),IF(V49="Impacto",AE48,""))),"")</f>
        <v>0.252</v>
      </c>
      <c r="AD49" s="167" t="str">
        <f t="shared" si="1"/>
        <v>Baja</v>
      </c>
      <c r="AE49" s="168">
        <f t="shared" si="44"/>
        <v>0.252</v>
      </c>
      <c r="AF49" s="167" t="str">
        <f t="shared" si="3"/>
        <v>Catastrófico</v>
      </c>
      <c r="AG49" s="168">
        <f>IFERROR(IF(AND(V48="Impacto",V49="Impacto"),(AG48-(+AG48*Y49)),IF(AND(V48="Probabilidad",V49="Impacto"),(AG47-(+AG47*Y49)),IF(V49="Probabilidad",AG48,""))),"")</f>
        <v>1</v>
      </c>
      <c r="AH49" s="169" t="str">
        <f t="shared" si="45"/>
        <v>Extremo</v>
      </c>
      <c r="AI49" s="170"/>
      <c r="AJ49" s="301"/>
      <c r="AK49" s="397"/>
      <c r="AL49" s="397"/>
      <c r="AM49" s="397"/>
      <c r="AN49" s="397"/>
      <c r="AO49" s="397"/>
      <c r="AP49" s="301"/>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row>
    <row r="50" spans="1:73" s="159" customFormat="1" ht="109.5" customHeight="1" x14ac:dyDescent="0.2">
      <c r="A50" s="326"/>
      <c r="B50" s="351"/>
      <c r="C50" s="352"/>
      <c r="D50" s="349"/>
      <c r="E50" s="349"/>
      <c r="F50" s="349"/>
      <c r="G50" s="301"/>
      <c r="H50" s="380"/>
      <c r="I50" s="350"/>
      <c r="J50" s="387"/>
      <c r="K50" s="349"/>
      <c r="L50" s="385"/>
      <c r="M50" s="321"/>
      <c r="N50" s="317"/>
      <c r="O50" s="356"/>
      <c r="P50" s="317">
        <f>IF(NOT(ISERROR(MATCH(O50,_xlfn.ANCHORARRAY(I61),0))),N63&amp;"Por favor no seleccionar los criterios de impacto",O50)</f>
        <v>0</v>
      </c>
      <c r="Q50" s="321"/>
      <c r="R50" s="317"/>
      <c r="S50" s="318"/>
      <c r="T50" s="161">
        <v>4</v>
      </c>
      <c r="U50" s="172" t="s">
        <v>450</v>
      </c>
      <c r="V50" s="163" t="str">
        <f t="shared" ref="V50:V52" si="46">IF(OR(W50="Preventivo",W50="Detectivo"),"Probabilidad",IF(W50="Correctivo","Impacto",""))</f>
        <v>Impacto</v>
      </c>
      <c r="W50" s="185" t="s">
        <v>16</v>
      </c>
      <c r="X50" s="185" t="s">
        <v>9</v>
      </c>
      <c r="Y50" s="165" t="str">
        <f t="shared" si="43"/>
        <v>25%</v>
      </c>
      <c r="Z50" s="185" t="s">
        <v>19</v>
      </c>
      <c r="AA50" s="185" t="s">
        <v>22</v>
      </c>
      <c r="AB50" s="185" t="s">
        <v>119</v>
      </c>
      <c r="AC50" s="166">
        <f t="shared" ref="AC50:AC52" si="47">IFERROR(IF(AND(V49="Probabilidad",V50="Probabilidad"),(AE49-(+AE49*Y50)),IF(AND(V49="Impacto",V50="Probabilidad"),(AE48-(+AE48*Y50)),IF(V50="Impacto",AE49,""))),"")</f>
        <v>0.252</v>
      </c>
      <c r="AD50" s="167" t="str">
        <f t="shared" si="1"/>
        <v>Baja</v>
      </c>
      <c r="AE50" s="168">
        <f t="shared" si="44"/>
        <v>0.252</v>
      </c>
      <c r="AF50" s="167" t="str">
        <f t="shared" si="3"/>
        <v>Mayor</v>
      </c>
      <c r="AG50" s="168">
        <f t="shared" ref="AG50:AG52" si="48">IFERROR(IF(AND(V49="Impacto",V50="Impacto"),(AG49-(+AG49*Y50)),IF(AND(V49="Probabilidad",V50="Impacto"),(AG48-(+AG48*Y50)),IF(V50="Probabilidad",AG49,""))),"")</f>
        <v>0.75</v>
      </c>
      <c r="AH50" s="169" t="str">
        <f>IFERROR(IF(OR(AND(AD50="Muy Baja",AF50="Leve"),AND(AD50="Muy Baja",AF50="Menor"),AND(AD50="Baja",AF50="Leve")),"Bajo",IF(OR(AND(AD50="Muy baja",AF50="Moderado"),AND(AD50="Baja",AF50="Menor"),AND(AD50="Baja",AF50="Moderado"),AND(AD50="Media",AF50="Leve"),AND(AD50="Media",AF50="Menor"),AND(AD50="Media",AF50="Moderado"),AND(AD50="Alta",AF50="Leve"),AND(AD50="Alta",AF50="Menor")),"Moderado",IF(OR(AND(AD50="Muy Baja",AF50="Mayor"),AND(AD50="Baja",AF50="Mayor"),AND(AD50="Media",AF50="Mayor"),AND(AD50="Alta",AF50="Moderado"),AND(AD50="Alta",AF50="Mayor"),AND(AD50="Muy Alta",AF50="Leve"),AND(AD50="Muy Alta",AF50="Menor"),AND(AD50="Muy Alta",AF50="Moderado"),AND(AD50="Muy Alta",AF50="Mayor")),"Alto",IF(OR(AND(AD50="Muy Baja",AF50="Catastrófico"),AND(AD50="Baja",AF50="Catastrófico"),AND(AD50="Media",AF50="Catastrófico"),AND(AD50="Alta",AF50="Catastrófico"),AND(AD50="Muy Alta",AF50="Catastrófico")),"Extremo","")))),"")</f>
        <v>Alto</v>
      </c>
      <c r="AI50" s="170"/>
      <c r="AJ50" s="301"/>
      <c r="AK50" s="397"/>
      <c r="AL50" s="397"/>
      <c r="AM50" s="397"/>
      <c r="AN50" s="397"/>
      <c r="AO50" s="397"/>
      <c r="AP50" s="301"/>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7"/>
      <c r="BR50" s="137"/>
      <c r="BS50" s="137"/>
      <c r="BT50" s="137"/>
      <c r="BU50" s="137"/>
    </row>
    <row r="51" spans="1:73" s="159" customFormat="1" ht="70.5" customHeight="1" x14ac:dyDescent="0.2">
      <c r="A51" s="326"/>
      <c r="B51" s="351"/>
      <c r="C51" s="352"/>
      <c r="D51" s="349"/>
      <c r="E51" s="349"/>
      <c r="F51" s="349"/>
      <c r="G51" s="301"/>
      <c r="H51" s="380"/>
      <c r="I51" s="350"/>
      <c r="J51" s="387"/>
      <c r="K51" s="349"/>
      <c r="L51" s="385"/>
      <c r="M51" s="321"/>
      <c r="N51" s="317"/>
      <c r="O51" s="356"/>
      <c r="P51" s="317">
        <f>IF(NOT(ISERROR(MATCH(O51,_xlfn.ANCHORARRAY(I62),0))),N64&amp;"Por favor no seleccionar los criterios de impacto",O51)</f>
        <v>0</v>
      </c>
      <c r="Q51" s="321"/>
      <c r="R51" s="317"/>
      <c r="S51" s="318"/>
      <c r="T51" s="161">
        <v>5</v>
      </c>
      <c r="U51" s="172"/>
      <c r="V51" s="163" t="str">
        <f t="shared" si="46"/>
        <v/>
      </c>
      <c r="W51" s="164"/>
      <c r="X51" s="164"/>
      <c r="Y51" s="165" t="str">
        <f t="shared" si="43"/>
        <v/>
      </c>
      <c r="Z51" s="164"/>
      <c r="AA51" s="164"/>
      <c r="AB51" s="164"/>
      <c r="AC51" s="166" t="str">
        <f t="shared" si="47"/>
        <v/>
      </c>
      <c r="AD51" s="167" t="str">
        <f t="shared" si="1"/>
        <v/>
      </c>
      <c r="AE51" s="168" t="str">
        <f t="shared" si="44"/>
        <v/>
      </c>
      <c r="AF51" s="167" t="str">
        <f t="shared" si="3"/>
        <v/>
      </c>
      <c r="AG51" s="168" t="str">
        <f t="shared" si="48"/>
        <v/>
      </c>
      <c r="AH51" s="169" t="str">
        <f t="shared" ref="AH51:AH52" si="49">IFERROR(IF(OR(AND(AD51="Muy Baja",AF51="Leve"),AND(AD51="Muy Baja",AF51="Menor"),AND(AD51="Baja",AF51="Leve")),"Bajo",IF(OR(AND(AD51="Muy baja",AF51="Moderado"),AND(AD51="Baja",AF51="Menor"),AND(AD51="Baja",AF51="Moderado"),AND(AD51="Media",AF51="Leve"),AND(AD51="Media",AF51="Menor"),AND(AD51="Media",AF51="Moderado"),AND(AD51="Alta",AF51="Leve"),AND(AD51="Alta",AF51="Menor")),"Moderado",IF(OR(AND(AD51="Muy Baja",AF51="Mayor"),AND(AD51="Baja",AF51="Mayor"),AND(AD51="Media",AF51="Mayor"),AND(AD51="Alta",AF51="Moderado"),AND(AD51="Alta",AF51="Mayor"),AND(AD51="Muy Alta",AF51="Leve"),AND(AD51="Muy Alta",AF51="Menor"),AND(AD51="Muy Alta",AF51="Moderado"),AND(AD51="Muy Alta",AF51="Mayor")),"Alto",IF(OR(AND(AD51="Muy Baja",AF51="Catastrófico"),AND(AD51="Baja",AF51="Catastrófico"),AND(AD51="Media",AF51="Catastrófico"),AND(AD51="Alta",AF51="Catastrófico"),AND(AD51="Muy Alta",AF51="Catastrófico")),"Extremo","")))),"")</f>
        <v/>
      </c>
      <c r="AI51" s="170"/>
      <c r="AJ51" s="301"/>
      <c r="AK51" s="397"/>
      <c r="AL51" s="397"/>
      <c r="AM51" s="397"/>
      <c r="AN51" s="397"/>
      <c r="AO51" s="397"/>
      <c r="AP51" s="301"/>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37"/>
      <c r="BU51" s="137"/>
    </row>
    <row r="52" spans="1:73" s="159" customFormat="1" ht="70.5" customHeight="1" x14ac:dyDescent="0.2">
      <c r="A52" s="326"/>
      <c r="B52" s="351"/>
      <c r="C52" s="352"/>
      <c r="D52" s="349"/>
      <c r="E52" s="349"/>
      <c r="F52" s="349"/>
      <c r="G52" s="302"/>
      <c r="H52" s="381"/>
      <c r="I52" s="350"/>
      <c r="J52" s="388"/>
      <c r="K52" s="349"/>
      <c r="L52" s="385"/>
      <c r="M52" s="321"/>
      <c r="N52" s="317"/>
      <c r="O52" s="356"/>
      <c r="P52" s="317">
        <f>IF(NOT(ISERROR(MATCH(O52,_xlfn.ANCHORARRAY(I63),0))),N65&amp;"Por favor no seleccionar los criterios de impacto",O52)</f>
        <v>0</v>
      </c>
      <c r="Q52" s="321"/>
      <c r="R52" s="317"/>
      <c r="S52" s="318"/>
      <c r="T52" s="161">
        <v>6</v>
      </c>
      <c r="U52" s="172"/>
      <c r="V52" s="163" t="str">
        <f t="shared" si="46"/>
        <v/>
      </c>
      <c r="W52" s="164"/>
      <c r="X52" s="164"/>
      <c r="Y52" s="165" t="str">
        <f t="shared" si="43"/>
        <v/>
      </c>
      <c r="Z52" s="164"/>
      <c r="AA52" s="164"/>
      <c r="AB52" s="164"/>
      <c r="AC52" s="166" t="str">
        <f t="shared" si="47"/>
        <v/>
      </c>
      <c r="AD52" s="167" t="str">
        <f t="shared" si="1"/>
        <v/>
      </c>
      <c r="AE52" s="168" t="str">
        <f t="shared" si="44"/>
        <v/>
      </c>
      <c r="AF52" s="167" t="str">
        <f t="shared" si="3"/>
        <v/>
      </c>
      <c r="AG52" s="168" t="str">
        <f t="shared" si="48"/>
        <v/>
      </c>
      <c r="AH52" s="169" t="str">
        <f t="shared" si="49"/>
        <v/>
      </c>
      <c r="AI52" s="170"/>
      <c r="AJ52" s="302"/>
      <c r="AK52" s="398"/>
      <c r="AL52" s="398"/>
      <c r="AM52" s="398"/>
      <c r="AN52" s="398"/>
      <c r="AO52" s="398"/>
      <c r="AP52" s="302"/>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row>
    <row r="53" spans="1:73" s="159" customFormat="1" ht="70.5" customHeight="1" x14ac:dyDescent="0.2">
      <c r="A53" s="326">
        <v>8</v>
      </c>
      <c r="B53" s="353"/>
      <c r="C53" s="353"/>
      <c r="D53" s="347"/>
      <c r="E53" s="347"/>
      <c r="F53" s="347"/>
      <c r="G53" s="382"/>
      <c r="H53" s="382"/>
      <c r="I53" s="348"/>
      <c r="J53" s="389"/>
      <c r="K53" s="347"/>
      <c r="L53" s="360"/>
      <c r="M53" s="361" t="str">
        <f>IF(L53&lt;=0,"",IF(L53&lt;=2,"Muy Baja",IF(L53&lt;=24,"Baja",IF(L53&lt;=500,"Media",IF(L53&lt;=5000,"Alta","Muy Alta")))))</f>
        <v/>
      </c>
      <c r="N53" s="355" t="str">
        <f>IF(M53="","",IF(M53="Muy Baja",0.2,IF(M53="Baja",0.4,IF(M53="Media",0.6,IF(M53="Alta",0.8,IF(M53="Muy Alta",1,))))))</f>
        <v/>
      </c>
      <c r="O53" s="362"/>
      <c r="P53" s="355">
        <f>IF(NOT(ISERROR(MATCH(O53,'Tabla Impacto'!$B$221:$B$223,0))),'Tabla Impacto'!$F$223&amp;"Por favor no seleccionar los criterios de impacto(Afectación Económica o presupuestal y Pérdida Reputacional)",O53)</f>
        <v>0</v>
      </c>
      <c r="Q53" s="361" t="str">
        <f>IF(OR(P53='Tabla Impacto'!$C$11,P53='Tabla Impacto'!$D$11),"Leve",IF(OR(P53='Tabla Impacto'!$C$12,P53='Tabla Impacto'!$D$12),"Menor",IF(OR(P53='Tabla Impacto'!$C$13,P53='Tabla Impacto'!$D$13),"Moderado",IF(OR(P53='Tabla Impacto'!$C$14,P53='Tabla Impacto'!$D$14),"Mayor",IF(OR(P53='Tabla Impacto'!$C$15,P53='Tabla Impacto'!$D$15),"Catastrófico","")))))</f>
        <v/>
      </c>
      <c r="R53" s="355" t="str">
        <f>IF(Q53="","",IF(Q53="Leve",0.2,IF(Q53="Menor",0.4,IF(Q53="Moderado",0.6,IF(Q53="Mayor",0.8,IF(Q53="Catastrófico",1,))))))</f>
        <v/>
      </c>
      <c r="S53" s="354" t="str">
        <f>IF(OR(AND(M53="Muy Baja",Q53="Leve"),AND(M53="Muy Baja",Q53="Menor"),AND(M53="Baja",Q53="Leve")),"Bajo",IF(OR(AND(M53="Muy baja",Q53="Moderado"),AND(M53="Baja",Q53="Menor"),AND(M53="Baja",Q53="Moderado"),AND(M53="Media",Q53="Leve"),AND(M53="Media",Q53="Menor"),AND(M53="Media",Q53="Moderado"),AND(M53="Alta",Q53="Leve"),AND(M53="Alta",Q53="Menor")),"Moderado",IF(OR(AND(M53="Muy Baja",Q53="Mayor"),AND(M53="Baja",Q53="Mayor"),AND(M53="Media",Q53="Mayor"),AND(M53="Alta",Q53="Moderado"),AND(M53="Alta",Q53="Mayor"),AND(M53="Muy Alta",Q53="Leve"),AND(M53="Muy Alta",Q53="Menor"),AND(M53="Muy Alta",Q53="Moderado"),AND(M53="Muy Alta",Q53="Mayor")),"Alto",IF(OR(AND(M53="Muy Baja",Q53="Catastrófico"),AND(M53="Baja",Q53="Catastrófico"),AND(M53="Media",Q53="Catastrófico"),AND(M53="Alta",Q53="Catastrófico"),AND(M53="Muy Alta",Q53="Catastrófico")),"Extremo",""))))</f>
        <v/>
      </c>
      <c r="T53" s="161">
        <v>1</v>
      </c>
      <c r="U53" s="172"/>
      <c r="V53" s="163" t="str">
        <f>IF(OR(W53="Preventivo",W53="Detectivo"),"Probabilidad",IF(W53="Correctivo","Impacto",""))</f>
        <v/>
      </c>
      <c r="W53" s="164"/>
      <c r="X53" s="164"/>
      <c r="Y53" s="165" t="str">
        <f>IF(AND(W53="Preventivo",X53="Automático"),"50%",IF(AND(W53="Preventivo",X53="Manual"),"40%",IF(AND(W53="Detectivo",X53="Automático"),"40%",IF(AND(W53="Detectivo",X53="Manual"),"30%",IF(AND(W53="Correctivo",X53="Automático"),"35%",IF(AND(W53="Correctivo",X53="Manual"),"25%",""))))))</f>
        <v/>
      </c>
      <c r="Z53" s="164"/>
      <c r="AA53" s="164"/>
      <c r="AB53" s="164"/>
      <c r="AC53" s="166" t="str">
        <f>IFERROR(IF(V53="Probabilidad",(N53-(+N53*Y53)),IF(V53="Impacto",N53,"")),"")</f>
        <v/>
      </c>
      <c r="AD53" s="167" t="str">
        <f>IFERROR(IF(AC53="","",IF(AC53&lt;=0.2,"Muy Baja",IF(AC53&lt;=0.4,"Baja",IF(AC53&lt;=0.6,"Media",IF(AC53&lt;=0.8,"Alta","Muy Alta"))))),"")</f>
        <v/>
      </c>
      <c r="AE53" s="168" t="str">
        <f>+AC53</f>
        <v/>
      </c>
      <c r="AF53" s="167" t="str">
        <f>IFERROR(IF(AG53="","",IF(AG53&lt;=0.2,"Leve",IF(AG53&lt;=0.4,"Menor",IF(AG53&lt;=0.6,"Moderado",IF(AG53&lt;=0.8,"Mayor","Catastrófico"))))),"")</f>
        <v/>
      </c>
      <c r="AG53" s="168" t="str">
        <f>IFERROR(IF(V53="Impacto",(R53-(+R53*Y53)),IF(V53="Probabilidad",R53,"")),"")</f>
        <v/>
      </c>
      <c r="AH53" s="169" t="str">
        <f>IFERROR(IF(OR(AND(AD53="Muy Baja",AF53="Leve"),AND(AD53="Muy Baja",AF53="Menor"),AND(AD53="Baja",AF53="Leve")),"Bajo",IF(OR(AND(AD53="Muy baja",AF53="Moderado"),AND(AD53="Baja",AF53="Menor"),AND(AD53="Baja",AF53="Moderado"),AND(AD53="Media",AF53="Leve"),AND(AD53="Media",AF53="Menor"),AND(AD53="Media",AF53="Moderado"),AND(AD53="Alta",AF53="Leve"),AND(AD53="Alta",AF53="Menor")),"Moderado",IF(OR(AND(AD53="Muy Baja",AF53="Mayor"),AND(AD53="Baja",AF53="Mayor"),AND(AD53="Media",AF53="Mayor"),AND(AD53="Alta",AF53="Moderado"),AND(AD53="Alta",AF53="Mayor"),AND(AD53="Muy Alta",AF53="Leve"),AND(AD53="Muy Alta",AF53="Menor"),AND(AD53="Muy Alta",AF53="Moderado"),AND(AD53="Muy Alta",AF53="Mayor")),"Alto",IF(OR(AND(AD53="Muy Baja",AF53="Catastrófico"),AND(AD53="Baja",AF53="Catastrófico"),AND(AD53="Media",AF53="Catastrófico"),AND(AD53="Alta",AF53="Catastrófico"),AND(AD53="Muy Alta",AF53="Catastrófico")),"Extremo","")))),"")</f>
        <v/>
      </c>
      <c r="AI53" s="170"/>
      <c r="AJ53" s="162"/>
      <c r="AK53" s="373"/>
      <c r="AL53" s="375"/>
      <c r="AM53" s="414"/>
      <c r="AN53" s="392"/>
      <c r="AO53" s="392"/>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row>
    <row r="54" spans="1:73" s="159" customFormat="1" ht="70.5" customHeight="1" x14ac:dyDescent="0.2">
      <c r="A54" s="326"/>
      <c r="B54" s="353"/>
      <c r="C54" s="353"/>
      <c r="D54" s="347"/>
      <c r="E54" s="347"/>
      <c r="F54" s="347"/>
      <c r="G54" s="383"/>
      <c r="H54" s="383"/>
      <c r="I54" s="348"/>
      <c r="J54" s="390"/>
      <c r="K54" s="347"/>
      <c r="L54" s="360"/>
      <c r="M54" s="361"/>
      <c r="N54" s="355"/>
      <c r="O54" s="362"/>
      <c r="P54" s="355">
        <f>IF(NOT(ISERROR(MATCH(O54,_xlfn.ANCHORARRAY(I65),0))),N67&amp;"Por favor no seleccionar los criterios de impacto",O54)</f>
        <v>0</v>
      </c>
      <c r="Q54" s="361"/>
      <c r="R54" s="355"/>
      <c r="S54" s="354"/>
      <c r="T54" s="161">
        <v>2</v>
      </c>
      <c r="U54" s="172"/>
      <c r="V54" s="163" t="str">
        <f>IF(OR(W54="Preventivo",W54="Detectivo"),"Probabilidad",IF(W54="Correctivo","Impacto",""))</f>
        <v/>
      </c>
      <c r="W54" s="164"/>
      <c r="X54" s="164"/>
      <c r="Y54" s="165" t="str">
        <f t="shared" ref="Y54:Y58" si="50">IF(AND(W54="Preventivo",X54="Automático"),"50%",IF(AND(W54="Preventivo",X54="Manual"),"40%",IF(AND(W54="Detectivo",X54="Automático"),"40%",IF(AND(W54="Detectivo",X54="Manual"),"30%",IF(AND(W54="Correctivo",X54="Automático"),"35%",IF(AND(W54="Correctivo",X54="Manual"),"25%",""))))))</f>
        <v/>
      </c>
      <c r="Z54" s="164"/>
      <c r="AA54" s="164"/>
      <c r="AB54" s="164"/>
      <c r="AC54" s="166" t="str">
        <f>IFERROR(IF(AND(V53="Probabilidad",V54="Probabilidad"),(AE53-(+AE53*Y54)),IF(V54="Probabilidad",(N53-(+N53*Y54)),IF(V54="Impacto",AE53,""))),"")</f>
        <v/>
      </c>
      <c r="AD54" s="167" t="str">
        <f t="shared" si="1"/>
        <v/>
      </c>
      <c r="AE54" s="168" t="str">
        <f t="shared" ref="AE54:AE58" si="51">+AC54</f>
        <v/>
      </c>
      <c r="AF54" s="167" t="str">
        <f t="shared" si="3"/>
        <v/>
      </c>
      <c r="AG54" s="168" t="str">
        <f>IFERROR(IF(AND(V53="Impacto",V54="Impacto"),(AG53-(+AG53*Y54)),IF(V54="Impacto",(R53-(+R53*Y54)),IF(V54="Probabilidad",AG53,""))),"")</f>
        <v/>
      </c>
      <c r="AH54" s="169" t="str">
        <f t="shared" ref="AH54:AH55" si="52">IFERROR(IF(OR(AND(AD54="Muy Baja",AF54="Leve"),AND(AD54="Muy Baja",AF54="Menor"),AND(AD54="Baja",AF54="Leve")),"Bajo",IF(OR(AND(AD54="Muy baja",AF54="Moderado"),AND(AD54="Baja",AF54="Menor"),AND(AD54="Baja",AF54="Moderado"),AND(AD54="Media",AF54="Leve"),AND(AD54="Media",AF54="Menor"),AND(AD54="Media",AF54="Moderado"),AND(AD54="Alta",AF54="Leve"),AND(AD54="Alta",AF54="Menor")),"Moderado",IF(OR(AND(AD54="Muy Baja",AF54="Mayor"),AND(AD54="Baja",AF54="Mayor"),AND(AD54="Media",AF54="Mayor"),AND(AD54="Alta",AF54="Moderado"),AND(AD54="Alta",AF54="Mayor"),AND(AD54="Muy Alta",AF54="Leve"),AND(AD54="Muy Alta",AF54="Menor"),AND(AD54="Muy Alta",AF54="Moderado"),AND(AD54="Muy Alta",AF54="Mayor")),"Alto",IF(OR(AND(AD54="Muy Baja",AF54="Catastrófico"),AND(AD54="Baja",AF54="Catastrófico"),AND(AD54="Media",AF54="Catastrófico"),AND(AD54="Alta",AF54="Catastrófico"),AND(AD54="Muy Alta",AF54="Catastrófico")),"Extremo","")))),"")</f>
        <v/>
      </c>
      <c r="AI54" s="170"/>
      <c r="AJ54" s="162"/>
      <c r="AK54" s="374"/>
      <c r="AL54" s="376"/>
      <c r="AM54" s="378"/>
      <c r="AN54" s="393"/>
      <c r="AO54" s="393"/>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137"/>
    </row>
    <row r="55" spans="1:73" s="159" customFormat="1" ht="70.5" customHeight="1" x14ac:dyDescent="0.2">
      <c r="A55" s="326"/>
      <c r="B55" s="353"/>
      <c r="C55" s="353"/>
      <c r="D55" s="347"/>
      <c r="E55" s="347"/>
      <c r="F55" s="347"/>
      <c r="G55" s="383"/>
      <c r="H55" s="383"/>
      <c r="I55" s="348"/>
      <c r="J55" s="390"/>
      <c r="K55" s="347"/>
      <c r="L55" s="360"/>
      <c r="M55" s="361"/>
      <c r="N55" s="355"/>
      <c r="O55" s="362"/>
      <c r="P55" s="355">
        <f>IF(NOT(ISERROR(MATCH(O55,_xlfn.ANCHORARRAY(I66),0))),N68&amp;"Por favor no seleccionar los criterios de impacto",O55)</f>
        <v>0</v>
      </c>
      <c r="Q55" s="361"/>
      <c r="R55" s="355"/>
      <c r="S55" s="354"/>
      <c r="T55" s="161">
        <v>3</v>
      </c>
      <c r="U55" s="176"/>
      <c r="V55" s="163" t="str">
        <f>IF(OR(W55="Preventivo",W55="Detectivo"),"Probabilidad",IF(W55="Correctivo","Impacto",""))</f>
        <v/>
      </c>
      <c r="W55" s="164"/>
      <c r="X55" s="164"/>
      <c r="Y55" s="165" t="str">
        <f t="shared" si="50"/>
        <v/>
      </c>
      <c r="Z55" s="164"/>
      <c r="AA55" s="164"/>
      <c r="AB55" s="164"/>
      <c r="AC55" s="166" t="str">
        <f>IFERROR(IF(AND(V54="Probabilidad",V55="Probabilidad"),(AE54-(+AE54*Y55)),IF(AND(V54="Impacto",V55="Probabilidad"),(AE53-(+AE53*Y55)),IF(V55="Impacto",AE54,""))),"")</f>
        <v/>
      </c>
      <c r="AD55" s="167" t="str">
        <f t="shared" si="1"/>
        <v/>
      </c>
      <c r="AE55" s="168" t="str">
        <f t="shared" si="51"/>
        <v/>
      </c>
      <c r="AF55" s="167" t="str">
        <f t="shared" si="3"/>
        <v/>
      </c>
      <c r="AG55" s="168" t="str">
        <f>IFERROR(IF(AND(V54="Impacto",V55="Impacto"),(AG54-(+AG54*Y55)),IF(AND(V54="Probabilidad",V55="Impacto"),(AG53-(+AG53*Y55)),IF(V55="Probabilidad",AG54,""))),"")</f>
        <v/>
      </c>
      <c r="AH55" s="169" t="str">
        <f t="shared" si="52"/>
        <v/>
      </c>
      <c r="AI55" s="170"/>
      <c r="AJ55" s="162"/>
      <c r="AK55" s="374"/>
      <c r="AL55" s="376"/>
      <c r="AM55" s="378"/>
      <c r="AN55" s="393"/>
      <c r="AO55" s="393"/>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row>
    <row r="56" spans="1:73" s="159" customFormat="1" ht="70.5" customHeight="1" x14ac:dyDescent="0.2">
      <c r="A56" s="326"/>
      <c r="B56" s="353"/>
      <c r="C56" s="353"/>
      <c r="D56" s="347"/>
      <c r="E56" s="347"/>
      <c r="F56" s="347"/>
      <c r="G56" s="383"/>
      <c r="H56" s="383"/>
      <c r="I56" s="348"/>
      <c r="J56" s="390"/>
      <c r="K56" s="347"/>
      <c r="L56" s="360"/>
      <c r="M56" s="361"/>
      <c r="N56" s="355"/>
      <c r="O56" s="362"/>
      <c r="P56" s="355">
        <f>IF(NOT(ISERROR(MATCH(O56,_xlfn.ANCHORARRAY(I67),0))),N69&amp;"Por favor no seleccionar los criterios de impacto",O56)</f>
        <v>0</v>
      </c>
      <c r="Q56" s="361"/>
      <c r="R56" s="355"/>
      <c r="S56" s="354"/>
      <c r="T56" s="161">
        <v>4</v>
      </c>
      <c r="U56" s="172"/>
      <c r="V56" s="163" t="str">
        <f t="shared" ref="V56:V58" si="53">IF(OR(W56="Preventivo",W56="Detectivo"),"Probabilidad",IF(W56="Correctivo","Impacto",""))</f>
        <v/>
      </c>
      <c r="W56" s="164"/>
      <c r="X56" s="164"/>
      <c r="Y56" s="165" t="str">
        <f t="shared" si="50"/>
        <v/>
      </c>
      <c r="Z56" s="164"/>
      <c r="AA56" s="164"/>
      <c r="AB56" s="164"/>
      <c r="AC56" s="166" t="str">
        <f t="shared" ref="AC56:AC58" si="54">IFERROR(IF(AND(V55="Probabilidad",V56="Probabilidad"),(AE55-(+AE55*Y56)),IF(AND(V55="Impacto",V56="Probabilidad"),(AE54-(+AE54*Y56)),IF(V56="Impacto",AE55,""))),"")</f>
        <v/>
      </c>
      <c r="AD56" s="167" t="str">
        <f t="shared" si="1"/>
        <v/>
      </c>
      <c r="AE56" s="168" t="str">
        <f t="shared" si="51"/>
        <v/>
      </c>
      <c r="AF56" s="167" t="str">
        <f t="shared" si="3"/>
        <v/>
      </c>
      <c r="AG56" s="168" t="str">
        <f t="shared" ref="AG56:AG58" si="55">IFERROR(IF(AND(V55="Impacto",V56="Impacto"),(AG55-(+AG55*Y56)),IF(AND(V55="Probabilidad",V56="Impacto"),(AG54-(+AG54*Y56)),IF(V56="Probabilidad",AG55,""))),"")</f>
        <v/>
      </c>
      <c r="AH56" s="169" t="str">
        <f>IFERROR(IF(OR(AND(AD56="Muy Baja",AF56="Leve"),AND(AD56="Muy Baja",AF56="Menor"),AND(AD56="Baja",AF56="Leve")),"Bajo",IF(OR(AND(AD56="Muy baja",AF56="Moderado"),AND(AD56="Baja",AF56="Menor"),AND(AD56="Baja",AF56="Moderado"),AND(AD56="Media",AF56="Leve"),AND(AD56="Media",AF56="Menor"),AND(AD56="Media",AF56="Moderado"),AND(AD56="Alta",AF56="Leve"),AND(AD56="Alta",AF56="Menor")),"Moderado",IF(OR(AND(AD56="Muy Baja",AF56="Mayor"),AND(AD56="Baja",AF56="Mayor"),AND(AD56="Media",AF56="Mayor"),AND(AD56="Alta",AF56="Moderado"),AND(AD56="Alta",AF56="Mayor"),AND(AD56="Muy Alta",AF56="Leve"),AND(AD56="Muy Alta",AF56="Menor"),AND(AD56="Muy Alta",AF56="Moderado"),AND(AD56="Muy Alta",AF56="Mayor")),"Alto",IF(OR(AND(AD56="Muy Baja",AF56="Catastrófico"),AND(AD56="Baja",AF56="Catastrófico"),AND(AD56="Media",AF56="Catastrófico"),AND(AD56="Alta",AF56="Catastrófico"),AND(AD56="Muy Alta",AF56="Catastrófico")),"Extremo","")))),"")</f>
        <v/>
      </c>
      <c r="AI56" s="170"/>
      <c r="AJ56" s="173"/>
      <c r="AK56" s="374"/>
      <c r="AL56" s="376"/>
      <c r="AM56" s="378"/>
      <c r="AN56" s="393"/>
      <c r="AO56" s="393"/>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Q56" s="137"/>
      <c r="BR56" s="137"/>
      <c r="BS56" s="137"/>
      <c r="BT56" s="137"/>
      <c r="BU56" s="137"/>
    </row>
    <row r="57" spans="1:73" s="159" customFormat="1" ht="70.5" customHeight="1" x14ac:dyDescent="0.2">
      <c r="A57" s="326"/>
      <c r="B57" s="353"/>
      <c r="C57" s="353"/>
      <c r="D57" s="347"/>
      <c r="E57" s="347"/>
      <c r="F57" s="347"/>
      <c r="G57" s="383"/>
      <c r="H57" s="383"/>
      <c r="I57" s="348"/>
      <c r="J57" s="390"/>
      <c r="K57" s="347"/>
      <c r="L57" s="360"/>
      <c r="M57" s="361"/>
      <c r="N57" s="355"/>
      <c r="O57" s="362"/>
      <c r="P57" s="355">
        <f>IF(NOT(ISERROR(MATCH(O57,_xlfn.ANCHORARRAY(I68),0))),N70&amp;"Por favor no seleccionar los criterios de impacto",O57)</f>
        <v>0</v>
      </c>
      <c r="Q57" s="361"/>
      <c r="R57" s="355"/>
      <c r="S57" s="354"/>
      <c r="T57" s="161">
        <v>5</v>
      </c>
      <c r="U57" s="172"/>
      <c r="V57" s="163" t="str">
        <f t="shared" si="53"/>
        <v/>
      </c>
      <c r="W57" s="164"/>
      <c r="X57" s="164"/>
      <c r="Y57" s="165" t="str">
        <f t="shared" si="50"/>
        <v/>
      </c>
      <c r="Z57" s="164"/>
      <c r="AA57" s="164"/>
      <c r="AB57" s="164"/>
      <c r="AC57" s="166" t="str">
        <f t="shared" si="54"/>
        <v/>
      </c>
      <c r="AD57" s="167" t="str">
        <f t="shared" si="1"/>
        <v/>
      </c>
      <c r="AE57" s="168" t="str">
        <f t="shared" si="51"/>
        <v/>
      </c>
      <c r="AF57" s="167" t="str">
        <f t="shared" si="3"/>
        <v/>
      </c>
      <c r="AG57" s="168" t="str">
        <f t="shared" si="55"/>
        <v/>
      </c>
      <c r="AH57" s="169" t="str">
        <f t="shared" ref="AH57:AH58" si="56">IFERROR(IF(OR(AND(AD57="Muy Baja",AF57="Leve"),AND(AD57="Muy Baja",AF57="Menor"),AND(AD57="Baja",AF57="Leve")),"Bajo",IF(OR(AND(AD57="Muy baja",AF57="Moderado"),AND(AD57="Baja",AF57="Menor"),AND(AD57="Baja",AF57="Moderado"),AND(AD57="Media",AF57="Leve"),AND(AD57="Media",AF57="Menor"),AND(AD57="Media",AF57="Moderado"),AND(AD57="Alta",AF57="Leve"),AND(AD57="Alta",AF57="Menor")),"Moderado",IF(OR(AND(AD57="Muy Baja",AF57="Mayor"),AND(AD57="Baja",AF57="Mayor"),AND(AD57="Media",AF57="Mayor"),AND(AD57="Alta",AF57="Moderado"),AND(AD57="Alta",AF57="Mayor"),AND(AD57="Muy Alta",AF57="Leve"),AND(AD57="Muy Alta",AF57="Menor"),AND(AD57="Muy Alta",AF57="Moderado"),AND(AD57="Muy Alta",AF57="Mayor")),"Alto",IF(OR(AND(AD57="Muy Baja",AF57="Catastrófico"),AND(AD57="Baja",AF57="Catastrófico"),AND(AD57="Media",AF57="Catastrófico"),AND(AD57="Alta",AF57="Catastrófico"),AND(AD57="Muy Alta",AF57="Catastrófico")),"Extremo","")))),"")</f>
        <v/>
      </c>
      <c r="AI57" s="170"/>
      <c r="AJ57" s="173"/>
      <c r="AK57" s="374"/>
      <c r="AL57" s="376"/>
      <c r="AM57" s="378"/>
      <c r="AN57" s="393"/>
      <c r="AO57" s="393"/>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row>
    <row r="58" spans="1:73" s="159" customFormat="1" ht="70.5" customHeight="1" x14ac:dyDescent="0.2">
      <c r="A58" s="326"/>
      <c r="B58" s="353"/>
      <c r="C58" s="353"/>
      <c r="D58" s="347"/>
      <c r="E58" s="347"/>
      <c r="F58" s="347"/>
      <c r="G58" s="384"/>
      <c r="H58" s="384"/>
      <c r="I58" s="348"/>
      <c r="J58" s="391"/>
      <c r="K58" s="347"/>
      <c r="L58" s="360"/>
      <c r="M58" s="361"/>
      <c r="N58" s="355"/>
      <c r="O58" s="362"/>
      <c r="P58" s="355">
        <f>IF(NOT(ISERROR(MATCH(O58,_xlfn.ANCHORARRAY(I69),0))),N71&amp;"Por favor no seleccionar los criterios de impacto",O58)</f>
        <v>0</v>
      </c>
      <c r="Q58" s="361"/>
      <c r="R58" s="355"/>
      <c r="S58" s="354"/>
      <c r="T58" s="161">
        <v>6</v>
      </c>
      <c r="U58" s="172"/>
      <c r="V58" s="163" t="str">
        <f t="shared" si="53"/>
        <v/>
      </c>
      <c r="W58" s="164"/>
      <c r="X58" s="164"/>
      <c r="Y58" s="165" t="str">
        <f t="shared" si="50"/>
        <v/>
      </c>
      <c r="Z58" s="164"/>
      <c r="AA58" s="164"/>
      <c r="AB58" s="164"/>
      <c r="AC58" s="166" t="str">
        <f t="shared" si="54"/>
        <v/>
      </c>
      <c r="AD58" s="167" t="str">
        <f t="shared" si="1"/>
        <v/>
      </c>
      <c r="AE58" s="168" t="str">
        <f t="shared" si="51"/>
        <v/>
      </c>
      <c r="AF58" s="167" t="str">
        <f t="shared" si="3"/>
        <v/>
      </c>
      <c r="AG58" s="168" t="str">
        <f t="shared" si="55"/>
        <v/>
      </c>
      <c r="AH58" s="169" t="str">
        <f t="shared" si="56"/>
        <v/>
      </c>
      <c r="AI58" s="170"/>
      <c r="AJ58" s="173"/>
      <c r="AK58" s="395"/>
      <c r="AL58" s="399"/>
      <c r="AM58" s="412"/>
      <c r="AN58" s="394"/>
      <c r="AO58" s="394"/>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row>
    <row r="59" spans="1:73" s="159" customFormat="1" ht="70.5" customHeight="1" x14ac:dyDescent="0.2">
      <c r="A59" s="326">
        <v>9</v>
      </c>
      <c r="B59" s="353"/>
      <c r="C59" s="353"/>
      <c r="D59" s="347"/>
      <c r="E59" s="347"/>
      <c r="F59" s="347"/>
      <c r="G59" s="382"/>
      <c r="H59" s="382"/>
      <c r="I59" s="348"/>
      <c r="J59" s="389"/>
      <c r="K59" s="347"/>
      <c r="L59" s="360"/>
      <c r="M59" s="361" t="str">
        <f>IF(L59&lt;=0,"",IF(L59&lt;=2,"Muy Baja",IF(L59&lt;=24,"Baja",IF(L59&lt;=500,"Media",IF(L59&lt;=5000,"Alta","Muy Alta")))))</f>
        <v/>
      </c>
      <c r="N59" s="355" t="str">
        <f>IF(M59="","",IF(M59="Muy Baja",0.2,IF(M59="Baja",0.4,IF(M59="Media",0.6,IF(M59="Alta",0.8,IF(M59="Muy Alta",1,))))))</f>
        <v/>
      </c>
      <c r="O59" s="362"/>
      <c r="P59" s="355">
        <f>IF(NOT(ISERROR(MATCH(O59,'Tabla Impacto'!$B$221:$B$223,0))),'Tabla Impacto'!$F$223&amp;"Por favor no seleccionar los criterios de impacto(Afectación Económica o presupuestal y Pérdida Reputacional)",O59)</f>
        <v>0</v>
      </c>
      <c r="Q59" s="361" t="str">
        <f>IF(OR(P59='Tabla Impacto'!$C$11,P59='Tabla Impacto'!$D$11),"Leve",IF(OR(P59='Tabla Impacto'!$C$12,P59='Tabla Impacto'!$D$12),"Menor",IF(OR(P59='Tabla Impacto'!$C$13,P59='Tabla Impacto'!$D$13),"Moderado",IF(OR(P59='Tabla Impacto'!$C$14,P59='Tabla Impacto'!$D$14),"Mayor",IF(OR(P59='Tabla Impacto'!$C$15,P59='Tabla Impacto'!$D$15),"Catastrófico","")))))</f>
        <v/>
      </c>
      <c r="R59" s="355" t="str">
        <f>IF(Q59="","",IF(Q59="Leve",0.2,IF(Q59="Menor",0.4,IF(Q59="Moderado",0.6,IF(Q59="Mayor",0.8,IF(Q59="Catastrófico",1,))))))</f>
        <v/>
      </c>
      <c r="S59" s="354" t="str">
        <f>IF(OR(AND(M59="Muy Baja",Q59="Leve"),AND(M59="Muy Baja",Q59="Menor"),AND(M59="Baja",Q59="Leve")),"Bajo",IF(OR(AND(M59="Muy baja",Q59="Moderado"),AND(M59="Baja",Q59="Menor"),AND(M59="Baja",Q59="Moderado"),AND(M59="Media",Q59="Leve"),AND(M59="Media",Q59="Menor"),AND(M59="Media",Q59="Moderado"),AND(M59="Alta",Q59="Leve"),AND(M59="Alta",Q59="Menor")),"Moderado",IF(OR(AND(M59="Muy Baja",Q59="Mayor"),AND(M59="Baja",Q59="Mayor"),AND(M59="Media",Q59="Mayor"),AND(M59="Alta",Q59="Moderado"),AND(M59="Alta",Q59="Mayor"),AND(M59="Muy Alta",Q59="Leve"),AND(M59="Muy Alta",Q59="Menor"),AND(M59="Muy Alta",Q59="Moderado"),AND(M59="Muy Alta",Q59="Mayor")),"Alto",IF(OR(AND(M59="Muy Baja",Q59="Catastrófico"),AND(M59="Baja",Q59="Catastrófico"),AND(M59="Media",Q59="Catastrófico"),AND(M59="Alta",Q59="Catastrófico"),AND(M59="Muy Alta",Q59="Catastrófico")),"Extremo",""))))</f>
        <v/>
      </c>
      <c r="T59" s="161">
        <v>1</v>
      </c>
      <c r="U59" s="172"/>
      <c r="V59" s="163" t="str">
        <f>IF(OR(W59="Preventivo",W59="Detectivo"),"Probabilidad",IF(W59="Correctivo","Impacto",""))</f>
        <v/>
      </c>
      <c r="W59" s="164"/>
      <c r="X59" s="164"/>
      <c r="Y59" s="165" t="str">
        <f>IF(AND(W59="Preventivo",X59="Automático"),"50%",IF(AND(W59="Preventivo",X59="Manual"),"40%",IF(AND(W59="Detectivo",X59="Automático"),"40%",IF(AND(W59="Detectivo",X59="Manual"),"30%",IF(AND(W59="Correctivo",X59="Automático"),"35%",IF(AND(W59="Correctivo",X59="Manual"),"25%",""))))))</f>
        <v/>
      </c>
      <c r="Z59" s="164"/>
      <c r="AA59" s="164"/>
      <c r="AB59" s="164"/>
      <c r="AC59" s="166" t="str">
        <f>IFERROR(IF(V59="Probabilidad",(N59-(+N59*Y59)),IF(V59="Impacto",N59,"")),"")</f>
        <v/>
      </c>
      <c r="AD59" s="167" t="str">
        <f>IFERROR(IF(AC59="","",IF(AC59&lt;=0.2,"Muy Baja",IF(AC59&lt;=0.4,"Baja",IF(AC59&lt;=0.6,"Media",IF(AC59&lt;=0.8,"Alta","Muy Alta"))))),"")</f>
        <v/>
      </c>
      <c r="AE59" s="168" t="str">
        <f>+AC59</f>
        <v/>
      </c>
      <c r="AF59" s="167" t="str">
        <f>IFERROR(IF(AG59="","",IF(AG59&lt;=0.2,"Leve",IF(AG59&lt;=0.4,"Menor",IF(AG59&lt;=0.6,"Moderado",IF(AG59&lt;=0.8,"Mayor","Catastrófico"))))),"")</f>
        <v/>
      </c>
      <c r="AG59" s="168" t="str">
        <f>IFERROR(IF(V59="Impacto",(R59-(+R59*Y59)),IF(V59="Probabilidad",R59,"")),"")</f>
        <v/>
      </c>
      <c r="AH59" s="169" t="str">
        <f>IFERROR(IF(OR(AND(AD59="Muy Baja",AF59="Leve"),AND(AD59="Muy Baja",AF59="Menor"),AND(AD59="Baja",AF59="Leve")),"Bajo",IF(OR(AND(AD59="Muy baja",AF59="Moderado"),AND(AD59="Baja",AF59="Menor"),AND(AD59="Baja",AF59="Moderado"),AND(AD59="Media",AF59="Leve"),AND(AD59="Media",AF59="Menor"),AND(AD59="Media",AF59="Moderado"),AND(AD59="Alta",AF59="Leve"),AND(AD59="Alta",AF59="Menor")),"Moderado",IF(OR(AND(AD59="Muy Baja",AF59="Mayor"),AND(AD59="Baja",AF59="Mayor"),AND(AD59="Media",AF59="Mayor"),AND(AD59="Alta",AF59="Moderado"),AND(AD59="Alta",AF59="Mayor"),AND(AD59="Muy Alta",AF59="Leve"),AND(AD59="Muy Alta",AF59="Menor"),AND(AD59="Muy Alta",AF59="Moderado"),AND(AD59="Muy Alta",AF59="Mayor")),"Alto",IF(OR(AND(AD59="Muy Baja",AF59="Catastrófico"),AND(AD59="Baja",AF59="Catastrófico"),AND(AD59="Media",AF59="Catastrófico"),AND(AD59="Alta",AF59="Catastrófico"),AND(AD59="Muy Alta",AF59="Catastrófico")),"Extremo","")))),"")</f>
        <v/>
      </c>
      <c r="AI59" s="170"/>
      <c r="AJ59" s="162"/>
      <c r="AK59" s="373"/>
      <c r="AL59" s="375"/>
      <c r="AM59" s="414"/>
      <c r="AN59" s="392"/>
      <c r="AO59" s="392"/>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row>
    <row r="60" spans="1:73" s="159" customFormat="1" ht="70.5" customHeight="1" x14ac:dyDescent="0.2">
      <c r="A60" s="326"/>
      <c r="B60" s="353"/>
      <c r="C60" s="353"/>
      <c r="D60" s="347"/>
      <c r="E60" s="347"/>
      <c r="F60" s="347"/>
      <c r="G60" s="383"/>
      <c r="H60" s="383"/>
      <c r="I60" s="348"/>
      <c r="J60" s="390"/>
      <c r="K60" s="347"/>
      <c r="L60" s="360"/>
      <c r="M60" s="361"/>
      <c r="N60" s="355"/>
      <c r="O60" s="362"/>
      <c r="P60" s="355">
        <f>IF(NOT(ISERROR(MATCH(O60,_xlfn.ANCHORARRAY(I71),0))),N73&amp;"Por favor no seleccionar los criterios de impacto",O60)</f>
        <v>0</v>
      </c>
      <c r="Q60" s="361"/>
      <c r="R60" s="355"/>
      <c r="S60" s="354"/>
      <c r="T60" s="161">
        <v>2</v>
      </c>
      <c r="U60" s="172"/>
      <c r="V60" s="163" t="str">
        <f>IF(OR(W60="Preventivo",W60="Detectivo"),"Probabilidad",IF(W60="Correctivo","Impacto",""))</f>
        <v/>
      </c>
      <c r="W60" s="164"/>
      <c r="X60" s="164"/>
      <c r="Y60" s="165" t="str">
        <f t="shared" ref="Y60:Y64" si="57">IF(AND(W60="Preventivo",X60="Automático"),"50%",IF(AND(W60="Preventivo",X60="Manual"),"40%",IF(AND(W60="Detectivo",X60="Automático"),"40%",IF(AND(W60="Detectivo",X60="Manual"),"30%",IF(AND(W60="Correctivo",X60="Automático"),"35%",IF(AND(W60="Correctivo",X60="Manual"),"25%",""))))))</f>
        <v/>
      </c>
      <c r="Z60" s="164"/>
      <c r="AA60" s="164"/>
      <c r="AB60" s="164"/>
      <c r="AC60" s="166" t="str">
        <f>IFERROR(IF(AND(V59="Probabilidad",V60="Probabilidad"),(AE59-(+AE59*Y60)),IF(V60="Probabilidad",(N59-(+N59*Y60)),IF(V60="Impacto",AE59,""))),"")</f>
        <v/>
      </c>
      <c r="AD60" s="167" t="str">
        <f t="shared" si="1"/>
        <v/>
      </c>
      <c r="AE60" s="168" t="str">
        <f t="shared" ref="AE60:AE64" si="58">+AC60</f>
        <v/>
      </c>
      <c r="AF60" s="167" t="str">
        <f t="shared" si="3"/>
        <v/>
      </c>
      <c r="AG60" s="168" t="str">
        <f>IFERROR(IF(AND(V59="Impacto",V60="Impacto"),(AG59-(+AG59*Y60)),IF(V60="Impacto",(R59-(+R59*Y60)),IF(V60="Probabilidad",AG59,""))),"")</f>
        <v/>
      </c>
      <c r="AH60" s="169" t="str">
        <f t="shared" ref="AH60:AH61" si="59">IFERROR(IF(OR(AND(AD60="Muy Baja",AF60="Leve"),AND(AD60="Muy Baja",AF60="Menor"),AND(AD60="Baja",AF60="Leve")),"Bajo",IF(OR(AND(AD60="Muy baja",AF60="Moderado"),AND(AD60="Baja",AF60="Menor"),AND(AD60="Baja",AF60="Moderado"),AND(AD60="Media",AF60="Leve"),AND(AD60="Media",AF60="Menor"),AND(AD60="Media",AF60="Moderado"),AND(AD60="Alta",AF60="Leve"),AND(AD60="Alta",AF60="Menor")),"Moderado",IF(OR(AND(AD60="Muy Baja",AF60="Mayor"),AND(AD60="Baja",AF60="Mayor"),AND(AD60="Media",AF60="Mayor"),AND(AD60="Alta",AF60="Moderado"),AND(AD60="Alta",AF60="Mayor"),AND(AD60="Muy Alta",AF60="Leve"),AND(AD60="Muy Alta",AF60="Menor"),AND(AD60="Muy Alta",AF60="Moderado"),AND(AD60="Muy Alta",AF60="Mayor")),"Alto",IF(OR(AND(AD60="Muy Baja",AF60="Catastrófico"),AND(AD60="Baja",AF60="Catastrófico"),AND(AD60="Media",AF60="Catastrófico"),AND(AD60="Alta",AF60="Catastrófico"),AND(AD60="Muy Alta",AF60="Catastrófico")),"Extremo","")))),"")</f>
        <v/>
      </c>
      <c r="AI60" s="170"/>
      <c r="AJ60" s="162"/>
      <c r="AK60" s="374"/>
      <c r="AL60" s="376"/>
      <c r="AM60" s="378"/>
      <c r="AN60" s="393"/>
      <c r="AO60" s="393"/>
      <c r="AP60" s="137"/>
      <c r="AQ60" s="137"/>
      <c r="AR60" s="137"/>
      <c r="AS60" s="137"/>
      <c r="AT60" s="137"/>
      <c r="AU60" s="137"/>
      <c r="AV60" s="137"/>
      <c r="AW60" s="137"/>
      <c r="AX60" s="137"/>
      <c r="AY60" s="137"/>
      <c r="AZ60" s="137"/>
      <c r="BA60" s="137"/>
      <c r="BB60" s="137"/>
      <c r="BC60" s="137"/>
      <c r="BD60" s="137"/>
      <c r="BE60" s="137"/>
      <c r="BF60" s="137"/>
      <c r="BG60" s="137"/>
      <c r="BH60" s="137"/>
      <c r="BI60" s="137"/>
      <c r="BJ60" s="137"/>
      <c r="BK60" s="137"/>
      <c r="BL60" s="137"/>
      <c r="BM60" s="137"/>
      <c r="BN60" s="137"/>
      <c r="BO60" s="137"/>
      <c r="BP60" s="137"/>
      <c r="BQ60" s="137"/>
      <c r="BR60" s="137"/>
      <c r="BS60" s="137"/>
      <c r="BT60" s="137"/>
      <c r="BU60" s="137"/>
    </row>
    <row r="61" spans="1:73" s="159" customFormat="1" ht="70.5" customHeight="1" x14ac:dyDescent="0.2">
      <c r="A61" s="326"/>
      <c r="B61" s="353"/>
      <c r="C61" s="353"/>
      <c r="D61" s="347"/>
      <c r="E61" s="347"/>
      <c r="F61" s="347"/>
      <c r="G61" s="383"/>
      <c r="H61" s="383"/>
      <c r="I61" s="348"/>
      <c r="J61" s="390"/>
      <c r="K61" s="347"/>
      <c r="L61" s="360"/>
      <c r="M61" s="361"/>
      <c r="N61" s="355"/>
      <c r="O61" s="362"/>
      <c r="P61" s="355">
        <f>IF(NOT(ISERROR(MATCH(O61,_xlfn.ANCHORARRAY(I72),0))),N74&amp;"Por favor no seleccionar los criterios de impacto",O61)</f>
        <v>0</v>
      </c>
      <c r="Q61" s="361"/>
      <c r="R61" s="355"/>
      <c r="S61" s="354"/>
      <c r="T61" s="161">
        <v>3</v>
      </c>
      <c r="U61" s="176"/>
      <c r="V61" s="163" t="str">
        <f>IF(OR(W61="Preventivo",W61="Detectivo"),"Probabilidad",IF(W61="Correctivo","Impacto",""))</f>
        <v/>
      </c>
      <c r="W61" s="164"/>
      <c r="X61" s="164"/>
      <c r="Y61" s="165" t="str">
        <f t="shared" si="57"/>
        <v/>
      </c>
      <c r="Z61" s="164"/>
      <c r="AA61" s="164"/>
      <c r="AB61" s="164"/>
      <c r="AC61" s="166" t="str">
        <f>IFERROR(IF(AND(V60="Probabilidad",V61="Probabilidad"),(AE60-(+AE60*Y61)),IF(AND(V60="Impacto",V61="Probabilidad"),(AE59-(+AE59*Y61)),IF(V61="Impacto",AE60,""))),"")</f>
        <v/>
      </c>
      <c r="AD61" s="167" t="str">
        <f t="shared" si="1"/>
        <v/>
      </c>
      <c r="AE61" s="168" t="str">
        <f t="shared" si="58"/>
        <v/>
      </c>
      <c r="AF61" s="167" t="str">
        <f t="shared" si="3"/>
        <v/>
      </c>
      <c r="AG61" s="168" t="str">
        <f>IFERROR(IF(AND(V60="Impacto",V61="Impacto"),(AG60-(+AG60*Y61)),IF(AND(V60="Probabilidad",V61="Impacto"),(AG59-(+AG59*Y61)),IF(V61="Probabilidad",AG60,""))),"")</f>
        <v/>
      </c>
      <c r="AH61" s="169" t="str">
        <f t="shared" si="59"/>
        <v/>
      </c>
      <c r="AI61" s="170"/>
      <c r="AJ61" s="162"/>
      <c r="AK61" s="374"/>
      <c r="AL61" s="376"/>
      <c r="AM61" s="378"/>
      <c r="AN61" s="393"/>
      <c r="AO61" s="393"/>
      <c r="AP61" s="137"/>
      <c r="AQ61" s="137"/>
      <c r="AR61" s="137"/>
      <c r="AS61" s="137"/>
      <c r="AT61" s="137"/>
      <c r="AU61" s="137"/>
      <c r="AV61" s="137"/>
      <c r="AW61" s="137"/>
      <c r="AX61" s="137"/>
      <c r="AY61" s="137"/>
      <c r="AZ61" s="137"/>
      <c r="BA61" s="137"/>
      <c r="BB61" s="137"/>
      <c r="BC61" s="137"/>
      <c r="BD61" s="137"/>
      <c r="BE61" s="137"/>
      <c r="BF61" s="137"/>
      <c r="BG61" s="137"/>
      <c r="BH61" s="137"/>
      <c r="BI61" s="137"/>
      <c r="BJ61" s="137"/>
      <c r="BK61" s="137"/>
      <c r="BL61" s="137"/>
      <c r="BM61" s="137"/>
      <c r="BN61" s="137"/>
      <c r="BO61" s="137"/>
      <c r="BP61" s="137"/>
      <c r="BQ61" s="137"/>
      <c r="BR61" s="137"/>
      <c r="BS61" s="137"/>
      <c r="BT61" s="137"/>
      <c r="BU61" s="137"/>
    </row>
    <row r="62" spans="1:73" s="159" customFormat="1" ht="70.5" customHeight="1" x14ac:dyDescent="0.2">
      <c r="A62" s="326"/>
      <c r="B62" s="353"/>
      <c r="C62" s="353"/>
      <c r="D62" s="347"/>
      <c r="E62" s="347"/>
      <c r="F62" s="347"/>
      <c r="G62" s="383"/>
      <c r="H62" s="383"/>
      <c r="I62" s="348"/>
      <c r="J62" s="390"/>
      <c r="K62" s="347"/>
      <c r="L62" s="360"/>
      <c r="M62" s="361"/>
      <c r="N62" s="355"/>
      <c r="O62" s="362"/>
      <c r="P62" s="355">
        <f>IF(NOT(ISERROR(MATCH(O62,_xlfn.ANCHORARRAY(I73),0))),N75&amp;"Por favor no seleccionar los criterios de impacto",O62)</f>
        <v>0</v>
      </c>
      <c r="Q62" s="361"/>
      <c r="R62" s="355"/>
      <c r="S62" s="354"/>
      <c r="T62" s="161">
        <v>4</v>
      </c>
      <c r="U62" s="172"/>
      <c r="V62" s="163" t="str">
        <f t="shared" ref="V62:V64" si="60">IF(OR(W62="Preventivo",W62="Detectivo"),"Probabilidad",IF(W62="Correctivo","Impacto",""))</f>
        <v/>
      </c>
      <c r="W62" s="164"/>
      <c r="X62" s="164"/>
      <c r="Y62" s="165" t="str">
        <f t="shared" si="57"/>
        <v/>
      </c>
      <c r="Z62" s="164"/>
      <c r="AA62" s="164"/>
      <c r="AB62" s="164"/>
      <c r="AC62" s="166" t="str">
        <f t="shared" ref="AC62:AC64" si="61">IFERROR(IF(AND(V61="Probabilidad",V62="Probabilidad"),(AE61-(+AE61*Y62)),IF(AND(V61="Impacto",V62="Probabilidad"),(AE60-(+AE60*Y62)),IF(V62="Impacto",AE61,""))),"")</f>
        <v/>
      </c>
      <c r="AD62" s="167" t="str">
        <f t="shared" si="1"/>
        <v/>
      </c>
      <c r="AE62" s="168" t="str">
        <f t="shared" si="58"/>
        <v/>
      </c>
      <c r="AF62" s="167" t="str">
        <f t="shared" si="3"/>
        <v/>
      </c>
      <c r="AG62" s="168" t="str">
        <f t="shared" ref="AG62:AG64" si="62">IFERROR(IF(AND(V61="Impacto",V62="Impacto"),(AG61-(+AG61*Y62)),IF(AND(V61="Probabilidad",V62="Impacto"),(AG60-(+AG60*Y62)),IF(V62="Probabilidad",AG61,""))),"")</f>
        <v/>
      </c>
      <c r="AH62" s="169" t="str">
        <f>IFERROR(IF(OR(AND(AD62="Muy Baja",AF62="Leve"),AND(AD62="Muy Baja",AF62="Menor"),AND(AD62="Baja",AF62="Leve")),"Bajo",IF(OR(AND(AD62="Muy baja",AF62="Moderado"),AND(AD62="Baja",AF62="Menor"),AND(AD62="Baja",AF62="Moderado"),AND(AD62="Media",AF62="Leve"),AND(AD62="Media",AF62="Menor"),AND(AD62="Media",AF62="Moderado"),AND(AD62="Alta",AF62="Leve"),AND(AD62="Alta",AF62="Menor")),"Moderado",IF(OR(AND(AD62="Muy Baja",AF62="Mayor"),AND(AD62="Baja",AF62="Mayor"),AND(AD62="Media",AF62="Mayor"),AND(AD62="Alta",AF62="Moderado"),AND(AD62="Alta",AF62="Mayor"),AND(AD62="Muy Alta",AF62="Leve"),AND(AD62="Muy Alta",AF62="Menor"),AND(AD62="Muy Alta",AF62="Moderado"),AND(AD62="Muy Alta",AF62="Mayor")),"Alto",IF(OR(AND(AD62="Muy Baja",AF62="Catastrófico"),AND(AD62="Baja",AF62="Catastrófico"),AND(AD62="Media",AF62="Catastrófico"),AND(AD62="Alta",AF62="Catastrófico"),AND(AD62="Muy Alta",AF62="Catastrófico")),"Extremo","")))),"")</f>
        <v/>
      </c>
      <c r="AI62" s="170"/>
      <c r="AJ62" s="173"/>
      <c r="AK62" s="374"/>
      <c r="AL62" s="376"/>
      <c r="AM62" s="378"/>
      <c r="AN62" s="393"/>
      <c r="AO62" s="393"/>
      <c r="AP62" s="137"/>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37"/>
      <c r="BP62" s="137"/>
      <c r="BQ62" s="137"/>
      <c r="BR62" s="137"/>
      <c r="BS62" s="137"/>
      <c r="BT62" s="137"/>
      <c r="BU62" s="137"/>
    </row>
    <row r="63" spans="1:73" s="159" customFormat="1" ht="70.5" customHeight="1" x14ac:dyDescent="0.2">
      <c r="A63" s="326"/>
      <c r="B63" s="353"/>
      <c r="C63" s="353"/>
      <c r="D63" s="347"/>
      <c r="E63" s="347"/>
      <c r="F63" s="347"/>
      <c r="G63" s="383"/>
      <c r="H63" s="383"/>
      <c r="I63" s="348"/>
      <c r="J63" s="390"/>
      <c r="K63" s="347"/>
      <c r="L63" s="360"/>
      <c r="M63" s="361"/>
      <c r="N63" s="355"/>
      <c r="O63" s="362"/>
      <c r="P63" s="355">
        <f>IF(NOT(ISERROR(MATCH(O63,_xlfn.ANCHORARRAY(I74),0))),N76&amp;"Por favor no seleccionar los criterios de impacto",O63)</f>
        <v>0</v>
      </c>
      <c r="Q63" s="361"/>
      <c r="R63" s="355"/>
      <c r="S63" s="354"/>
      <c r="T63" s="161">
        <v>5</v>
      </c>
      <c r="U63" s="172"/>
      <c r="V63" s="163" t="str">
        <f t="shared" si="60"/>
        <v/>
      </c>
      <c r="W63" s="164"/>
      <c r="X63" s="164"/>
      <c r="Y63" s="165" t="str">
        <f t="shared" si="57"/>
        <v/>
      </c>
      <c r="Z63" s="164"/>
      <c r="AA63" s="164"/>
      <c r="AB63" s="164"/>
      <c r="AC63" s="166" t="str">
        <f t="shared" si="61"/>
        <v/>
      </c>
      <c r="AD63" s="167" t="str">
        <f t="shared" si="1"/>
        <v/>
      </c>
      <c r="AE63" s="168" t="str">
        <f t="shared" si="58"/>
        <v/>
      </c>
      <c r="AF63" s="167" t="str">
        <f t="shared" si="3"/>
        <v/>
      </c>
      <c r="AG63" s="168" t="str">
        <f t="shared" si="62"/>
        <v/>
      </c>
      <c r="AH63" s="169" t="str">
        <f t="shared" ref="AH63:AH64" si="63">IFERROR(IF(OR(AND(AD63="Muy Baja",AF63="Leve"),AND(AD63="Muy Baja",AF63="Menor"),AND(AD63="Baja",AF63="Leve")),"Bajo",IF(OR(AND(AD63="Muy baja",AF63="Moderado"),AND(AD63="Baja",AF63="Menor"),AND(AD63="Baja",AF63="Moderado"),AND(AD63="Media",AF63="Leve"),AND(AD63="Media",AF63="Menor"),AND(AD63="Media",AF63="Moderado"),AND(AD63="Alta",AF63="Leve"),AND(AD63="Alta",AF63="Menor")),"Moderado",IF(OR(AND(AD63="Muy Baja",AF63="Mayor"),AND(AD63="Baja",AF63="Mayor"),AND(AD63="Media",AF63="Mayor"),AND(AD63="Alta",AF63="Moderado"),AND(AD63="Alta",AF63="Mayor"),AND(AD63="Muy Alta",AF63="Leve"),AND(AD63="Muy Alta",AF63="Menor"),AND(AD63="Muy Alta",AF63="Moderado"),AND(AD63="Muy Alta",AF63="Mayor")),"Alto",IF(OR(AND(AD63="Muy Baja",AF63="Catastrófico"),AND(AD63="Baja",AF63="Catastrófico"),AND(AD63="Media",AF63="Catastrófico"),AND(AD63="Alta",AF63="Catastrófico"),AND(AD63="Muy Alta",AF63="Catastrófico")),"Extremo","")))),"")</f>
        <v/>
      </c>
      <c r="AI63" s="170"/>
      <c r="AJ63" s="173"/>
      <c r="AK63" s="374"/>
      <c r="AL63" s="376"/>
      <c r="AM63" s="378"/>
      <c r="AN63" s="393"/>
      <c r="AO63" s="393"/>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row>
    <row r="64" spans="1:73" s="159" customFormat="1" ht="70.5" customHeight="1" x14ac:dyDescent="0.2">
      <c r="A64" s="326"/>
      <c r="B64" s="353"/>
      <c r="C64" s="353"/>
      <c r="D64" s="347"/>
      <c r="E64" s="347"/>
      <c r="F64" s="347"/>
      <c r="G64" s="384"/>
      <c r="H64" s="384"/>
      <c r="I64" s="348"/>
      <c r="J64" s="391"/>
      <c r="K64" s="347"/>
      <c r="L64" s="360"/>
      <c r="M64" s="361"/>
      <c r="N64" s="355"/>
      <c r="O64" s="362"/>
      <c r="P64" s="355">
        <f>IF(NOT(ISERROR(MATCH(O64,_xlfn.ANCHORARRAY(I75),0))),N77&amp;"Por favor no seleccionar los criterios de impacto",O64)</f>
        <v>0</v>
      </c>
      <c r="Q64" s="361"/>
      <c r="R64" s="355"/>
      <c r="S64" s="354"/>
      <c r="T64" s="161">
        <v>6</v>
      </c>
      <c r="U64" s="172"/>
      <c r="V64" s="163" t="str">
        <f t="shared" si="60"/>
        <v/>
      </c>
      <c r="W64" s="164"/>
      <c r="X64" s="164"/>
      <c r="Y64" s="165" t="str">
        <f t="shared" si="57"/>
        <v/>
      </c>
      <c r="Z64" s="164"/>
      <c r="AA64" s="164"/>
      <c r="AB64" s="164"/>
      <c r="AC64" s="166" t="str">
        <f t="shared" si="61"/>
        <v/>
      </c>
      <c r="AD64" s="167" t="str">
        <f t="shared" si="1"/>
        <v/>
      </c>
      <c r="AE64" s="168" t="str">
        <f t="shared" si="58"/>
        <v/>
      </c>
      <c r="AF64" s="167" t="str">
        <f t="shared" si="3"/>
        <v/>
      </c>
      <c r="AG64" s="168" t="str">
        <f t="shared" si="62"/>
        <v/>
      </c>
      <c r="AH64" s="169" t="str">
        <f t="shared" si="63"/>
        <v/>
      </c>
      <c r="AI64" s="170"/>
      <c r="AJ64" s="173"/>
      <c r="AK64" s="395"/>
      <c r="AL64" s="399"/>
      <c r="AM64" s="412"/>
      <c r="AN64" s="394"/>
      <c r="AO64" s="394"/>
      <c r="AP64" s="137"/>
      <c r="AQ64" s="137"/>
      <c r="AR64" s="137"/>
      <c r="AS64" s="137"/>
      <c r="AT64" s="137"/>
      <c r="AU64" s="137"/>
      <c r="AV64" s="137"/>
      <c r="AW64" s="137"/>
      <c r="AX64" s="137"/>
      <c r="AY64" s="137"/>
      <c r="AZ64" s="137"/>
      <c r="BA64" s="137"/>
      <c r="BB64" s="137"/>
      <c r="BC64" s="137"/>
      <c r="BD64" s="137"/>
      <c r="BE64" s="137"/>
      <c r="BF64" s="137"/>
      <c r="BG64" s="137"/>
      <c r="BH64" s="137"/>
      <c r="BI64" s="137"/>
      <c r="BJ64" s="137"/>
      <c r="BK64" s="137"/>
      <c r="BL64" s="137"/>
      <c r="BM64" s="137"/>
      <c r="BN64" s="137"/>
      <c r="BO64" s="137"/>
      <c r="BP64" s="137"/>
      <c r="BQ64" s="137"/>
      <c r="BR64" s="137"/>
      <c r="BS64" s="137"/>
      <c r="BT64" s="137"/>
      <c r="BU64" s="137"/>
    </row>
    <row r="65" spans="1:73" s="159" customFormat="1" ht="70.5" customHeight="1" x14ac:dyDescent="0.2">
      <c r="A65" s="326">
        <v>10</v>
      </c>
      <c r="B65" s="353"/>
      <c r="C65" s="353"/>
      <c r="D65" s="347"/>
      <c r="E65" s="347"/>
      <c r="F65" s="347"/>
      <c r="G65" s="382"/>
      <c r="H65" s="382"/>
      <c r="I65" s="348"/>
      <c r="J65" s="389"/>
      <c r="K65" s="347"/>
      <c r="L65" s="360"/>
      <c r="M65" s="361" t="str">
        <f>IF(L65&lt;=0,"",IF(L65&lt;=2,"Muy Baja",IF(L65&lt;=24,"Baja",IF(L65&lt;=500,"Media",IF(L65&lt;=5000,"Alta","Muy Alta")))))</f>
        <v/>
      </c>
      <c r="N65" s="355" t="str">
        <f>IF(M65="","",IF(M65="Muy Baja",0.2,IF(M65="Baja",0.4,IF(M65="Media",0.6,IF(M65="Alta",0.8,IF(M65="Muy Alta",1,))))))</f>
        <v/>
      </c>
      <c r="O65" s="362"/>
      <c r="P65" s="355">
        <f>IF(NOT(ISERROR(MATCH(O65,'Tabla Impacto'!$B$221:$B$223,0))),'Tabla Impacto'!$F$223&amp;"Por favor no seleccionar los criterios de impacto(Afectación Económica o presupuestal y Pérdida Reputacional)",O65)</f>
        <v>0</v>
      </c>
      <c r="Q65" s="361" t="str">
        <f>IF(OR(P65='Tabla Impacto'!$C$11,P65='Tabla Impacto'!$D$11),"Leve",IF(OR(P65='Tabla Impacto'!$C$12,P65='Tabla Impacto'!$D$12),"Menor",IF(OR(P65='Tabla Impacto'!$C$13,P65='Tabla Impacto'!$D$13),"Moderado",IF(OR(P65='Tabla Impacto'!$C$14,P65='Tabla Impacto'!$D$14),"Mayor",IF(OR(P65='Tabla Impacto'!$C$15,P65='Tabla Impacto'!$D$15),"Catastrófico","")))))</f>
        <v/>
      </c>
      <c r="R65" s="355" t="str">
        <f>IF(Q65="","",IF(Q65="Leve",0.2,IF(Q65="Menor",0.4,IF(Q65="Moderado",0.6,IF(Q65="Mayor",0.8,IF(Q65="Catastrófico",1,))))))</f>
        <v/>
      </c>
      <c r="S65" s="354" t="str">
        <f>IF(OR(AND(M65="Muy Baja",Q65="Leve"),AND(M65="Muy Baja",Q65="Menor"),AND(M65="Baja",Q65="Leve")),"Bajo",IF(OR(AND(M65="Muy baja",Q65="Moderado"),AND(M65="Baja",Q65="Menor"),AND(M65="Baja",Q65="Moderado"),AND(M65="Media",Q65="Leve"),AND(M65="Media",Q65="Menor"),AND(M65="Media",Q65="Moderado"),AND(M65="Alta",Q65="Leve"),AND(M65="Alta",Q65="Menor")),"Moderado",IF(OR(AND(M65="Muy Baja",Q65="Mayor"),AND(M65="Baja",Q65="Mayor"),AND(M65="Media",Q65="Mayor"),AND(M65="Alta",Q65="Moderado"),AND(M65="Alta",Q65="Mayor"),AND(M65="Muy Alta",Q65="Leve"),AND(M65="Muy Alta",Q65="Menor"),AND(M65="Muy Alta",Q65="Moderado"),AND(M65="Muy Alta",Q65="Mayor")),"Alto",IF(OR(AND(M65="Muy Baja",Q65="Catastrófico"),AND(M65="Baja",Q65="Catastrófico"),AND(M65="Media",Q65="Catastrófico"),AND(M65="Alta",Q65="Catastrófico"),AND(M65="Muy Alta",Q65="Catastrófico")),"Extremo",""))))</f>
        <v/>
      </c>
      <c r="T65" s="161">
        <v>1</v>
      </c>
      <c r="U65" s="172"/>
      <c r="V65" s="163" t="str">
        <f>IF(OR(W65="Preventivo",W65="Detectivo"),"Probabilidad",IF(W65="Correctivo","Impacto",""))</f>
        <v/>
      </c>
      <c r="W65" s="164"/>
      <c r="X65" s="164"/>
      <c r="Y65" s="165" t="str">
        <f>IF(AND(W65="Preventivo",X65="Automático"),"50%",IF(AND(W65="Preventivo",X65="Manual"),"40%",IF(AND(W65="Detectivo",X65="Automático"),"40%",IF(AND(W65="Detectivo",X65="Manual"),"30%",IF(AND(W65="Correctivo",X65="Automático"),"35%",IF(AND(W65="Correctivo",X65="Manual"),"25%",""))))))</f>
        <v/>
      </c>
      <c r="Z65" s="164"/>
      <c r="AA65" s="164"/>
      <c r="AB65" s="164"/>
      <c r="AC65" s="166" t="str">
        <f>IFERROR(IF(V65="Probabilidad",(N65-(+N65*Y65)),IF(V65="Impacto",N65,"")),"")</f>
        <v/>
      </c>
      <c r="AD65" s="167" t="str">
        <f>IFERROR(IF(AC65="","",IF(AC65&lt;=0.2,"Muy Baja",IF(AC65&lt;=0.4,"Baja",IF(AC65&lt;=0.6,"Media",IF(AC65&lt;=0.8,"Alta","Muy Alta"))))),"")</f>
        <v/>
      </c>
      <c r="AE65" s="168" t="str">
        <f>+AC65</f>
        <v/>
      </c>
      <c r="AF65" s="167" t="str">
        <f>IFERROR(IF(AG65="","",IF(AG65&lt;=0.2,"Leve",IF(AG65&lt;=0.4,"Menor",IF(AG65&lt;=0.6,"Moderado",IF(AG65&lt;=0.8,"Mayor","Catastrófico"))))),"")</f>
        <v/>
      </c>
      <c r="AG65" s="168" t="str">
        <f>IFERROR(IF(V65="Impacto",(R65-(+R65*Y65)),IF(V65="Probabilidad",R65,"")),"")</f>
        <v/>
      </c>
      <c r="AH65" s="169" t="str">
        <f>IFERROR(IF(OR(AND(AD65="Muy Baja",AF65="Leve"),AND(AD65="Muy Baja",AF65="Menor"),AND(AD65="Baja",AF65="Leve")),"Bajo",IF(OR(AND(AD65="Muy baja",AF65="Moderado"),AND(AD65="Baja",AF65="Menor"),AND(AD65="Baja",AF65="Moderado"),AND(AD65="Media",AF65="Leve"),AND(AD65="Media",AF65="Menor"),AND(AD65="Media",AF65="Moderado"),AND(AD65="Alta",AF65="Leve"),AND(AD65="Alta",AF65="Menor")),"Moderado",IF(OR(AND(AD65="Muy Baja",AF65="Mayor"),AND(AD65="Baja",AF65="Mayor"),AND(AD65="Media",AF65="Mayor"),AND(AD65="Alta",AF65="Moderado"),AND(AD65="Alta",AF65="Mayor"),AND(AD65="Muy Alta",AF65="Leve"),AND(AD65="Muy Alta",AF65="Menor"),AND(AD65="Muy Alta",AF65="Moderado"),AND(AD65="Muy Alta",AF65="Mayor")),"Alto",IF(OR(AND(AD65="Muy Baja",AF65="Catastrófico"),AND(AD65="Baja",AF65="Catastrófico"),AND(AD65="Media",AF65="Catastrófico"),AND(AD65="Alta",AF65="Catastrófico"),AND(AD65="Muy Alta",AF65="Catastrófico")),"Extremo","")))),"")</f>
        <v/>
      </c>
      <c r="AI65" s="170"/>
      <c r="AJ65" s="162"/>
      <c r="AK65" s="373"/>
      <c r="AL65" s="375"/>
      <c r="AM65" s="414"/>
      <c r="AN65" s="392"/>
      <c r="AO65" s="392"/>
      <c r="AP65" s="137"/>
      <c r="AQ65" s="137"/>
      <c r="AR65" s="137"/>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7"/>
      <c r="BT65" s="137"/>
      <c r="BU65" s="137"/>
    </row>
    <row r="66" spans="1:73" s="159" customFormat="1" ht="70.5" customHeight="1" x14ac:dyDescent="0.2">
      <c r="A66" s="326"/>
      <c r="B66" s="353"/>
      <c r="C66" s="353"/>
      <c r="D66" s="347"/>
      <c r="E66" s="347"/>
      <c r="F66" s="347"/>
      <c r="G66" s="383"/>
      <c r="H66" s="383"/>
      <c r="I66" s="348"/>
      <c r="J66" s="390"/>
      <c r="K66" s="347"/>
      <c r="L66" s="360"/>
      <c r="M66" s="361"/>
      <c r="N66" s="355"/>
      <c r="O66" s="362"/>
      <c r="P66" s="355">
        <f>IF(NOT(ISERROR(MATCH(O66,_xlfn.ANCHORARRAY(I77),0))),N79&amp;"Por favor no seleccionar los criterios de impacto",O66)</f>
        <v>0</v>
      </c>
      <c r="Q66" s="361"/>
      <c r="R66" s="355"/>
      <c r="S66" s="354"/>
      <c r="T66" s="161">
        <v>2</v>
      </c>
      <c r="U66" s="172"/>
      <c r="V66" s="163" t="str">
        <f>IF(OR(W66="Preventivo",W66="Detectivo"),"Probabilidad",IF(W66="Correctivo","Impacto",""))</f>
        <v/>
      </c>
      <c r="W66" s="164"/>
      <c r="X66" s="164"/>
      <c r="Y66" s="165" t="str">
        <f t="shared" ref="Y66:Y70" si="64">IF(AND(W66="Preventivo",X66="Automático"),"50%",IF(AND(W66="Preventivo",X66="Manual"),"40%",IF(AND(W66="Detectivo",X66="Automático"),"40%",IF(AND(W66="Detectivo",X66="Manual"),"30%",IF(AND(W66="Correctivo",X66="Automático"),"35%",IF(AND(W66="Correctivo",X66="Manual"),"25%",""))))))</f>
        <v/>
      </c>
      <c r="Z66" s="164"/>
      <c r="AA66" s="164"/>
      <c r="AB66" s="164"/>
      <c r="AC66" s="166" t="str">
        <f>IFERROR(IF(AND(V65="Probabilidad",V66="Probabilidad"),(AE65-(+AE65*Y66)),IF(V66="Probabilidad",(N65-(+N65*Y66)),IF(V66="Impacto",AE65,""))),"")</f>
        <v/>
      </c>
      <c r="AD66" s="167" t="str">
        <f t="shared" si="1"/>
        <v/>
      </c>
      <c r="AE66" s="168" t="str">
        <f t="shared" ref="AE66:AE70" si="65">+AC66</f>
        <v/>
      </c>
      <c r="AF66" s="167" t="str">
        <f t="shared" si="3"/>
        <v/>
      </c>
      <c r="AG66" s="168" t="str">
        <f>IFERROR(IF(AND(V65="Impacto",V66="Impacto"),(AG65-(+AG65*Y66)),IF(V66="Impacto",(R65-(+R65*Y66)),IF(V66="Probabilidad",AG65,""))),"")</f>
        <v/>
      </c>
      <c r="AH66" s="169" t="str">
        <f t="shared" ref="AH66:AH67" si="66">IFERROR(IF(OR(AND(AD66="Muy Baja",AF66="Leve"),AND(AD66="Muy Baja",AF66="Menor"),AND(AD66="Baja",AF66="Leve")),"Bajo",IF(OR(AND(AD66="Muy baja",AF66="Moderado"),AND(AD66="Baja",AF66="Menor"),AND(AD66="Baja",AF66="Moderado"),AND(AD66="Media",AF66="Leve"),AND(AD66="Media",AF66="Menor"),AND(AD66="Media",AF66="Moderado"),AND(AD66="Alta",AF66="Leve"),AND(AD66="Alta",AF66="Menor")),"Moderado",IF(OR(AND(AD66="Muy Baja",AF66="Mayor"),AND(AD66="Baja",AF66="Mayor"),AND(AD66="Media",AF66="Mayor"),AND(AD66="Alta",AF66="Moderado"),AND(AD66="Alta",AF66="Mayor"),AND(AD66="Muy Alta",AF66="Leve"),AND(AD66="Muy Alta",AF66="Menor"),AND(AD66="Muy Alta",AF66="Moderado"),AND(AD66="Muy Alta",AF66="Mayor")),"Alto",IF(OR(AND(AD66="Muy Baja",AF66="Catastrófico"),AND(AD66="Baja",AF66="Catastrófico"),AND(AD66="Media",AF66="Catastrófico"),AND(AD66="Alta",AF66="Catastrófico"),AND(AD66="Muy Alta",AF66="Catastrófico")),"Extremo","")))),"")</f>
        <v/>
      </c>
      <c r="AI66" s="170"/>
      <c r="AJ66" s="162"/>
      <c r="AK66" s="374"/>
      <c r="AL66" s="376"/>
      <c r="AM66" s="378"/>
      <c r="AN66" s="393"/>
      <c r="AO66" s="393"/>
    </row>
    <row r="67" spans="1:73" s="159" customFormat="1" ht="70.5" customHeight="1" x14ac:dyDescent="0.2">
      <c r="A67" s="326"/>
      <c r="B67" s="353"/>
      <c r="C67" s="353"/>
      <c r="D67" s="347"/>
      <c r="E67" s="347"/>
      <c r="F67" s="347"/>
      <c r="G67" s="383"/>
      <c r="H67" s="383"/>
      <c r="I67" s="348"/>
      <c r="J67" s="390"/>
      <c r="K67" s="347"/>
      <c r="L67" s="360"/>
      <c r="M67" s="361"/>
      <c r="N67" s="355"/>
      <c r="O67" s="362"/>
      <c r="P67" s="355">
        <f>IF(NOT(ISERROR(MATCH(O67,_xlfn.ANCHORARRAY(I78),0))),N80&amp;"Por favor no seleccionar los criterios de impacto",O67)</f>
        <v>0</v>
      </c>
      <c r="Q67" s="361"/>
      <c r="R67" s="355"/>
      <c r="S67" s="354"/>
      <c r="T67" s="161">
        <v>3</v>
      </c>
      <c r="U67" s="176"/>
      <c r="V67" s="163" t="str">
        <f>IF(OR(W67="Preventivo",W67="Detectivo"),"Probabilidad",IF(W67="Correctivo","Impacto",""))</f>
        <v/>
      </c>
      <c r="W67" s="164"/>
      <c r="X67" s="164"/>
      <c r="Y67" s="165" t="str">
        <f t="shared" si="64"/>
        <v/>
      </c>
      <c r="Z67" s="164"/>
      <c r="AA67" s="164"/>
      <c r="AB67" s="164"/>
      <c r="AC67" s="166" t="str">
        <f>IFERROR(IF(AND(V66="Probabilidad",V67="Probabilidad"),(AE66-(+AE66*Y67)),IF(AND(V66="Impacto",V67="Probabilidad"),(AE65-(+AE65*Y67)),IF(V67="Impacto",AE66,""))),"")</f>
        <v/>
      </c>
      <c r="AD67" s="167" t="str">
        <f t="shared" si="1"/>
        <v/>
      </c>
      <c r="AE67" s="168" t="str">
        <f t="shared" si="65"/>
        <v/>
      </c>
      <c r="AF67" s="167" t="str">
        <f t="shared" si="3"/>
        <v/>
      </c>
      <c r="AG67" s="168" t="str">
        <f>IFERROR(IF(AND(V66="Impacto",V67="Impacto"),(AG66-(+AG66*Y67)),IF(AND(V66="Probabilidad",V67="Impacto"),(AG65-(+AG65*Y67)),IF(V67="Probabilidad",AG66,""))),"")</f>
        <v/>
      </c>
      <c r="AH67" s="169" t="str">
        <f t="shared" si="66"/>
        <v/>
      </c>
      <c r="AI67" s="170"/>
      <c r="AJ67" s="162"/>
      <c r="AK67" s="374"/>
      <c r="AL67" s="376"/>
      <c r="AM67" s="378"/>
      <c r="AN67" s="393"/>
      <c r="AO67" s="393"/>
    </row>
    <row r="68" spans="1:73" s="159" customFormat="1" ht="70.5" customHeight="1" x14ac:dyDescent="0.2">
      <c r="A68" s="326"/>
      <c r="B68" s="353"/>
      <c r="C68" s="353"/>
      <c r="D68" s="347"/>
      <c r="E68" s="347"/>
      <c r="F68" s="347"/>
      <c r="G68" s="383"/>
      <c r="H68" s="383"/>
      <c r="I68" s="348"/>
      <c r="J68" s="390"/>
      <c r="K68" s="347"/>
      <c r="L68" s="360"/>
      <c r="M68" s="361"/>
      <c r="N68" s="355"/>
      <c r="O68" s="362"/>
      <c r="P68" s="355">
        <f>IF(NOT(ISERROR(MATCH(O68,_xlfn.ANCHORARRAY(I79),0))),N81&amp;"Por favor no seleccionar los criterios de impacto",O68)</f>
        <v>0</v>
      </c>
      <c r="Q68" s="361"/>
      <c r="R68" s="355"/>
      <c r="S68" s="354"/>
      <c r="T68" s="161">
        <v>4</v>
      </c>
      <c r="U68" s="172"/>
      <c r="V68" s="163" t="str">
        <f t="shared" ref="V68:V70" si="67">IF(OR(W68="Preventivo",W68="Detectivo"),"Probabilidad",IF(W68="Correctivo","Impacto",""))</f>
        <v/>
      </c>
      <c r="W68" s="164"/>
      <c r="X68" s="164"/>
      <c r="Y68" s="165" t="str">
        <f t="shared" si="64"/>
        <v/>
      </c>
      <c r="Z68" s="164"/>
      <c r="AA68" s="164"/>
      <c r="AB68" s="164"/>
      <c r="AC68" s="166" t="str">
        <f t="shared" ref="AC68:AC70" si="68">IFERROR(IF(AND(V67="Probabilidad",V68="Probabilidad"),(AE67-(+AE67*Y68)),IF(AND(V67="Impacto",V68="Probabilidad"),(AE66-(+AE66*Y68)),IF(V68="Impacto",AE67,""))),"")</f>
        <v/>
      </c>
      <c r="AD68" s="167" t="str">
        <f t="shared" si="1"/>
        <v/>
      </c>
      <c r="AE68" s="168" t="str">
        <f t="shared" si="65"/>
        <v/>
      </c>
      <c r="AF68" s="167" t="str">
        <f t="shared" si="3"/>
        <v/>
      </c>
      <c r="AG68" s="168" t="str">
        <f t="shared" ref="AG68:AG70" si="69">IFERROR(IF(AND(V67="Impacto",V68="Impacto"),(AG67-(+AG67*Y68)),IF(AND(V67="Probabilidad",V68="Impacto"),(AG66-(+AG66*Y68)),IF(V68="Probabilidad",AG67,""))),"")</f>
        <v/>
      </c>
      <c r="AH68" s="169" t="str">
        <f>IFERROR(IF(OR(AND(AD68="Muy Baja",AF68="Leve"),AND(AD68="Muy Baja",AF68="Menor"),AND(AD68="Baja",AF68="Leve")),"Bajo",IF(OR(AND(AD68="Muy baja",AF68="Moderado"),AND(AD68="Baja",AF68="Menor"),AND(AD68="Baja",AF68="Moderado"),AND(AD68="Media",AF68="Leve"),AND(AD68="Media",AF68="Menor"),AND(AD68="Media",AF68="Moderado"),AND(AD68="Alta",AF68="Leve"),AND(AD68="Alta",AF68="Menor")),"Moderado",IF(OR(AND(AD68="Muy Baja",AF68="Mayor"),AND(AD68="Baja",AF68="Mayor"),AND(AD68="Media",AF68="Mayor"),AND(AD68="Alta",AF68="Moderado"),AND(AD68="Alta",AF68="Mayor"),AND(AD68="Muy Alta",AF68="Leve"),AND(AD68="Muy Alta",AF68="Menor"),AND(AD68="Muy Alta",AF68="Moderado"),AND(AD68="Muy Alta",AF68="Mayor")),"Alto",IF(OR(AND(AD68="Muy Baja",AF68="Catastrófico"),AND(AD68="Baja",AF68="Catastrófico"),AND(AD68="Media",AF68="Catastrófico"),AND(AD68="Alta",AF68="Catastrófico"),AND(AD68="Muy Alta",AF68="Catastrófico")),"Extremo","")))),"")</f>
        <v/>
      </c>
      <c r="AI68" s="170"/>
      <c r="AJ68" s="173"/>
      <c r="AK68" s="374"/>
      <c r="AL68" s="376"/>
      <c r="AM68" s="378"/>
      <c r="AN68" s="393"/>
      <c r="AO68" s="393"/>
    </row>
    <row r="69" spans="1:73" s="159" customFormat="1" ht="70.5" customHeight="1" x14ac:dyDescent="0.2">
      <c r="A69" s="326"/>
      <c r="B69" s="353"/>
      <c r="C69" s="353"/>
      <c r="D69" s="347"/>
      <c r="E69" s="347"/>
      <c r="F69" s="347"/>
      <c r="G69" s="383"/>
      <c r="H69" s="383"/>
      <c r="I69" s="348"/>
      <c r="J69" s="390"/>
      <c r="K69" s="347"/>
      <c r="L69" s="360"/>
      <c r="M69" s="361"/>
      <c r="N69" s="355"/>
      <c r="O69" s="362"/>
      <c r="P69" s="355">
        <f>IF(NOT(ISERROR(MATCH(O69,_xlfn.ANCHORARRAY(I80),0))),N82&amp;"Por favor no seleccionar los criterios de impacto",O69)</f>
        <v>0</v>
      </c>
      <c r="Q69" s="361"/>
      <c r="R69" s="355"/>
      <c r="S69" s="354"/>
      <c r="T69" s="161">
        <v>5</v>
      </c>
      <c r="U69" s="172"/>
      <c r="V69" s="163" t="str">
        <f t="shared" si="67"/>
        <v/>
      </c>
      <c r="W69" s="164"/>
      <c r="X69" s="164"/>
      <c r="Y69" s="165" t="str">
        <f t="shared" si="64"/>
        <v/>
      </c>
      <c r="Z69" s="164"/>
      <c r="AA69" s="164"/>
      <c r="AB69" s="164"/>
      <c r="AC69" s="166" t="str">
        <f t="shared" si="68"/>
        <v/>
      </c>
      <c r="AD69" s="167" t="str">
        <f t="shared" si="1"/>
        <v/>
      </c>
      <c r="AE69" s="168" t="str">
        <f t="shared" si="65"/>
        <v/>
      </c>
      <c r="AF69" s="167" t="str">
        <f t="shared" si="3"/>
        <v/>
      </c>
      <c r="AG69" s="168" t="str">
        <f t="shared" si="69"/>
        <v/>
      </c>
      <c r="AH69" s="169" t="str">
        <f t="shared" ref="AH69:AH70" si="70">IFERROR(IF(OR(AND(AD69="Muy Baja",AF69="Leve"),AND(AD69="Muy Baja",AF69="Menor"),AND(AD69="Baja",AF69="Leve")),"Bajo",IF(OR(AND(AD69="Muy baja",AF69="Moderado"),AND(AD69="Baja",AF69="Menor"),AND(AD69="Baja",AF69="Moderado"),AND(AD69="Media",AF69="Leve"),AND(AD69="Media",AF69="Menor"),AND(AD69="Media",AF69="Moderado"),AND(AD69="Alta",AF69="Leve"),AND(AD69="Alta",AF69="Menor")),"Moderado",IF(OR(AND(AD69="Muy Baja",AF69="Mayor"),AND(AD69="Baja",AF69="Mayor"),AND(AD69="Media",AF69="Mayor"),AND(AD69="Alta",AF69="Moderado"),AND(AD69="Alta",AF69="Mayor"),AND(AD69="Muy Alta",AF69="Leve"),AND(AD69="Muy Alta",AF69="Menor"),AND(AD69="Muy Alta",AF69="Moderado"),AND(AD69="Muy Alta",AF69="Mayor")),"Alto",IF(OR(AND(AD69="Muy Baja",AF69="Catastrófico"),AND(AD69="Baja",AF69="Catastrófico"),AND(AD69="Media",AF69="Catastrófico"),AND(AD69="Alta",AF69="Catastrófico"),AND(AD69="Muy Alta",AF69="Catastrófico")),"Extremo","")))),"")</f>
        <v/>
      </c>
      <c r="AI69" s="170"/>
      <c r="AJ69" s="173"/>
      <c r="AK69" s="374"/>
      <c r="AL69" s="376"/>
      <c r="AM69" s="378"/>
      <c r="AN69" s="393"/>
      <c r="AO69" s="393"/>
    </row>
    <row r="70" spans="1:73" s="159" customFormat="1" ht="70.5" customHeight="1" x14ac:dyDescent="0.2">
      <c r="A70" s="326"/>
      <c r="B70" s="353"/>
      <c r="C70" s="353"/>
      <c r="D70" s="347"/>
      <c r="E70" s="347"/>
      <c r="F70" s="347"/>
      <c r="G70" s="384"/>
      <c r="H70" s="384"/>
      <c r="I70" s="348"/>
      <c r="J70" s="391"/>
      <c r="K70" s="347"/>
      <c r="L70" s="360"/>
      <c r="M70" s="361"/>
      <c r="N70" s="355"/>
      <c r="O70" s="362"/>
      <c r="P70" s="355">
        <f>IF(NOT(ISERROR(MATCH(O70,_xlfn.ANCHORARRAY(I81),0))),N83&amp;"Por favor no seleccionar los criterios de impacto",O70)</f>
        <v>0</v>
      </c>
      <c r="Q70" s="361"/>
      <c r="R70" s="355"/>
      <c r="S70" s="354"/>
      <c r="T70" s="161">
        <v>6</v>
      </c>
      <c r="U70" s="172"/>
      <c r="V70" s="163" t="str">
        <f t="shared" si="67"/>
        <v/>
      </c>
      <c r="W70" s="164"/>
      <c r="X70" s="164"/>
      <c r="Y70" s="165" t="str">
        <f t="shared" si="64"/>
        <v/>
      </c>
      <c r="Z70" s="164"/>
      <c r="AA70" s="164"/>
      <c r="AB70" s="164"/>
      <c r="AC70" s="166" t="str">
        <f t="shared" si="68"/>
        <v/>
      </c>
      <c r="AD70" s="167" t="str">
        <f t="shared" si="1"/>
        <v/>
      </c>
      <c r="AE70" s="168" t="str">
        <f t="shared" si="65"/>
        <v/>
      </c>
      <c r="AF70" s="167" t="str">
        <f t="shared" si="3"/>
        <v/>
      </c>
      <c r="AG70" s="168" t="str">
        <f t="shared" si="69"/>
        <v/>
      </c>
      <c r="AH70" s="169" t="str">
        <f t="shared" si="70"/>
        <v/>
      </c>
      <c r="AI70" s="170"/>
      <c r="AJ70" s="173"/>
      <c r="AK70" s="395"/>
      <c r="AL70" s="399"/>
      <c r="AM70" s="412"/>
      <c r="AN70" s="394"/>
      <c r="AO70" s="394"/>
    </row>
    <row r="71" spans="1:73" ht="49.5" hidden="1" customHeight="1" x14ac:dyDescent="0.2">
      <c r="A71" s="111"/>
      <c r="B71" s="112"/>
      <c r="C71" s="132"/>
      <c r="D71" s="357" t="s">
        <v>220</v>
      </c>
      <c r="E71" s="358"/>
      <c r="F71" s="358"/>
      <c r="G71" s="358"/>
      <c r="H71" s="358"/>
      <c r="I71" s="358"/>
      <c r="J71" s="358"/>
      <c r="K71" s="358"/>
      <c r="L71" s="358"/>
      <c r="M71" s="358"/>
      <c r="N71" s="358"/>
      <c r="O71" s="358"/>
      <c r="P71" s="358"/>
      <c r="Q71" s="358"/>
      <c r="R71" s="358"/>
      <c r="S71" s="358"/>
      <c r="T71" s="358"/>
      <c r="U71" s="358"/>
      <c r="V71" s="358"/>
      <c r="W71" s="358"/>
      <c r="X71" s="358"/>
      <c r="Y71" s="358"/>
      <c r="Z71" s="358"/>
      <c r="AA71" s="358"/>
      <c r="AB71" s="358"/>
      <c r="AC71" s="358"/>
      <c r="AD71" s="358"/>
      <c r="AE71" s="358"/>
      <c r="AF71" s="358"/>
      <c r="AG71" s="358"/>
      <c r="AH71" s="358"/>
      <c r="AI71" s="358"/>
      <c r="AJ71" s="358"/>
      <c r="AK71" s="358"/>
      <c r="AL71" s="358"/>
      <c r="AM71" s="358"/>
      <c r="AN71" s="358"/>
      <c r="AO71" s="359"/>
    </row>
    <row r="72" spans="1:73" hidden="1" x14ac:dyDescent="0.2"/>
    <row r="73" spans="1:73" hidden="1" x14ac:dyDescent="0.2">
      <c r="A73" s="110"/>
      <c r="B73" s="109"/>
      <c r="C73" s="184"/>
      <c r="D73" s="115" t="s">
        <v>142</v>
      </c>
      <c r="E73" s="109"/>
      <c r="F73" s="109"/>
      <c r="G73" s="109"/>
      <c r="H73" s="109"/>
      <c r="K73" s="109"/>
    </row>
    <row r="75" spans="1:73" x14ac:dyDescent="0.2">
      <c r="A75" s="322" t="s">
        <v>315</v>
      </c>
      <c r="B75" s="322"/>
      <c r="C75" s="322"/>
      <c r="D75" s="322"/>
      <c r="E75" s="322"/>
      <c r="F75" s="322"/>
      <c r="G75" s="322"/>
      <c r="H75" s="322" t="s">
        <v>316</v>
      </c>
      <c r="I75" s="322"/>
      <c r="J75" s="322"/>
      <c r="K75" s="322"/>
      <c r="L75" s="322"/>
      <c r="M75" s="323" t="s">
        <v>317</v>
      </c>
      <c r="N75" s="323"/>
      <c r="O75" s="323"/>
      <c r="P75" s="323"/>
      <c r="Q75" s="323"/>
      <c r="R75" s="323"/>
    </row>
    <row r="76" spans="1:73" s="178" customFormat="1" ht="252.75" customHeight="1" x14ac:dyDescent="0.2">
      <c r="A76" s="329" t="s">
        <v>347</v>
      </c>
      <c r="B76" s="330"/>
      <c r="C76" s="330"/>
      <c r="D76" s="330"/>
      <c r="E76" s="331"/>
      <c r="F76" s="329" t="s">
        <v>348</v>
      </c>
      <c r="G76" s="332"/>
      <c r="H76" s="329" t="s">
        <v>349</v>
      </c>
      <c r="I76" s="332"/>
      <c r="J76" s="329" t="s">
        <v>350</v>
      </c>
      <c r="K76" s="333"/>
      <c r="L76" s="332"/>
      <c r="M76" s="334" t="s">
        <v>351</v>
      </c>
      <c r="N76" s="335"/>
      <c r="O76" s="335"/>
      <c r="P76" s="335"/>
      <c r="Q76" s="335"/>
      <c r="R76" s="335"/>
      <c r="T76" s="179"/>
      <c r="V76" s="179"/>
      <c r="W76" s="180"/>
      <c r="X76" s="180"/>
      <c r="Y76" s="181"/>
      <c r="Z76" s="180"/>
      <c r="AA76" s="180"/>
      <c r="AB76" s="180"/>
      <c r="AD76" s="182"/>
      <c r="AE76" s="182"/>
      <c r="AF76" s="182"/>
      <c r="AG76" s="182"/>
      <c r="AH76" s="182"/>
      <c r="AI76" s="182"/>
    </row>
  </sheetData>
  <dataConsolidate/>
  <mergeCells count="317">
    <mergeCell ref="A1:C4"/>
    <mergeCell ref="E1:S1"/>
    <mergeCell ref="E2:S2"/>
    <mergeCell ref="E3:S3"/>
    <mergeCell ref="E4:S4"/>
    <mergeCell ref="J65:J70"/>
    <mergeCell ref="AO29:AO34"/>
    <mergeCell ref="AO35:AO40"/>
    <mergeCell ref="AO41:AO46"/>
    <mergeCell ref="AO47:AO52"/>
    <mergeCell ref="AO53:AO58"/>
    <mergeCell ref="AO59:AO64"/>
    <mergeCell ref="AO65:AO70"/>
    <mergeCell ref="AM29:AM34"/>
    <mergeCell ref="AM35:AM40"/>
    <mergeCell ref="AM41:AM46"/>
    <mergeCell ref="AM47:AM52"/>
    <mergeCell ref="AM53:AM58"/>
    <mergeCell ref="AM59:AM64"/>
    <mergeCell ref="AM65:AM70"/>
    <mergeCell ref="AN29:AN34"/>
    <mergeCell ref="AN35:AN40"/>
    <mergeCell ref="AN41:AN46"/>
    <mergeCell ref="AN47:AN52"/>
    <mergeCell ref="AN53:AN58"/>
    <mergeCell ref="AN59:AN64"/>
    <mergeCell ref="AN65:AN70"/>
    <mergeCell ref="AK29:AK34"/>
    <mergeCell ref="AK35:AK40"/>
    <mergeCell ref="AK41:AK46"/>
    <mergeCell ref="AK47:AK52"/>
    <mergeCell ref="AK53:AK58"/>
    <mergeCell ref="AK59:AK64"/>
    <mergeCell ref="AK65:AK70"/>
    <mergeCell ref="AL29:AL34"/>
    <mergeCell ref="AL35:AL40"/>
    <mergeCell ref="AL41:AL46"/>
    <mergeCell ref="AL47:AL52"/>
    <mergeCell ref="AL53:AL58"/>
    <mergeCell ref="AL59:AL64"/>
    <mergeCell ref="AL65:AL70"/>
    <mergeCell ref="B59:B64"/>
    <mergeCell ref="C59:C64"/>
    <mergeCell ref="I59:I64"/>
    <mergeCell ref="K59:K64"/>
    <mergeCell ref="L59:L64"/>
    <mergeCell ref="M59:M64"/>
    <mergeCell ref="N59:N64"/>
    <mergeCell ref="R47:R52"/>
    <mergeCell ref="S47:S52"/>
    <mergeCell ref="K53:K58"/>
    <mergeCell ref="L53:L58"/>
    <mergeCell ref="M53:M58"/>
    <mergeCell ref="N53:N58"/>
    <mergeCell ref="O53:O58"/>
    <mergeCell ref="K47:K52"/>
    <mergeCell ref="L47:L52"/>
    <mergeCell ref="M47:M52"/>
    <mergeCell ref="J47:J52"/>
    <mergeCell ref="J53:J58"/>
    <mergeCell ref="J59:J64"/>
    <mergeCell ref="N47:N52"/>
    <mergeCell ref="P53:P58"/>
    <mergeCell ref="Q53:Q58"/>
    <mergeCell ref="R53:R58"/>
    <mergeCell ref="B65:B70"/>
    <mergeCell ref="C65:C70"/>
    <mergeCell ref="H17:H22"/>
    <mergeCell ref="H23:H28"/>
    <mergeCell ref="H29:H34"/>
    <mergeCell ref="H35:H40"/>
    <mergeCell ref="H41:H46"/>
    <mergeCell ref="H47:H52"/>
    <mergeCell ref="H53:H58"/>
    <mergeCell ref="H59:H64"/>
    <mergeCell ref="H65:H70"/>
    <mergeCell ref="G17:G22"/>
    <mergeCell ref="G23:G28"/>
    <mergeCell ref="G29:G34"/>
    <mergeCell ref="G35:G40"/>
    <mergeCell ref="G41:G46"/>
    <mergeCell ref="G47:G52"/>
    <mergeCell ref="G53:G58"/>
    <mergeCell ref="G59:G64"/>
    <mergeCell ref="G65:G70"/>
    <mergeCell ref="B35:B40"/>
    <mergeCell ref="C35:C40"/>
    <mergeCell ref="B41:B46"/>
    <mergeCell ref="C41:C46"/>
    <mergeCell ref="B11:B16"/>
    <mergeCell ref="C11:C16"/>
    <mergeCell ref="AM23:AM28"/>
    <mergeCell ref="J11:J16"/>
    <mergeCell ref="G11:G16"/>
    <mergeCell ref="AK11:AK16"/>
    <mergeCell ref="AK17:AK22"/>
    <mergeCell ref="AL11:AL16"/>
    <mergeCell ref="AM11:AM16"/>
    <mergeCell ref="A9:A10"/>
    <mergeCell ref="K9:K10"/>
    <mergeCell ref="I9:I10"/>
    <mergeCell ref="F9:F10"/>
    <mergeCell ref="B9:B10"/>
    <mergeCell ref="C9:C10"/>
    <mergeCell ref="D9:D10"/>
    <mergeCell ref="E9:E10"/>
    <mergeCell ref="AI9:AI10"/>
    <mergeCell ref="T9:T10"/>
    <mergeCell ref="AH9:AH10"/>
    <mergeCell ref="AG9:AG10"/>
    <mergeCell ref="AC9:AC10"/>
    <mergeCell ref="U9:U10"/>
    <mergeCell ref="AF9:AF10"/>
    <mergeCell ref="AD9:AD10"/>
    <mergeCell ref="G9:G10"/>
    <mergeCell ref="J9:J10"/>
    <mergeCell ref="AE9:AE10"/>
    <mergeCell ref="E5:S5"/>
    <mergeCell ref="T5:V5"/>
    <mergeCell ref="A8:L8"/>
    <mergeCell ref="M8:S8"/>
    <mergeCell ref="T8:AB8"/>
    <mergeCell ref="AC8:AI8"/>
    <mergeCell ref="AJ8:AO8"/>
    <mergeCell ref="A5:D5"/>
    <mergeCell ref="A6:D6"/>
    <mergeCell ref="A7:D7"/>
    <mergeCell ref="E6:S6"/>
    <mergeCell ref="E7:S7"/>
    <mergeCell ref="D71:AO71"/>
    <mergeCell ref="R59:R64"/>
    <mergeCell ref="S59:S64"/>
    <mergeCell ref="A65:A70"/>
    <mergeCell ref="D65:D70"/>
    <mergeCell ref="E65:E70"/>
    <mergeCell ref="F65:F70"/>
    <mergeCell ref="I65:I70"/>
    <mergeCell ref="K65:K70"/>
    <mergeCell ref="L65:L70"/>
    <mergeCell ref="M65:M70"/>
    <mergeCell ref="N65:N70"/>
    <mergeCell ref="O65:O70"/>
    <mergeCell ref="P65:P70"/>
    <mergeCell ref="Q65:Q70"/>
    <mergeCell ref="R65:R70"/>
    <mergeCell ref="S65:S70"/>
    <mergeCell ref="O59:O64"/>
    <mergeCell ref="P59:P64"/>
    <mergeCell ref="Q59:Q64"/>
    <mergeCell ref="A59:A64"/>
    <mergeCell ref="D59:D64"/>
    <mergeCell ref="E59:E64"/>
    <mergeCell ref="F59:F64"/>
    <mergeCell ref="S53:S58"/>
    <mergeCell ref="N35:N40"/>
    <mergeCell ref="O35:O40"/>
    <mergeCell ref="L41:L46"/>
    <mergeCell ref="M41:M46"/>
    <mergeCell ref="N41:N46"/>
    <mergeCell ref="P35:P40"/>
    <mergeCell ref="Q35:Q40"/>
    <mergeCell ref="R35:R40"/>
    <mergeCell ref="S35:S40"/>
    <mergeCell ref="R41:R46"/>
    <mergeCell ref="S41:S46"/>
    <mergeCell ref="O47:O52"/>
    <mergeCell ref="P47:P52"/>
    <mergeCell ref="Q47:Q52"/>
    <mergeCell ref="O41:O46"/>
    <mergeCell ref="P41:P46"/>
    <mergeCell ref="Q41:Q46"/>
    <mergeCell ref="L35:L40"/>
    <mergeCell ref="M35:M40"/>
    <mergeCell ref="F41:F46"/>
    <mergeCell ref="I41:I46"/>
    <mergeCell ref="K41:K46"/>
    <mergeCell ref="F35:F40"/>
    <mergeCell ref="I35:I40"/>
    <mergeCell ref="K35:K40"/>
    <mergeCell ref="J35:J40"/>
    <mergeCell ref="J41:J46"/>
    <mergeCell ref="A53:A58"/>
    <mergeCell ref="D53:D58"/>
    <mergeCell ref="E53:E58"/>
    <mergeCell ref="F53:F58"/>
    <mergeCell ref="I53:I58"/>
    <mergeCell ref="A47:A52"/>
    <mergeCell ref="D47:D52"/>
    <mergeCell ref="E47:E52"/>
    <mergeCell ref="F47:F52"/>
    <mergeCell ref="I47:I52"/>
    <mergeCell ref="B47:B52"/>
    <mergeCell ref="C47:C52"/>
    <mergeCell ref="B53:B58"/>
    <mergeCell ref="C53:C58"/>
    <mergeCell ref="A17:A22"/>
    <mergeCell ref="D17:D22"/>
    <mergeCell ref="E17:E22"/>
    <mergeCell ref="A35:A40"/>
    <mergeCell ref="D35:D40"/>
    <mergeCell ref="E35:E40"/>
    <mergeCell ref="A41:A46"/>
    <mergeCell ref="D41:D46"/>
    <mergeCell ref="E41:E46"/>
    <mergeCell ref="B17:B22"/>
    <mergeCell ref="C17:C22"/>
    <mergeCell ref="B23:B28"/>
    <mergeCell ref="C23:C28"/>
    <mergeCell ref="I29:I34"/>
    <mergeCell ref="K29:K34"/>
    <mergeCell ref="L29:L34"/>
    <mergeCell ref="M29:M34"/>
    <mergeCell ref="N29:N34"/>
    <mergeCell ref="C29:C34"/>
    <mergeCell ref="J29:J34"/>
    <mergeCell ref="J17:J22"/>
    <mergeCell ref="P17:P22"/>
    <mergeCell ref="J23:J28"/>
    <mergeCell ref="I11:I16"/>
    <mergeCell ref="H11:H16"/>
    <mergeCell ref="AM17:AM22"/>
    <mergeCell ref="AL17:AL22"/>
    <mergeCell ref="H9:H10"/>
    <mergeCell ref="S9:S10"/>
    <mergeCell ref="O9:O10"/>
    <mergeCell ref="P9:P10"/>
    <mergeCell ref="S11:S16"/>
    <mergeCell ref="N11:N16"/>
    <mergeCell ref="O11:O16"/>
    <mergeCell ref="P11:P16"/>
    <mergeCell ref="Q11:Q16"/>
    <mergeCell ref="R11:R16"/>
    <mergeCell ref="K17:K22"/>
    <mergeCell ref="L17:L22"/>
    <mergeCell ref="M17:M22"/>
    <mergeCell ref="N17:N22"/>
    <mergeCell ref="O17:O22"/>
    <mergeCell ref="AJ11:AJ16"/>
    <mergeCell ref="AM9:AM10"/>
    <mergeCell ref="AL9:AL10"/>
    <mergeCell ref="AK9:AK10"/>
    <mergeCell ref="A76:E76"/>
    <mergeCell ref="F76:G76"/>
    <mergeCell ref="H76:I76"/>
    <mergeCell ref="J76:L76"/>
    <mergeCell ref="M76:R76"/>
    <mergeCell ref="A23:A28"/>
    <mergeCell ref="D23:D28"/>
    <mergeCell ref="E23:E28"/>
    <mergeCell ref="F23:F28"/>
    <mergeCell ref="I23:I28"/>
    <mergeCell ref="K23:K28"/>
    <mergeCell ref="L23:L28"/>
    <mergeCell ref="M23:M28"/>
    <mergeCell ref="N23:N28"/>
    <mergeCell ref="O29:O34"/>
    <mergeCell ref="P29:P34"/>
    <mergeCell ref="Q29:Q34"/>
    <mergeCell ref="O23:O28"/>
    <mergeCell ref="P23:P28"/>
    <mergeCell ref="Q23:Q28"/>
    <mergeCell ref="A29:A34"/>
    <mergeCell ref="D29:D34"/>
    <mergeCell ref="E29:E34"/>
    <mergeCell ref="F29:F34"/>
    <mergeCell ref="B29:B34"/>
    <mergeCell ref="AJ9:AJ10"/>
    <mergeCell ref="Q17:Q22"/>
    <mergeCell ref="R17:R22"/>
    <mergeCell ref="S17:S22"/>
    <mergeCell ref="A75:G75"/>
    <mergeCell ref="H75:L75"/>
    <mergeCell ref="M75:R75"/>
    <mergeCell ref="V9:V10"/>
    <mergeCell ref="W9:AB9"/>
    <mergeCell ref="K11:K16"/>
    <mergeCell ref="L11:L16"/>
    <mergeCell ref="M11:M16"/>
    <mergeCell ref="L9:L10"/>
    <mergeCell ref="M9:M10"/>
    <mergeCell ref="N9:N10"/>
    <mergeCell ref="Q9:Q10"/>
    <mergeCell ref="R9:R10"/>
    <mergeCell ref="F17:F22"/>
    <mergeCell ref="I17:I22"/>
    <mergeCell ref="A11:A16"/>
    <mergeCell ref="D11:D16"/>
    <mergeCell ref="E11:E16"/>
    <mergeCell ref="F11:F16"/>
    <mergeCell ref="AN11:AN16"/>
    <mergeCell ref="AO11:AO16"/>
    <mergeCell ref="AP11:AP16"/>
    <mergeCell ref="AP8:AP10"/>
    <mergeCell ref="AJ17:AJ22"/>
    <mergeCell ref="AN17:AN22"/>
    <mergeCell ref="AO17:AO22"/>
    <mergeCell ref="AP17:AP22"/>
    <mergeCell ref="R29:R34"/>
    <mergeCell ref="S29:S34"/>
    <mergeCell ref="AO9:AO10"/>
    <mergeCell ref="AN9:AN10"/>
    <mergeCell ref="R23:R28"/>
    <mergeCell ref="S23:S28"/>
    <mergeCell ref="AK23:AK28"/>
    <mergeCell ref="AL23:AL28"/>
    <mergeCell ref="AJ41:AJ46"/>
    <mergeCell ref="AP41:AP46"/>
    <mergeCell ref="AJ47:AJ52"/>
    <mergeCell ref="AP47:AP52"/>
    <mergeCell ref="AN23:AN28"/>
    <mergeCell ref="AO23:AO28"/>
    <mergeCell ref="AP23:AP28"/>
    <mergeCell ref="AJ23:AJ28"/>
    <mergeCell ref="AJ29:AJ34"/>
    <mergeCell ref="AP29:AP34"/>
    <mergeCell ref="AJ35:AJ40"/>
    <mergeCell ref="AP35:AP40"/>
  </mergeCells>
  <conditionalFormatting sqref="M11 M17">
    <cfRule type="cellIs" dxfId="237" priority="319" operator="equal">
      <formula>"Muy Alta"</formula>
    </cfRule>
    <cfRule type="cellIs" dxfId="236" priority="320" operator="equal">
      <formula>"Alta"</formula>
    </cfRule>
    <cfRule type="cellIs" dxfId="235" priority="321" operator="equal">
      <formula>"Media"</formula>
    </cfRule>
    <cfRule type="cellIs" dxfId="234" priority="322" operator="equal">
      <formula>"Baja"</formula>
    </cfRule>
    <cfRule type="cellIs" dxfId="233" priority="323" operator="equal">
      <formula>"Muy Baja"</formula>
    </cfRule>
  </conditionalFormatting>
  <conditionalFormatting sqref="Q11 Q17 Q23 Q29 Q35 Q41 Q47 Q53 Q59 Q65">
    <cfRule type="cellIs" dxfId="232" priority="314" operator="equal">
      <formula>"Catastrófico"</formula>
    </cfRule>
    <cfRule type="cellIs" dxfId="231" priority="315" operator="equal">
      <formula>"Mayor"</formula>
    </cfRule>
    <cfRule type="cellIs" dxfId="230" priority="316" operator="equal">
      <formula>"Moderado"</formula>
    </cfRule>
    <cfRule type="cellIs" dxfId="229" priority="317" operator="equal">
      <formula>"Menor"</formula>
    </cfRule>
    <cfRule type="cellIs" dxfId="228" priority="318" operator="equal">
      <formula>"Leve"</formula>
    </cfRule>
  </conditionalFormatting>
  <conditionalFormatting sqref="S11">
    <cfRule type="cellIs" dxfId="227" priority="310" operator="equal">
      <formula>"Extremo"</formula>
    </cfRule>
    <cfRule type="cellIs" dxfId="226" priority="311" operator="equal">
      <formula>"Alto"</formula>
    </cfRule>
    <cfRule type="cellIs" dxfId="225" priority="312" operator="equal">
      <formula>"Moderado"</formula>
    </cfRule>
    <cfRule type="cellIs" dxfId="224" priority="313" operator="equal">
      <formula>"Bajo"</formula>
    </cfRule>
  </conditionalFormatting>
  <conditionalFormatting sqref="AD11:AD16">
    <cfRule type="cellIs" dxfId="223" priority="305" operator="equal">
      <formula>"Muy Alta"</formula>
    </cfRule>
    <cfRule type="cellIs" dxfId="222" priority="306" operator="equal">
      <formula>"Alta"</formula>
    </cfRule>
    <cfRule type="cellIs" dxfId="221" priority="307" operator="equal">
      <formula>"Media"</formula>
    </cfRule>
    <cfRule type="cellIs" dxfId="220" priority="308" operator="equal">
      <formula>"Baja"</formula>
    </cfRule>
    <cfRule type="cellIs" dxfId="219" priority="309" operator="equal">
      <formula>"Muy Baja"</formula>
    </cfRule>
  </conditionalFormatting>
  <conditionalFormatting sqref="AF11:AF16">
    <cfRule type="cellIs" dxfId="218" priority="300" operator="equal">
      <formula>"Catastrófico"</formula>
    </cfRule>
    <cfRule type="cellIs" dxfId="217" priority="301" operator="equal">
      <formula>"Mayor"</formula>
    </cfRule>
    <cfRule type="cellIs" dxfId="216" priority="302" operator="equal">
      <formula>"Moderado"</formula>
    </cfRule>
    <cfRule type="cellIs" dxfId="215" priority="303" operator="equal">
      <formula>"Menor"</formula>
    </cfRule>
    <cfRule type="cellIs" dxfId="214" priority="304" operator="equal">
      <formula>"Leve"</formula>
    </cfRule>
  </conditionalFormatting>
  <conditionalFormatting sqref="AH11:AH16">
    <cfRule type="cellIs" dxfId="213" priority="296" operator="equal">
      <formula>"Extremo"</formula>
    </cfRule>
    <cfRule type="cellIs" dxfId="212" priority="297" operator="equal">
      <formula>"Alto"</formula>
    </cfRule>
    <cfRule type="cellIs" dxfId="211" priority="298" operator="equal">
      <formula>"Moderado"</formula>
    </cfRule>
    <cfRule type="cellIs" dxfId="210" priority="299" operator="equal">
      <formula>"Bajo"</formula>
    </cfRule>
  </conditionalFormatting>
  <conditionalFormatting sqref="M59">
    <cfRule type="cellIs" dxfId="209" priority="53" operator="equal">
      <formula>"Muy Alta"</formula>
    </cfRule>
    <cfRule type="cellIs" dxfId="208" priority="54" operator="equal">
      <formula>"Alta"</formula>
    </cfRule>
    <cfRule type="cellIs" dxfId="207" priority="55" operator="equal">
      <formula>"Media"</formula>
    </cfRule>
    <cfRule type="cellIs" dxfId="206" priority="56" operator="equal">
      <formula>"Baja"</formula>
    </cfRule>
    <cfRule type="cellIs" dxfId="205" priority="57" operator="equal">
      <formula>"Muy Baja"</formula>
    </cfRule>
  </conditionalFormatting>
  <conditionalFormatting sqref="S17">
    <cfRule type="cellIs" dxfId="204" priority="240" operator="equal">
      <formula>"Extremo"</formula>
    </cfRule>
    <cfRule type="cellIs" dxfId="203" priority="241" operator="equal">
      <formula>"Alto"</formula>
    </cfRule>
    <cfRule type="cellIs" dxfId="202" priority="242" operator="equal">
      <formula>"Moderado"</formula>
    </cfRule>
    <cfRule type="cellIs" dxfId="201" priority="243" operator="equal">
      <formula>"Bajo"</formula>
    </cfRule>
  </conditionalFormatting>
  <conditionalFormatting sqref="AD17:AD22">
    <cfRule type="cellIs" dxfId="200" priority="235" operator="equal">
      <formula>"Muy Alta"</formula>
    </cfRule>
    <cfRule type="cellIs" dxfId="199" priority="236" operator="equal">
      <formula>"Alta"</formula>
    </cfRule>
    <cfRule type="cellIs" dxfId="198" priority="237" operator="equal">
      <formula>"Media"</formula>
    </cfRule>
    <cfRule type="cellIs" dxfId="197" priority="238" operator="equal">
      <formula>"Baja"</formula>
    </cfRule>
    <cfRule type="cellIs" dxfId="196" priority="239" operator="equal">
      <formula>"Muy Baja"</formula>
    </cfRule>
  </conditionalFormatting>
  <conditionalFormatting sqref="AF17:AF22">
    <cfRule type="cellIs" dxfId="195" priority="230" operator="equal">
      <formula>"Catastrófico"</formula>
    </cfRule>
    <cfRule type="cellIs" dxfId="194" priority="231" operator="equal">
      <formula>"Mayor"</formula>
    </cfRule>
    <cfRule type="cellIs" dxfId="193" priority="232" operator="equal">
      <formula>"Moderado"</formula>
    </cfRule>
    <cfRule type="cellIs" dxfId="192" priority="233" operator="equal">
      <formula>"Menor"</formula>
    </cfRule>
    <cfRule type="cellIs" dxfId="191" priority="234" operator="equal">
      <formula>"Leve"</formula>
    </cfRule>
  </conditionalFormatting>
  <conditionalFormatting sqref="AH17:AH22">
    <cfRule type="cellIs" dxfId="190" priority="226" operator="equal">
      <formula>"Extremo"</formula>
    </cfRule>
    <cfRule type="cellIs" dxfId="189" priority="227" operator="equal">
      <formula>"Alto"</formula>
    </cfRule>
    <cfRule type="cellIs" dxfId="188" priority="228" operator="equal">
      <formula>"Moderado"</formula>
    </cfRule>
    <cfRule type="cellIs" dxfId="187" priority="229" operator="equal">
      <formula>"Bajo"</formula>
    </cfRule>
  </conditionalFormatting>
  <conditionalFormatting sqref="M23">
    <cfRule type="cellIs" dxfId="186" priority="221" operator="equal">
      <formula>"Muy Alta"</formula>
    </cfRule>
    <cfRule type="cellIs" dxfId="185" priority="222" operator="equal">
      <formula>"Alta"</formula>
    </cfRule>
    <cfRule type="cellIs" dxfId="184" priority="223" operator="equal">
      <formula>"Media"</formula>
    </cfRule>
    <cfRule type="cellIs" dxfId="183" priority="224" operator="equal">
      <formula>"Baja"</formula>
    </cfRule>
    <cfRule type="cellIs" dxfId="182" priority="225" operator="equal">
      <formula>"Muy Baja"</formula>
    </cfRule>
  </conditionalFormatting>
  <conditionalFormatting sqref="S23">
    <cfRule type="cellIs" dxfId="181" priority="212" operator="equal">
      <formula>"Extremo"</formula>
    </cfRule>
    <cfRule type="cellIs" dxfId="180" priority="213" operator="equal">
      <formula>"Alto"</formula>
    </cfRule>
    <cfRule type="cellIs" dxfId="179" priority="214" operator="equal">
      <formula>"Moderado"</formula>
    </cfRule>
    <cfRule type="cellIs" dxfId="178" priority="215" operator="equal">
      <formula>"Bajo"</formula>
    </cfRule>
  </conditionalFormatting>
  <conditionalFormatting sqref="AD23:AD28">
    <cfRule type="cellIs" dxfId="177" priority="207" operator="equal">
      <formula>"Muy Alta"</formula>
    </cfRule>
    <cfRule type="cellIs" dxfId="176" priority="208" operator="equal">
      <formula>"Alta"</formula>
    </cfRule>
    <cfRule type="cellIs" dxfId="175" priority="209" operator="equal">
      <formula>"Media"</formula>
    </cfRule>
    <cfRule type="cellIs" dxfId="174" priority="210" operator="equal">
      <formula>"Baja"</formula>
    </cfRule>
    <cfRule type="cellIs" dxfId="173" priority="211" operator="equal">
      <formula>"Muy Baja"</formula>
    </cfRule>
  </conditionalFormatting>
  <conditionalFormatting sqref="AF23:AF28">
    <cfRule type="cellIs" dxfId="172" priority="202" operator="equal">
      <formula>"Catastrófico"</formula>
    </cfRule>
    <cfRule type="cellIs" dxfId="171" priority="203" operator="equal">
      <formula>"Mayor"</formula>
    </cfRule>
    <cfRule type="cellIs" dxfId="170" priority="204" operator="equal">
      <formula>"Moderado"</formula>
    </cfRule>
    <cfRule type="cellIs" dxfId="169" priority="205" operator="equal">
      <formula>"Menor"</formula>
    </cfRule>
    <cfRule type="cellIs" dxfId="168" priority="206" operator="equal">
      <formula>"Leve"</formula>
    </cfRule>
  </conditionalFormatting>
  <conditionalFormatting sqref="AH23:AH28">
    <cfRule type="cellIs" dxfId="167" priority="198" operator="equal">
      <formula>"Extremo"</formula>
    </cfRule>
    <cfRule type="cellIs" dxfId="166" priority="199" operator="equal">
      <formula>"Alto"</formula>
    </cfRule>
    <cfRule type="cellIs" dxfId="165" priority="200" operator="equal">
      <formula>"Moderado"</formula>
    </cfRule>
    <cfRule type="cellIs" dxfId="164" priority="201" operator="equal">
      <formula>"Bajo"</formula>
    </cfRule>
  </conditionalFormatting>
  <conditionalFormatting sqref="M29">
    <cfRule type="cellIs" dxfId="163" priority="193" operator="equal">
      <formula>"Muy Alta"</formula>
    </cfRule>
    <cfRule type="cellIs" dxfId="162" priority="194" operator="equal">
      <formula>"Alta"</formula>
    </cfRule>
    <cfRule type="cellIs" dxfId="161" priority="195" operator="equal">
      <formula>"Media"</formula>
    </cfRule>
    <cfRule type="cellIs" dxfId="160" priority="196" operator="equal">
      <formula>"Baja"</formula>
    </cfRule>
    <cfRule type="cellIs" dxfId="159" priority="197" operator="equal">
      <formula>"Muy Baja"</formula>
    </cfRule>
  </conditionalFormatting>
  <conditionalFormatting sqref="S29">
    <cfRule type="cellIs" dxfId="158" priority="184" operator="equal">
      <formula>"Extremo"</formula>
    </cfRule>
    <cfRule type="cellIs" dxfId="157" priority="185" operator="equal">
      <formula>"Alto"</formula>
    </cfRule>
    <cfRule type="cellIs" dxfId="156" priority="186" operator="equal">
      <formula>"Moderado"</formula>
    </cfRule>
    <cfRule type="cellIs" dxfId="155" priority="187" operator="equal">
      <formula>"Bajo"</formula>
    </cfRule>
  </conditionalFormatting>
  <conditionalFormatting sqref="AD29:AD34">
    <cfRule type="cellIs" dxfId="154" priority="179" operator="equal">
      <formula>"Muy Alta"</formula>
    </cfRule>
    <cfRule type="cellIs" dxfId="153" priority="180" operator="equal">
      <formula>"Alta"</formula>
    </cfRule>
    <cfRule type="cellIs" dxfId="152" priority="181" operator="equal">
      <formula>"Media"</formula>
    </cfRule>
    <cfRule type="cellIs" dxfId="151" priority="182" operator="equal">
      <formula>"Baja"</formula>
    </cfRule>
    <cfRule type="cellIs" dxfId="150" priority="183" operator="equal">
      <formula>"Muy Baja"</formula>
    </cfRule>
  </conditionalFormatting>
  <conditionalFormatting sqref="AF29:AF34">
    <cfRule type="cellIs" dxfId="149" priority="174" operator="equal">
      <formula>"Catastrófico"</formula>
    </cfRule>
    <cfRule type="cellIs" dxfId="148" priority="175" operator="equal">
      <formula>"Mayor"</formula>
    </cfRule>
    <cfRule type="cellIs" dxfId="147" priority="176" operator="equal">
      <formula>"Moderado"</formula>
    </cfRule>
    <cfRule type="cellIs" dxfId="146" priority="177" operator="equal">
      <formula>"Menor"</formula>
    </cfRule>
    <cfRule type="cellIs" dxfId="145" priority="178" operator="equal">
      <formula>"Leve"</formula>
    </cfRule>
  </conditionalFormatting>
  <conditionalFormatting sqref="AH29:AH34">
    <cfRule type="cellIs" dxfId="144" priority="170" operator="equal">
      <formula>"Extremo"</formula>
    </cfRule>
    <cfRule type="cellIs" dxfId="143" priority="171" operator="equal">
      <formula>"Alto"</formula>
    </cfRule>
    <cfRule type="cellIs" dxfId="142" priority="172" operator="equal">
      <formula>"Moderado"</formula>
    </cfRule>
    <cfRule type="cellIs" dxfId="141" priority="173" operator="equal">
      <formula>"Bajo"</formula>
    </cfRule>
  </conditionalFormatting>
  <conditionalFormatting sqref="M35">
    <cfRule type="cellIs" dxfId="140" priority="165" operator="equal">
      <formula>"Muy Alta"</formula>
    </cfRule>
    <cfRule type="cellIs" dxfId="139" priority="166" operator="equal">
      <formula>"Alta"</formula>
    </cfRule>
    <cfRule type="cellIs" dxfId="138" priority="167" operator="equal">
      <formula>"Media"</formula>
    </cfRule>
    <cfRule type="cellIs" dxfId="137" priority="168" operator="equal">
      <formula>"Baja"</formula>
    </cfRule>
    <cfRule type="cellIs" dxfId="136" priority="169" operator="equal">
      <formula>"Muy Baja"</formula>
    </cfRule>
  </conditionalFormatting>
  <conditionalFormatting sqref="S35">
    <cfRule type="cellIs" dxfId="135" priority="156" operator="equal">
      <formula>"Extremo"</formula>
    </cfRule>
    <cfRule type="cellIs" dxfId="134" priority="157" operator="equal">
      <formula>"Alto"</formula>
    </cfRule>
    <cfRule type="cellIs" dxfId="133" priority="158" operator="equal">
      <formula>"Moderado"</formula>
    </cfRule>
    <cfRule type="cellIs" dxfId="132" priority="159" operator="equal">
      <formula>"Bajo"</formula>
    </cfRule>
  </conditionalFormatting>
  <conditionalFormatting sqref="AD35:AD40">
    <cfRule type="cellIs" dxfId="131" priority="151" operator="equal">
      <formula>"Muy Alta"</formula>
    </cfRule>
    <cfRule type="cellIs" dxfId="130" priority="152" operator="equal">
      <formula>"Alta"</formula>
    </cfRule>
    <cfRule type="cellIs" dxfId="129" priority="153" operator="equal">
      <formula>"Media"</formula>
    </cfRule>
    <cfRule type="cellIs" dxfId="128" priority="154" operator="equal">
      <formula>"Baja"</formula>
    </cfRule>
    <cfRule type="cellIs" dxfId="127" priority="155" operator="equal">
      <formula>"Muy Baja"</formula>
    </cfRule>
  </conditionalFormatting>
  <conditionalFormatting sqref="AF35:AF40">
    <cfRule type="cellIs" dxfId="126" priority="146" operator="equal">
      <formula>"Catastrófico"</formula>
    </cfRule>
    <cfRule type="cellIs" dxfId="125" priority="147" operator="equal">
      <formula>"Mayor"</formula>
    </cfRule>
    <cfRule type="cellIs" dxfId="124" priority="148" operator="equal">
      <formula>"Moderado"</formula>
    </cfRule>
    <cfRule type="cellIs" dxfId="123" priority="149" operator="equal">
      <formula>"Menor"</formula>
    </cfRule>
    <cfRule type="cellIs" dxfId="122" priority="150" operator="equal">
      <formula>"Leve"</formula>
    </cfRule>
  </conditionalFormatting>
  <conditionalFormatting sqref="AH35:AH40">
    <cfRule type="cellIs" dxfId="121" priority="142" operator="equal">
      <formula>"Extremo"</formula>
    </cfRule>
    <cfRule type="cellIs" dxfId="120" priority="143" operator="equal">
      <formula>"Alto"</formula>
    </cfRule>
    <cfRule type="cellIs" dxfId="119" priority="144" operator="equal">
      <formula>"Moderado"</formula>
    </cfRule>
    <cfRule type="cellIs" dxfId="118" priority="145" operator="equal">
      <formula>"Bajo"</formula>
    </cfRule>
  </conditionalFormatting>
  <conditionalFormatting sqref="M41">
    <cfRule type="cellIs" dxfId="117" priority="137" operator="equal">
      <formula>"Muy Alta"</formula>
    </cfRule>
    <cfRule type="cellIs" dxfId="116" priority="138" operator="equal">
      <formula>"Alta"</formula>
    </cfRule>
    <cfRule type="cellIs" dxfId="115" priority="139" operator="equal">
      <formula>"Media"</formula>
    </cfRule>
    <cfRule type="cellIs" dxfId="114" priority="140" operator="equal">
      <formula>"Baja"</formula>
    </cfRule>
    <cfRule type="cellIs" dxfId="113" priority="141" operator="equal">
      <formula>"Muy Baja"</formula>
    </cfRule>
  </conditionalFormatting>
  <conditionalFormatting sqref="S41">
    <cfRule type="cellIs" dxfId="112" priority="128" operator="equal">
      <formula>"Extremo"</formula>
    </cfRule>
    <cfRule type="cellIs" dxfId="111" priority="129" operator="equal">
      <formula>"Alto"</formula>
    </cfRule>
    <cfRule type="cellIs" dxfId="110" priority="130" operator="equal">
      <formula>"Moderado"</formula>
    </cfRule>
    <cfRule type="cellIs" dxfId="109" priority="131" operator="equal">
      <formula>"Bajo"</formula>
    </cfRule>
  </conditionalFormatting>
  <conditionalFormatting sqref="AD41:AD46">
    <cfRule type="cellIs" dxfId="108" priority="123" operator="equal">
      <formula>"Muy Alta"</formula>
    </cfRule>
    <cfRule type="cellIs" dxfId="107" priority="124" operator="equal">
      <formula>"Alta"</formula>
    </cfRule>
    <cfRule type="cellIs" dxfId="106" priority="125" operator="equal">
      <formula>"Media"</formula>
    </cfRule>
    <cfRule type="cellIs" dxfId="105" priority="126" operator="equal">
      <formula>"Baja"</formula>
    </cfRule>
    <cfRule type="cellIs" dxfId="104" priority="127" operator="equal">
      <formula>"Muy Baja"</formula>
    </cfRule>
  </conditionalFormatting>
  <conditionalFormatting sqref="AF41:AF46">
    <cfRule type="cellIs" dxfId="103" priority="118" operator="equal">
      <formula>"Catastrófico"</formula>
    </cfRule>
    <cfRule type="cellIs" dxfId="102" priority="119" operator="equal">
      <formula>"Mayor"</formula>
    </cfRule>
    <cfRule type="cellIs" dxfId="101" priority="120" operator="equal">
      <formula>"Moderado"</formula>
    </cfRule>
    <cfRule type="cellIs" dxfId="100" priority="121" operator="equal">
      <formula>"Menor"</formula>
    </cfRule>
    <cfRule type="cellIs" dxfId="99" priority="122" operator="equal">
      <formula>"Leve"</formula>
    </cfRule>
  </conditionalFormatting>
  <conditionalFormatting sqref="AH41:AH46">
    <cfRule type="cellIs" dxfId="98" priority="114" operator="equal">
      <formula>"Extremo"</formula>
    </cfRule>
    <cfRule type="cellIs" dxfId="97" priority="115" operator="equal">
      <formula>"Alto"</formula>
    </cfRule>
    <cfRule type="cellIs" dxfId="96" priority="116" operator="equal">
      <formula>"Moderado"</formula>
    </cfRule>
    <cfRule type="cellIs" dxfId="95" priority="117" operator="equal">
      <formula>"Bajo"</formula>
    </cfRule>
  </conditionalFormatting>
  <conditionalFormatting sqref="M47">
    <cfRule type="cellIs" dxfId="94" priority="109" operator="equal">
      <formula>"Muy Alta"</formula>
    </cfRule>
    <cfRule type="cellIs" dxfId="93" priority="110" operator="equal">
      <formula>"Alta"</formula>
    </cfRule>
    <cfRule type="cellIs" dxfId="92" priority="111" operator="equal">
      <formula>"Media"</formula>
    </cfRule>
    <cfRule type="cellIs" dxfId="91" priority="112" operator="equal">
      <formula>"Baja"</formula>
    </cfRule>
    <cfRule type="cellIs" dxfId="90" priority="113" operator="equal">
      <formula>"Muy Baja"</formula>
    </cfRule>
  </conditionalFormatting>
  <conditionalFormatting sqref="S47">
    <cfRule type="cellIs" dxfId="89" priority="100" operator="equal">
      <formula>"Extremo"</formula>
    </cfRule>
    <cfRule type="cellIs" dxfId="88" priority="101" operator="equal">
      <formula>"Alto"</formula>
    </cfRule>
    <cfRule type="cellIs" dxfId="87" priority="102" operator="equal">
      <formula>"Moderado"</formula>
    </cfRule>
    <cfRule type="cellIs" dxfId="86" priority="103" operator="equal">
      <formula>"Bajo"</formula>
    </cfRule>
  </conditionalFormatting>
  <conditionalFormatting sqref="AD47:AD52">
    <cfRule type="cellIs" dxfId="85" priority="95" operator="equal">
      <formula>"Muy Alta"</formula>
    </cfRule>
    <cfRule type="cellIs" dxfId="84" priority="96" operator="equal">
      <formula>"Alta"</formula>
    </cfRule>
    <cfRule type="cellIs" dxfId="83" priority="97" operator="equal">
      <formula>"Media"</formula>
    </cfRule>
    <cfRule type="cellIs" dxfId="82" priority="98" operator="equal">
      <formula>"Baja"</formula>
    </cfRule>
    <cfRule type="cellIs" dxfId="81" priority="99" operator="equal">
      <formula>"Muy Baja"</formula>
    </cfRule>
  </conditionalFormatting>
  <conditionalFormatting sqref="AF47:AF52">
    <cfRule type="cellIs" dxfId="80" priority="90" operator="equal">
      <formula>"Catastrófico"</formula>
    </cfRule>
    <cfRule type="cellIs" dxfId="79" priority="91" operator="equal">
      <formula>"Mayor"</formula>
    </cfRule>
    <cfRule type="cellIs" dxfId="78" priority="92" operator="equal">
      <formula>"Moderado"</formula>
    </cfRule>
    <cfRule type="cellIs" dxfId="77" priority="93" operator="equal">
      <formula>"Menor"</formula>
    </cfRule>
    <cfRule type="cellIs" dxfId="76" priority="94" operator="equal">
      <formula>"Leve"</formula>
    </cfRule>
  </conditionalFormatting>
  <conditionalFormatting sqref="AH47:AH52">
    <cfRule type="cellIs" dxfId="75" priority="86" operator="equal">
      <formula>"Extremo"</formula>
    </cfRule>
    <cfRule type="cellIs" dxfId="74" priority="87" operator="equal">
      <formula>"Alto"</formula>
    </cfRule>
    <cfRule type="cellIs" dxfId="73" priority="88" operator="equal">
      <formula>"Moderado"</formula>
    </cfRule>
    <cfRule type="cellIs" dxfId="72" priority="89" operator="equal">
      <formula>"Bajo"</formula>
    </cfRule>
  </conditionalFormatting>
  <conditionalFormatting sqref="M53">
    <cfRule type="cellIs" dxfId="71" priority="81" operator="equal">
      <formula>"Muy Alta"</formula>
    </cfRule>
    <cfRule type="cellIs" dxfId="70" priority="82" operator="equal">
      <formula>"Alta"</formula>
    </cfRule>
    <cfRule type="cellIs" dxfId="69" priority="83" operator="equal">
      <formula>"Media"</formula>
    </cfRule>
    <cfRule type="cellIs" dxfId="68" priority="84" operator="equal">
      <formula>"Baja"</formula>
    </cfRule>
    <cfRule type="cellIs" dxfId="67" priority="85" operator="equal">
      <formula>"Muy Baja"</formula>
    </cfRule>
  </conditionalFormatting>
  <conditionalFormatting sqref="S53">
    <cfRule type="cellIs" dxfId="66" priority="72" operator="equal">
      <formula>"Extremo"</formula>
    </cfRule>
    <cfRule type="cellIs" dxfId="65" priority="73" operator="equal">
      <formula>"Alto"</formula>
    </cfRule>
    <cfRule type="cellIs" dxfId="64" priority="74" operator="equal">
      <formula>"Moderado"</formula>
    </cfRule>
    <cfRule type="cellIs" dxfId="63" priority="75" operator="equal">
      <formula>"Bajo"</formula>
    </cfRule>
  </conditionalFormatting>
  <conditionalFormatting sqref="AD53:AD58">
    <cfRule type="cellIs" dxfId="62" priority="67" operator="equal">
      <formula>"Muy Alta"</formula>
    </cfRule>
    <cfRule type="cellIs" dxfId="61" priority="68" operator="equal">
      <formula>"Alta"</formula>
    </cfRule>
    <cfRule type="cellIs" dxfId="60" priority="69" operator="equal">
      <formula>"Media"</formula>
    </cfRule>
    <cfRule type="cellIs" dxfId="59" priority="70" operator="equal">
      <formula>"Baja"</formula>
    </cfRule>
    <cfRule type="cellIs" dxfId="58" priority="71" operator="equal">
      <formula>"Muy Baja"</formula>
    </cfRule>
  </conditionalFormatting>
  <conditionalFormatting sqref="AF53:AF58">
    <cfRule type="cellIs" dxfId="57" priority="62" operator="equal">
      <formula>"Catastrófico"</formula>
    </cfRule>
    <cfRule type="cellIs" dxfId="56" priority="63" operator="equal">
      <formula>"Mayor"</formula>
    </cfRule>
    <cfRule type="cellIs" dxfId="55" priority="64" operator="equal">
      <formula>"Moderado"</formula>
    </cfRule>
    <cfRule type="cellIs" dxfId="54" priority="65" operator="equal">
      <formula>"Menor"</formula>
    </cfRule>
    <cfRule type="cellIs" dxfId="53" priority="66" operator="equal">
      <formula>"Leve"</formula>
    </cfRule>
  </conditionalFormatting>
  <conditionalFormatting sqref="AH53:AH58">
    <cfRule type="cellIs" dxfId="52" priority="58" operator="equal">
      <formula>"Extremo"</formula>
    </cfRule>
    <cfRule type="cellIs" dxfId="51" priority="59" operator="equal">
      <formula>"Alto"</formula>
    </cfRule>
    <cfRule type="cellIs" dxfId="50" priority="60" operator="equal">
      <formula>"Moderado"</formula>
    </cfRule>
    <cfRule type="cellIs" dxfId="49" priority="61" operator="equal">
      <formula>"Bajo"</formula>
    </cfRule>
  </conditionalFormatting>
  <conditionalFormatting sqref="S59">
    <cfRule type="cellIs" dxfId="48" priority="44" operator="equal">
      <formula>"Extremo"</formula>
    </cfRule>
    <cfRule type="cellIs" dxfId="47" priority="45" operator="equal">
      <formula>"Alto"</formula>
    </cfRule>
    <cfRule type="cellIs" dxfId="46" priority="46" operator="equal">
      <formula>"Moderado"</formula>
    </cfRule>
    <cfRule type="cellIs" dxfId="45" priority="47" operator="equal">
      <formula>"Bajo"</formula>
    </cfRule>
  </conditionalFormatting>
  <conditionalFormatting sqref="AD59:AD64">
    <cfRule type="cellIs" dxfId="44" priority="39" operator="equal">
      <formula>"Muy Alta"</formula>
    </cfRule>
    <cfRule type="cellIs" dxfId="43" priority="40" operator="equal">
      <formula>"Alta"</formula>
    </cfRule>
    <cfRule type="cellIs" dxfId="42" priority="41" operator="equal">
      <formula>"Media"</formula>
    </cfRule>
    <cfRule type="cellIs" dxfId="41" priority="42" operator="equal">
      <formula>"Baja"</formula>
    </cfRule>
    <cfRule type="cellIs" dxfId="40" priority="43" operator="equal">
      <formula>"Muy Baja"</formula>
    </cfRule>
  </conditionalFormatting>
  <conditionalFormatting sqref="AF59:AF64">
    <cfRule type="cellIs" dxfId="39" priority="34" operator="equal">
      <formula>"Catastrófico"</formula>
    </cfRule>
    <cfRule type="cellIs" dxfId="38" priority="35" operator="equal">
      <formula>"Mayor"</formula>
    </cfRule>
    <cfRule type="cellIs" dxfId="37" priority="36" operator="equal">
      <formula>"Moderado"</formula>
    </cfRule>
    <cfRule type="cellIs" dxfId="36" priority="37" operator="equal">
      <formula>"Menor"</formula>
    </cfRule>
    <cfRule type="cellIs" dxfId="35" priority="38" operator="equal">
      <formula>"Leve"</formula>
    </cfRule>
  </conditionalFormatting>
  <conditionalFormatting sqref="AH59:AH64">
    <cfRule type="cellIs" dxfId="34" priority="30" operator="equal">
      <formula>"Extremo"</formula>
    </cfRule>
    <cfRule type="cellIs" dxfId="33" priority="31" operator="equal">
      <formula>"Alto"</formula>
    </cfRule>
    <cfRule type="cellIs" dxfId="32" priority="32" operator="equal">
      <formula>"Moderado"</formula>
    </cfRule>
    <cfRule type="cellIs" dxfId="31" priority="33" operator="equal">
      <formula>"Bajo"</formula>
    </cfRule>
  </conditionalFormatting>
  <conditionalFormatting sqref="M65">
    <cfRule type="cellIs" dxfId="30" priority="25" operator="equal">
      <formula>"Muy Alta"</formula>
    </cfRule>
    <cfRule type="cellIs" dxfId="29" priority="26" operator="equal">
      <formula>"Alta"</formula>
    </cfRule>
    <cfRule type="cellIs" dxfId="28" priority="27" operator="equal">
      <formula>"Media"</formula>
    </cfRule>
    <cfRule type="cellIs" dxfId="27" priority="28" operator="equal">
      <formula>"Baja"</formula>
    </cfRule>
    <cfRule type="cellIs" dxfId="26" priority="29" operator="equal">
      <formula>"Muy Baja"</formula>
    </cfRule>
  </conditionalFormatting>
  <conditionalFormatting sqref="S65">
    <cfRule type="cellIs" dxfId="25" priority="16" operator="equal">
      <formula>"Extremo"</formula>
    </cfRule>
    <cfRule type="cellIs" dxfId="24" priority="17" operator="equal">
      <formula>"Alto"</formula>
    </cfRule>
    <cfRule type="cellIs" dxfId="23" priority="18" operator="equal">
      <formula>"Moderado"</formula>
    </cfRule>
    <cfRule type="cellIs" dxfId="22" priority="19" operator="equal">
      <formula>"Bajo"</formula>
    </cfRule>
  </conditionalFormatting>
  <conditionalFormatting sqref="AD65:AD70">
    <cfRule type="cellIs" dxfId="21" priority="11" operator="equal">
      <formula>"Muy Alta"</formula>
    </cfRule>
    <cfRule type="cellIs" dxfId="20" priority="12" operator="equal">
      <formula>"Alta"</formula>
    </cfRule>
    <cfRule type="cellIs" dxfId="19" priority="13" operator="equal">
      <formula>"Media"</formula>
    </cfRule>
    <cfRule type="cellIs" dxfId="18" priority="14" operator="equal">
      <formula>"Baja"</formula>
    </cfRule>
    <cfRule type="cellIs" dxfId="17" priority="15" operator="equal">
      <formula>"Muy Baja"</formula>
    </cfRule>
  </conditionalFormatting>
  <conditionalFormatting sqref="AF65:AF70">
    <cfRule type="cellIs" dxfId="16" priority="6" operator="equal">
      <formula>"Catastrófico"</formula>
    </cfRule>
    <cfRule type="cellIs" dxfId="15" priority="7" operator="equal">
      <formula>"Mayor"</formula>
    </cfRule>
    <cfRule type="cellIs" dxfId="14" priority="8" operator="equal">
      <formula>"Moderado"</formula>
    </cfRule>
    <cfRule type="cellIs" dxfId="13" priority="9" operator="equal">
      <formula>"Menor"</formula>
    </cfRule>
    <cfRule type="cellIs" dxfId="12" priority="10" operator="equal">
      <formula>"Leve"</formula>
    </cfRule>
  </conditionalFormatting>
  <conditionalFormatting sqref="AH65:AH70">
    <cfRule type="cellIs" dxfId="11" priority="2" operator="equal">
      <formula>"Extremo"</formula>
    </cfRule>
    <cfRule type="cellIs" dxfId="10" priority="3" operator="equal">
      <formula>"Alto"</formula>
    </cfRule>
    <cfRule type="cellIs" dxfId="9" priority="4" operator="equal">
      <formula>"Moderado"</formula>
    </cfRule>
    <cfRule type="cellIs" dxfId="8" priority="5" operator="equal">
      <formula>"Bajo"</formula>
    </cfRule>
  </conditionalFormatting>
  <conditionalFormatting sqref="P11:P70">
    <cfRule type="containsText" dxfId="7" priority="1" operator="containsText" text="❌">
      <formula>NOT(ISERROR(SEARCH("❌",P11)))</formula>
    </cfRule>
  </conditionalFormatting>
  <dataValidations count="2">
    <dataValidation showInputMessage="1" showErrorMessage="1" error="Recuerde que las acciones se generan bajo la medida de mitigar el riesgo" sqref="AJ11 AJ17 AJ23 AJ29 AJ35 AJ41" xr:uid="{00000000-0002-0000-0300-000000000000}"/>
    <dataValidation allowBlank="1" showInputMessage="1" showErrorMessage="1" error="Recuerde que las acciones se generan bajo la medida de mitigar el riesgo" sqref="AJ47:AJ52" xr:uid="{00000000-0002-0000-0300-000001000000}"/>
  </dataValidations>
  <pageMargins left="0.33" right="0.26" top="0.41" bottom="0.74803149606299213" header="0.31496062992125984" footer="0.31496062992125984"/>
  <pageSetup paperSize="5" scale="26" orientation="landscape" r:id="rId1"/>
  <colBreaks count="1" manualBreakCount="1">
    <brk id="41" max="1048575" man="1"/>
  </colBreaks>
  <ignoredErrors>
    <ignoredError sqref="AG13" formula="1"/>
  </ignoredErrors>
  <drawing r:id="rId2"/>
  <legacyDrawing r:id="rId3"/>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300-000002000000}">
          <x14:formula1>
            <xm:f>'Tabla Valoración controles'!$D$4:$D$6</xm:f>
          </x14:formula1>
          <xm:sqref>W14:W16 W20:W22 W26:W28 W33:W34 W37:W40 W43:W46 W51:W70</xm:sqref>
        </x14:dataValidation>
        <x14:dataValidation type="list" allowBlank="1" showInputMessage="1" showErrorMessage="1" xr:uid="{00000000-0002-0000-0300-000003000000}">
          <x14:formula1>
            <xm:f>'Tabla Valoración controles'!$D$7:$D$8</xm:f>
          </x14:formula1>
          <xm:sqref>X14:X16 X20:X22 X26:X28 X33:X34 X37:X40 X43:X46 X51:X70</xm:sqref>
        </x14:dataValidation>
        <x14:dataValidation type="list" allowBlank="1" showInputMessage="1" showErrorMessage="1" xr:uid="{00000000-0002-0000-0300-000004000000}">
          <x14:formula1>
            <xm:f>'Tabla Valoración controles'!$D$9:$D$10</xm:f>
          </x14:formula1>
          <xm:sqref>Z14:Z16 Z20:Z22 Z26:Z28 Z33:Z34 Z37:Z40 Z43:Z46 Z51:Z70</xm:sqref>
        </x14:dataValidation>
        <x14:dataValidation type="list" allowBlank="1" showInputMessage="1" showErrorMessage="1" xr:uid="{00000000-0002-0000-0300-000005000000}">
          <x14:formula1>
            <xm:f>'Tabla Valoración controles'!$D$11:$D$12</xm:f>
          </x14:formula1>
          <xm:sqref>AA14:AA16 AA20:AA22 AA26:AA28 AA33:AA34 AA37:AA40 AA43:AA46 AA51:AA70</xm:sqref>
        </x14:dataValidation>
        <x14:dataValidation type="list" allowBlank="1" showInputMessage="1" showErrorMessage="1" xr:uid="{00000000-0002-0000-0300-000006000000}">
          <x14:formula1>
            <xm:f>'Tabla Valoración controles'!$D$13:$D$14</xm:f>
          </x14:formula1>
          <xm:sqref>AB14:AB16 AB20:AB22 AB26:AB28 AB33:AB34 AB37:AB40 AB43:AB46 AB51:AB70</xm:sqref>
        </x14:dataValidation>
        <x14:dataValidation type="list" allowBlank="1" showInputMessage="1" showErrorMessage="1" xr:uid="{00000000-0002-0000-0300-000007000000}">
          <x14:formula1>
            <xm:f>'Opciones Tratamiento'!$B$13:$B$19</xm:f>
          </x14:formula1>
          <xm:sqref>K53:K70</xm:sqref>
        </x14:dataValidation>
        <x14:dataValidation type="list" allowBlank="1" showInputMessage="1" showErrorMessage="1" xr:uid="{00000000-0002-0000-0300-000008000000}">
          <x14:formula1>
            <xm:f>'Opciones Tratamiento'!$E$2:$E$4</xm:f>
          </x14:formula1>
          <xm:sqref>D53:D70</xm:sqref>
        </x14:dataValidation>
        <x14:dataValidation type="list" allowBlank="1" showInputMessage="1" showErrorMessage="1" xr:uid="{00000000-0002-0000-0300-000009000000}">
          <x14:formula1>
            <xm:f>'Opciones Tratamiento'!$B$2:$B$5</xm:f>
          </x14:formula1>
          <xm:sqref>AI14:AI16 AI20:AI28 AI33:AI70</xm:sqref>
        </x14:dataValidation>
        <x14:dataValidation type="list" allowBlank="1" showInputMessage="1" showErrorMessage="1" xr:uid="{00000000-0002-0000-0300-00000A000000}">
          <x14:formula1>
            <xm:f>'Tabla Impacto'!$F$210:$F$221</xm:f>
          </x14:formula1>
          <xm:sqref>O11:O16 O53:O70</xm:sqref>
        </x14:dataValidation>
        <x14:dataValidation type="custom" allowBlank="1" showInputMessage="1" showErrorMessage="1" error="Recuerde que las acciones se generan bajo la medida de mitigar el riesgo" xr:uid="{00000000-0002-0000-0300-00000B000000}">
          <x14:formula1>
            <xm:f>IF(OR(AI53='Opciones Tratamiento'!$B$2,AI53='Opciones Tratamiento'!$B$3,AI53='Opciones Tratamiento'!$B$4),ISBLANK(AI53),ISTEXT(AI53))</xm:f>
          </x14:formula1>
          <xm:sqref>AJ53:AJ70</xm:sqref>
        </x14:dataValidation>
        <x14:dataValidation type="list" allowBlank="1" showInputMessage="1" showErrorMessage="1" xr:uid="{00000000-0002-0000-0300-00000C000000}">
          <x14:formula1>
            <xm:f>'Opciones Tratamiento'!$B$22:$B$43</xm:f>
          </x14:formula1>
          <xm:sqref>C53:C70</xm:sqref>
        </x14:dataValidation>
        <x14:dataValidation type="list" allowBlank="1" showInputMessage="1" showErrorMessage="1" xr:uid="{00000000-0002-0000-0300-00000D000000}">
          <x14:formula1>
            <xm:f>'Opciones Tratamiento'!$C$22:$C$43</xm:f>
          </x14:formula1>
          <xm:sqref>AK53:AK70</xm:sqref>
        </x14:dataValidation>
        <x14:dataValidation type="list" allowBlank="1" showInputMessage="1" showErrorMessage="1" xr:uid="{00000000-0002-0000-0300-00000E000000}">
          <x14:formula1>
            <xm:f>'Opciones Tratamiento'!$D$22:$D$23</xm:f>
          </x14:formula1>
          <xm:sqref>AN53:AN70</xm:sqref>
        </x14:dataValidation>
        <x14:dataValidation type="list" allowBlank="1" showInputMessage="1" showErrorMessage="1" xr:uid="{00000000-0002-0000-0300-00000F000000}">
          <x14:formula1>
            <xm:f>'Opciones Tratamiento'!$E$22:$E$25</xm:f>
          </x14:formula1>
          <xm:sqref>B11:B16 B53:B70</xm:sqref>
        </x14:dataValidation>
        <x14:dataValidation type="list" allowBlank="1" showInputMessage="1" showErrorMessage="1" xr:uid="{00000000-0002-0000-0300-000010000000}">
          <x14:formula1>
            <xm:f>'D:\RIESGOS 2023\[FORMATO MAPA DE RIESGOS DIGSA MISIONALES 2023VF.xlsx]Opciones Tratamiento'!#REF!</xm:f>
          </x14:formula1>
          <xm:sqref>K11:K46 AI17:AI19 AI11:AI13 AI29:AI32 B17:B46 AK11 AK17:AK23 AK35:AK46 AN11 AN17 AN23 AN35:AN46 D11:D46</xm:sqref>
        </x14:dataValidation>
        <x14:dataValidation type="list" allowBlank="1" showInputMessage="1" showErrorMessage="1" xr:uid="{00000000-0002-0000-0300-000012000000}">
          <x14:formula1>
            <xm:f>'D:\RIESGOS 2023\[FORMATO MAPA DE RIESGOS DIGSA MISIONALES 2023VF.xlsx]Tabla Valoración controles'!#REF!</xm:f>
          </x14:formula1>
          <xm:sqref>Z11:AB13 Z17:AB19 Z23:AB25 Z29:AB32 Z35:AB36 Z41:AB42 W11:X13 W17:X19 W23:X25 W29:X32 W35:X36 W41:X42</xm:sqref>
        </x14:dataValidation>
        <x14:dataValidation type="list" allowBlank="1" showInputMessage="1" showErrorMessage="1" xr:uid="{00000000-0002-0000-0300-00001A000000}">
          <x14:formula1>
            <xm:f>'D:\RIESGOS 2023\[FORMATO MAPA DE RIESGOS DIGSA MISIONALES 2023VF.xlsx]Tabla Impacto'!#REF!</xm:f>
          </x14:formula1>
          <xm:sqref>O17:O46</xm:sqref>
        </x14:dataValidation>
        <x14:dataValidation type="list" allowBlank="1" showInputMessage="1" showErrorMessage="1" xr:uid="{00000000-0002-0000-0300-00001C000000}">
          <x14:formula1>
            <xm:f>'D:\CESAR\RIESGOS 2023\[FORMATO MAPA DE RIESGOS DIGSA MISIONALES 2023 GRUGA VF.xlsx]Opciones Tratamiento'!#REF!</xm:f>
          </x14:formula1>
          <xm:sqref>AN29:AN34 AK29:AK34</xm:sqref>
        </x14:dataValidation>
        <x14:dataValidation type="list" allowBlank="1" showInputMessage="1" showErrorMessage="1" xr:uid="{00000000-0002-0000-0300-00001D000000}">
          <x14:formula1>
            <xm:f>'[MAPA DE RIESGOS AMBIENTALES DIGSA 2023 VF.xlsx]Opciones Tratamiento'!#REF!</xm:f>
          </x14:formula1>
          <xm:sqref>B47:B52 AK47:AK52 K47:K52 D47:D52</xm:sqref>
        </x14:dataValidation>
        <x14:dataValidation type="list" allowBlank="1" showInputMessage="1" showErrorMessage="1" xr:uid="{00000000-0002-0000-0300-000020000000}">
          <x14:formula1>
            <xm:f>'[MAPA DE RIESGOS AMBIENTALES DIGSA 2023 VF.xlsx]Tabla Impacto'!#REF!</xm:f>
          </x14:formula1>
          <xm:sqref>O47:O52</xm:sqref>
        </x14:dataValidation>
        <x14:dataValidation type="list" allowBlank="1" showInputMessage="1" showErrorMessage="1" xr:uid="{00000000-0002-0000-0300-000021000000}">
          <x14:formula1>
            <xm:f>'[MAPA DE RIESGOS AMBIENTALES DIGSA 2023 VF.xlsx]Tabla Valoración controles'!#REF!</xm:f>
          </x14:formula1>
          <xm:sqref>Z47:AB50 W47:X50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U140"/>
  <sheetViews>
    <sheetView zoomScale="50" zoomScaleNormal="50" workbookViewId="0">
      <selection activeCell="AB46" sqref="AB46:AG51"/>
    </sheetView>
  </sheetViews>
  <sheetFormatPr baseColWidth="10" defaultRowHeight="15" x14ac:dyDescent="0.25"/>
  <cols>
    <col min="2" max="39" width="5.7109375" customWidth="1"/>
    <col min="41" max="46" width="5.7109375" customWidth="1"/>
  </cols>
  <sheetData>
    <row r="1" spans="1:99"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row>
    <row r="2" spans="1:99" ht="18" customHeight="1" x14ac:dyDescent="0.25">
      <c r="A2" s="69"/>
      <c r="B2" s="415" t="s">
        <v>159</v>
      </c>
      <c r="C2" s="415"/>
      <c r="D2" s="415"/>
      <c r="E2" s="415"/>
      <c r="F2" s="415"/>
      <c r="G2" s="415"/>
      <c r="H2" s="415"/>
      <c r="I2" s="415"/>
      <c r="J2" s="452" t="s">
        <v>2</v>
      </c>
      <c r="K2" s="452"/>
      <c r="L2" s="452"/>
      <c r="M2" s="452"/>
      <c r="N2" s="452"/>
      <c r="O2" s="452"/>
      <c r="P2" s="452"/>
      <c r="Q2" s="452"/>
      <c r="R2" s="452"/>
      <c r="S2" s="452"/>
      <c r="T2" s="452"/>
      <c r="U2" s="452"/>
      <c r="V2" s="452"/>
      <c r="W2" s="452"/>
      <c r="X2" s="452"/>
      <c r="Y2" s="452"/>
      <c r="Z2" s="452"/>
      <c r="AA2" s="452"/>
      <c r="AB2" s="452"/>
      <c r="AC2" s="452"/>
      <c r="AD2" s="452"/>
      <c r="AE2" s="452"/>
      <c r="AF2" s="452"/>
      <c r="AG2" s="452"/>
      <c r="AH2" s="452"/>
      <c r="AI2" s="452"/>
      <c r="AJ2" s="452"/>
      <c r="AK2" s="452"/>
      <c r="AL2" s="452"/>
      <c r="AM2" s="452"/>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row>
    <row r="3" spans="1:99" ht="18.75" customHeight="1" x14ac:dyDescent="0.25">
      <c r="A3" s="69"/>
      <c r="B3" s="415"/>
      <c r="C3" s="415"/>
      <c r="D3" s="415"/>
      <c r="E3" s="415"/>
      <c r="F3" s="415"/>
      <c r="G3" s="415"/>
      <c r="H3" s="415"/>
      <c r="I3" s="415"/>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row>
    <row r="4" spans="1:99" ht="15" customHeight="1" x14ac:dyDescent="0.25">
      <c r="A4" s="69"/>
      <c r="B4" s="415"/>
      <c r="C4" s="415"/>
      <c r="D4" s="415"/>
      <c r="E4" s="415"/>
      <c r="F4" s="415"/>
      <c r="G4" s="415"/>
      <c r="H4" s="415"/>
      <c r="I4" s="415"/>
      <c r="J4" s="452"/>
      <c r="K4" s="452"/>
      <c r="L4" s="452"/>
      <c r="M4" s="452"/>
      <c r="N4" s="452"/>
      <c r="O4" s="452"/>
      <c r="P4" s="452"/>
      <c r="Q4" s="452"/>
      <c r="R4" s="452"/>
      <c r="S4" s="452"/>
      <c r="T4" s="452"/>
      <c r="U4" s="452"/>
      <c r="V4" s="452"/>
      <c r="W4" s="452"/>
      <c r="X4" s="452"/>
      <c r="Y4" s="452"/>
      <c r="Z4" s="452"/>
      <c r="AA4" s="452"/>
      <c r="AB4" s="452"/>
      <c r="AC4" s="452"/>
      <c r="AD4" s="452"/>
      <c r="AE4" s="452"/>
      <c r="AF4" s="452"/>
      <c r="AG4" s="452"/>
      <c r="AH4" s="452"/>
      <c r="AI4" s="452"/>
      <c r="AJ4" s="452"/>
      <c r="AK4" s="452"/>
      <c r="AL4" s="452"/>
      <c r="AM4" s="452"/>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row>
    <row r="5" spans="1:99"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row>
    <row r="6" spans="1:99" ht="15" customHeight="1" x14ac:dyDescent="0.25">
      <c r="A6" s="69"/>
      <c r="B6" s="463" t="s">
        <v>4</v>
      </c>
      <c r="C6" s="463"/>
      <c r="D6" s="464"/>
      <c r="E6" s="453" t="s">
        <v>116</v>
      </c>
      <c r="F6" s="454"/>
      <c r="G6" s="454"/>
      <c r="H6" s="454"/>
      <c r="I6" s="455"/>
      <c r="J6" s="449" t="str">
        <f>IF(AND('Mapa final'!$M$11="Muy Alta",'Mapa final'!$Q$11="Leve"),CONCATENATE("R",'Mapa final'!$A$11),"")</f>
        <v/>
      </c>
      <c r="K6" s="450"/>
      <c r="L6" s="450" t="str">
        <f>IF(AND('Mapa final'!$M$17="Muy Alta",'Mapa final'!$Q$17="Leve"),CONCATENATE("R",'Mapa final'!$A$17),"")</f>
        <v/>
      </c>
      <c r="M6" s="450"/>
      <c r="N6" s="450" t="str">
        <f>IF(AND('Mapa final'!$M$23="Muy Alta",'Mapa final'!$Q$23="Leve"),CONCATENATE("R",'Mapa final'!$A$23),"")</f>
        <v/>
      </c>
      <c r="O6" s="451"/>
      <c r="P6" s="449" t="str">
        <f>IF(AND('Mapa final'!$M$11="Muy Alta",'Mapa final'!$Q$11="Menor"),CONCATENATE("R",'Mapa final'!$A$11),"")</f>
        <v/>
      </c>
      <c r="Q6" s="450"/>
      <c r="R6" s="450" t="str">
        <f>IF(AND('Mapa final'!$M$17="Muy Alta",'Mapa final'!$Q$17="Menor"),CONCATENATE("R",'Mapa final'!$A$17),"")</f>
        <v/>
      </c>
      <c r="S6" s="450"/>
      <c r="T6" s="450" t="str">
        <f>IF(AND('Mapa final'!$M$23="Muy Alta",'Mapa final'!$Q$23="Menor"),CONCATENATE("R",'Mapa final'!$A$23),"")</f>
        <v/>
      </c>
      <c r="U6" s="451"/>
      <c r="V6" s="449" t="str">
        <f>IF(AND('Mapa final'!$M$11="Muy Alta",'Mapa final'!$Q$11="Moderado"),CONCATENATE("R",'Mapa final'!$A$11),"")</f>
        <v/>
      </c>
      <c r="W6" s="450"/>
      <c r="X6" s="450" t="str">
        <f>IF(AND('Mapa final'!$M$17="Muy Alta",'Mapa final'!$Q$17="Moderado"),CONCATENATE("R",'Mapa final'!$A$17),"")</f>
        <v/>
      </c>
      <c r="Y6" s="450"/>
      <c r="Z6" s="450" t="str">
        <f>IF(AND('Mapa final'!$M$23="Muy Alta",'Mapa final'!$Q$23="Moderado"),CONCATENATE("R",'Mapa final'!$A$23),"")</f>
        <v/>
      </c>
      <c r="AA6" s="451"/>
      <c r="AB6" s="449" t="str">
        <f>IF(AND('Mapa final'!$M$11="Muy Alta",'Mapa final'!$Q$11="Mayor"),CONCATENATE("R",'Mapa final'!$A$11),"")</f>
        <v>R1</v>
      </c>
      <c r="AC6" s="450"/>
      <c r="AD6" s="450" t="str">
        <f>IF(AND('Mapa final'!$M$17="Muy Alta",'Mapa final'!$Q$17="Mayor"),CONCATENATE("R",'Mapa final'!$A$17),"")</f>
        <v/>
      </c>
      <c r="AE6" s="450"/>
      <c r="AF6" s="450" t="str">
        <f>IF(AND('Mapa final'!$M$23="Muy Alta",'Mapa final'!$Q$23="Mayor"),CONCATENATE("R",'Mapa final'!$A$23),"")</f>
        <v/>
      </c>
      <c r="AG6" s="451"/>
      <c r="AH6" s="440" t="str">
        <f>IF(AND('Mapa final'!$M$11="Muy Alta",'Mapa final'!$Q$11="Catastrófico"),CONCATENATE("R",'Mapa final'!$A$11),"")</f>
        <v/>
      </c>
      <c r="AI6" s="441"/>
      <c r="AJ6" s="441" t="str">
        <f>IF(AND('Mapa final'!$M$17="Muy Alta",'Mapa final'!$Q$17="Catastrófico"),CONCATENATE("R",'Mapa final'!$A$17),"")</f>
        <v>R2</v>
      </c>
      <c r="AK6" s="441"/>
      <c r="AL6" s="441" t="str">
        <f>IF(AND('Mapa final'!$M$23="Muy Alta",'Mapa final'!$Q$23="Catastrófico"),CONCATENATE("R",'Mapa final'!$A$23),"")</f>
        <v>R3</v>
      </c>
      <c r="AM6" s="442"/>
      <c r="AO6" s="465" t="s">
        <v>79</v>
      </c>
      <c r="AP6" s="466"/>
      <c r="AQ6" s="466"/>
      <c r="AR6" s="466"/>
      <c r="AS6" s="466"/>
      <c r="AT6" s="467"/>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row>
    <row r="7" spans="1:99" ht="15" customHeight="1" x14ac:dyDescent="0.25">
      <c r="A7" s="69"/>
      <c r="B7" s="463"/>
      <c r="C7" s="463"/>
      <c r="D7" s="464"/>
      <c r="E7" s="456"/>
      <c r="F7" s="457"/>
      <c r="G7" s="457"/>
      <c r="H7" s="457"/>
      <c r="I7" s="458"/>
      <c r="J7" s="443"/>
      <c r="K7" s="444"/>
      <c r="L7" s="444"/>
      <c r="M7" s="444"/>
      <c r="N7" s="444"/>
      <c r="O7" s="445"/>
      <c r="P7" s="443"/>
      <c r="Q7" s="444"/>
      <c r="R7" s="444"/>
      <c r="S7" s="444"/>
      <c r="T7" s="444"/>
      <c r="U7" s="445"/>
      <c r="V7" s="443"/>
      <c r="W7" s="444"/>
      <c r="X7" s="444"/>
      <c r="Y7" s="444"/>
      <c r="Z7" s="444"/>
      <c r="AA7" s="445"/>
      <c r="AB7" s="443"/>
      <c r="AC7" s="444"/>
      <c r="AD7" s="444"/>
      <c r="AE7" s="444"/>
      <c r="AF7" s="444"/>
      <c r="AG7" s="445"/>
      <c r="AH7" s="434"/>
      <c r="AI7" s="435"/>
      <c r="AJ7" s="435"/>
      <c r="AK7" s="435"/>
      <c r="AL7" s="435"/>
      <c r="AM7" s="436"/>
      <c r="AN7" s="69"/>
      <c r="AO7" s="468"/>
      <c r="AP7" s="469"/>
      <c r="AQ7" s="469"/>
      <c r="AR7" s="469"/>
      <c r="AS7" s="469"/>
      <c r="AT7" s="470"/>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row>
    <row r="8" spans="1:99" ht="15" customHeight="1" x14ac:dyDescent="0.25">
      <c r="A8" s="69"/>
      <c r="B8" s="463"/>
      <c r="C8" s="463"/>
      <c r="D8" s="464"/>
      <c r="E8" s="456"/>
      <c r="F8" s="457"/>
      <c r="G8" s="457"/>
      <c r="H8" s="457"/>
      <c r="I8" s="458"/>
      <c r="J8" s="443" t="str">
        <f>IF(AND('Mapa final'!$M$29="Muy Alta",'Mapa final'!$Q$29="Leve"),CONCATENATE("R",'Mapa final'!$A$29),"")</f>
        <v/>
      </c>
      <c r="K8" s="444"/>
      <c r="L8" s="444" t="str">
        <f>IF(AND('Mapa final'!$M$35="Muy Alta",'Mapa final'!$Q$35="Leve"),CONCATENATE("R",'Mapa final'!$A$35),"")</f>
        <v/>
      </c>
      <c r="M8" s="444"/>
      <c r="N8" s="444" t="str">
        <f>IF(AND('Mapa final'!$M$41="Muy Alta",'Mapa final'!$Q$41="Leve"),CONCATENATE("R",'Mapa final'!$A$41),"")</f>
        <v/>
      </c>
      <c r="O8" s="445"/>
      <c r="P8" s="443" t="str">
        <f>IF(AND('Mapa final'!$M$29="Muy Alta",'Mapa final'!$Q$29="Menor"),CONCATENATE("R",'Mapa final'!$A$29),"")</f>
        <v/>
      </c>
      <c r="Q8" s="444"/>
      <c r="R8" s="444" t="str">
        <f>IF(AND('Mapa final'!$M$35="Muy Alta",'Mapa final'!$Q$35="Menor"),CONCATENATE("R",'Mapa final'!$A$35),"")</f>
        <v/>
      </c>
      <c r="S8" s="444"/>
      <c r="T8" s="444" t="str">
        <f>IF(AND('Mapa final'!$M$41="Muy Alta",'Mapa final'!$Q$41="Menor"),CONCATENATE("R",'Mapa final'!$A$41),"")</f>
        <v/>
      </c>
      <c r="U8" s="445"/>
      <c r="V8" s="443" t="str">
        <f>IF(AND('Mapa final'!$M$29="Muy Alta",'Mapa final'!$Q$29="Moderado"),CONCATENATE("R",'Mapa final'!$A$29),"")</f>
        <v/>
      </c>
      <c r="W8" s="444"/>
      <c r="X8" s="444" t="str">
        <f>IF(AND('Mapa final'!$M$35="Muy Alta",'Mapa final'!$Q$35="Moderado"),CONCATENATE("R",'Mapa final'!$A$35),"")</f>
        <v/>
      </c>
      <c r="Y8" s="444"/>
      <c r="Z8" s="444" t="str">
        <f>IF(AND('Mapa final'!$M$41="Muy Alta",'Mapa final'!$Q$41="Moderado"),CONCATENATE("R",'Mapa final'!$A$41),"")</f>
        <v/>
      </c>
      <c r="AA8" s="445"/>
      <c r="AB8" s="443" t="str">
        <f>IF(AND('Mapa final'!$M$29="Muy Alta",'Mapa final'!$Q$29="Mayor"),CONCATENATE("R",'Mapa final'!$A$29),"")</f>
        <v/>
      </c>
      <c r="AC8" s="444"/>
      <c r="AD8" s="444" t="str">
        <f>IF(AND('Mapa final'!$M$35="Muy Alta",'Mapa final'!$Q$35="Mayor"),CONCATENATE("R",'Mapa final'!$A$35),"")</f>
        <v/>
      </c>
      <c r="AE8" s="444"/>
      <c r="AF8" s="444" t="str">
        <f>IF(AND('Mapa final'!$M$41="Muy Alta",'Mapa final'!$Q$41="Mayor"),CONCATENATE("R",'Mapa final'!$A$41),"")</f>
        <v/>
      </c>
      <c r="AG8" s="445"/>
      <c r="AH8" s="434" t="str">
        <f>IF(AND('Mapa final'!$M$29="Muy Alta",'Mapa final'!$Q$29="Catastrófico"),CONCATENATE("R",'Mapa final'!$A$29),"")</f>
        <v/>
      </c>
      <c r="AI8" s="435"/>
      <c r="AJ8" s="435" t="str">
        <f>IF(AND('Mapa final'!$M$35="Muy Alta",'Mapa final'!$Q$35="Catastrófico"),CONCATENATE("R",'Mapa final'!$A$35),"")</f>
        <v>R5</v>
      </c>
      <c r="AK8" s="435"/>
      <c r="AL8" s="435" t="str">
        <f>IF(AND('Mapa final'!$M$41="Muy Alta",'Mapa final'!$Q$41="Catastrófico"),CONCATENATE("R",'Mapa final'!$A$41),"")</f>
        <v>R6</v>
      </c>
      <c r="AM8" s="436"/>
      <c r="AN8" s="69"/>
      <c r="AO8" s="468"/>
      <c r="AP8" s="469"/>
      <c r="AQ8" s="469"/>
      <c r="AR8" s="469"/>
      <c r="AS8" s="469"/>
      <c r="AT8" s="470"/>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row>
    <row r="9" spans="1:99" ht="15" customHeight="1" x14ac:dyDescent="0.25">
      <c r="A9" s="69"/>
      <c r="B9" s="463"/>
      <c r="C9" s="463"/>
      <c r="D9" s="464"/>
      <c r="E9" s="456"/>
      <c r="F9" s="457"/>
      <c r="G9" s="457"/>
      <c r="H9" s="457"/>
      <c r="I9" s="458"/>
      <c r="J9" s="443"/>
      <c r="K9" s="444"/>
      <c r="L9" s="444"/>
      <c r="M9" s="444"/>
      <c r="N9" s="444"/>
      <c r="O9" s="445"/>
      <c r="P9" s="443"/>
      <c r="Q9" s="444"/>
      <c r="R9" s="444"/>
      <c r="S9" s="444"/>
      <c r="T9" s="444"/>
      <c r="U9" s="445"/>
      <c r="V9" s="443"/>
      <c r="W9" s="444"/>
      <c r="X9" s="444"/>
      <c r="Y9" s="444"/>
      <c r="Z9" s="444"/>
      <c r="AA9" s="445"/>
      <c r="AB9" s="443"/>
      <c r="AC9" s="444"/>
      <c r="AD9" s="444"/>
      <c r="AE9" s="444"/>
      <c r="AF9" s="444"/>
      <c r="AG9" s="445"/>
      <c r="AH9" s="434"/>
      <c r="AI9" s="435"/>
      <c r="AJ9" s="435"/>
      <c r="AK9" s="435"/>
      <c r="AL9" s="435"/>
      <c r="AM9" s="436"/>
      <c r="AN9" s="69"/>
      <c r="AO9" s="468"/>
      <c r="AP9" s="469"/>
      <c r="AQ9" s="469"/>
      <c r="AR9" s="469"/>
      <c r="AS9" s="469"/>
      <c r="AT9" s="470"/>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row>
    <row r="10" spans="1:99" ht="15" customHeight="1" x14ac:dyDescent="0.25">
      <c r="A10" s="69"/>
      <c r="B10" s="463"/>
      <c r="C10" s="463"/>
      <c r="D10" s="464"/>
      <c r="E10" s="456"/>
      <c r="F10" s="457"/>
      <c r="G10" s="457"/>
      <c r="H10" s="457"/>
      <c r="I10" s="458"/>
      <c r="J10" s="443" t="str">
        <f>IF(AND('Mapa final'!$M$47="Muy Alta",'Mapa final'!$Q$47="Leve"),CONCATENATE("R",'Mapa final'!$A$47),"")</f>
        <v/>
      </c>
      <c r="K10" s="444"/>
      <c r="L10" s="444" t="str">
        <f>IF(AND('Mapa final'!$M$53="Muy Alta",'Mapa final'!$Q$53="Leve"),CONCATENATE("R",'Mapa final'!$A$53),"")</f>
        <v/>
      </c>
      <c r="M10" s="444"/>
      <c r="N10" s="444" t="str">
        <f>IF(AND('Mapa final'!$M$59="Muy Alta",'Mapa final'!$Q$59="Leve"),CONCATENATE("R",'Mapa final'!$A$59),"")</f>
        <v/>
      </c>
      <c r="O10" s="445"/>
      <c r="P10" s="443" t="str">
        <f>IF(AND('Mapa final'!$M$47="Muy Alta",'Mapa final'!$Q$47="Menor"),CONCATENATE("R",'Mapa final'!$A$47),"")</f>
        <v/>
      </c>
      <c r="Q10" s="444"/>
      <c r="R10" s="444" t="str">
        <f>IF(AND('Mapa final'!$M$53="Muy Alta",'Mapa final'!$Q$53="Menor"),CONCATENATE("R",'Mapa final'!$A$53),"")</f>
        <v/>
      </c>
      <c r="S10" s="444"/>
      <c r="T10" s="444" t="str">
        <f>IF(AND('Mapa final'!$M$59="Muy Alta",'Mapa final'!$Q$59="Menor"),CONCATENATE("R",'Mapa final'!$A$59),"")</f>
        <v/>
      </c>
      <c r="U10" s="445"/>
      <c r="V10" s="443" t="str">
        <f>IF(AND('Mapa final'!$M$47="Muy Alta",'Mapa final'!$Q$47="Moderado"),CONCATENATE("R",'Mapa final'!$A$47),"")</f>
        <v/>
      </c>
      <c r="W10" s="444"/>
      <c r="X10" s="444" t="str">
        <f>IF(AND('Mapa final'!$M$53="Muy Alta",'Mapa final'!$Q$53="Moderado"),CONCATENATE("R",'Mapa final'!$A$53),"")</f>
        <v/>
      </c>
      <c r="Y10" s="444"/>
      <c r="Z10" s="444" t="str">
        <f>IF(AND('Mapa final'!$M$59="Muy Alta",'Mapa final'!$Q$59="Moderado"),CONCATENATE("R",'Mapa final'!$A$59),"")</f>
        <v/>
      </c>
      <c r="AA10" s="445"/>
      <c r="AB10" s="443" t="str">
        <f>IF(AND('Mapa final'!$M$47="Muy Alta",'Mapa final'!$Q$47="Mayor"),CONCATENATE("R",'Mapa final'!$A$47),"")</f>
        <v/>
      </c>
      <c r="AC10" s="444"/>
      <c r="AD10" s="444" t="str">
        <f>IF(AND('Mapa final'!$M$53="Muy Alta",'Mapa final'!$Q$53="Mayor"),CONCATENATE("R",'Mapa final'!$A$53),"")</f>
        <v/>
      </c>
      <c r="AE10" s="444"/>
      <c r="AF10" s="444" t="str">
        <f>IF(AND('Mapa final'!$M$59="Muy Alta",'Mapa final'!$Q$59="Mayor"),CONCATENATE("R",'Mapa final'!$A$59),"")</f>
        <v/>
      </c>
      <c r="AG10" s="445"/>
      <c r="AH10" s="434" t="str">
        <f>IF(AND('Mapa final'!$M$47="Muy Alta",'Mapa final'!$Q$47="Catastrófico"),CONCATENATE("R",'Mapa final'!$A$47),"")</f>
        <v>R7</v>
      </c>
      <c r="AI10" s="435"/>
      <c r="AJ10" s="435" t="str">
        <f>IF(AND('Mapa final'!$M$53="Muy Alta",'Mapa final'!$Q$53="Catastrófico"),CONCATENATE("R",'Mapa final'!$A$53),"")</f>
        <v/>
      </c>
      <c r="AK10" s="435"/>
      <c r="AL10" s="435" t="str">
        <f>IF(AND('Mapa final'!$M$59="Muy Alta",'Mapa final'!$Q$59="Catastrófico"),CONCATENATE("R",'Mapa final'!$A$59),"")</f>
        <v/>
      </c>
      <c r="AM10" s="436"/>
      <c r="AN10" s="69"/>
      <c r="AO10" s="468"/>
      <c r="AP10" s="469"/>
      <c r="AQ10" s="469"/>
      <c r="AR10" s="469"/>
      <c r="AS10" s="469"/>
      <c r="AT10" s="470"/>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row>
    <row r="11" spans="1:99" ht="15" customHeight="1" x14ac:dyDescent="0.25">
      <c r="A11" s="69"/>
      <c r="B11" s="463"/>
      <c r="C11" s="463"/>
      <c r="D11" s="464"/>
      <c r="E11" s="456"/>
      <c r="F11" s="457"/>
      <c r="G11" s="457"/>
      <c r="H11" s="457"/>
      <c r="I11" s="458"/>
      <c r="J11" s="443"/>
      <c r="K11" s="444"/>
      <c r="L11" s="444"/>
      <c r="M11" s="444"/>
      <c r="N11" s="444"/>
      <c r="O11" s="445"/>
      <c r="P11" s="443"/>
      <c r="Q11" s="444"/>
      <c r="R11" s="444"/>
      <c r="S11" s="444"/>
      <c r="T11" s="444"/>
      <c r="U11" s="445"/>
      <c r="V11" s="443"/>
      <c r="W11" s="444"/>
      <c r="X11" s="444"/>
      <c r="Y11" s="444"/>
      <c r="Z11" s="444"/>
      <c r="AA11" s="445"/>
      <c r="AB11" s="443"/>
      <c r="AC11" s="444"/>
      <c r="AD11" s="444"/>
      <c r="AE11" s="444"/>
      <c r="AF11" s="444"/>
      <c r="AG11" s="445"/>
      <c r="AH11" s="434"/>
      <c r="AI11" s="435"/>
      <c r="AJ11" s="435"/>
      <c r="AK11" s="435"/>
      <c r="AL11" s="435"/>
      <c r="AM11" s="436"/>
      <c r="AN11" s="69"/>
      <c r="AO11" s="468"/>
      <c r="AP11" s="469"/>
      <c r="AQ11" s="469"/>
      <c r="AR11" s="469"/>
      <c r="AS11" s="469"/>
      <c r="AT11" s="470"/>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row>
    <row r="12" spans="1:99" ht="15" customHeight="1" x14ac:dyDescent="0.25">
      <c r="A12" s="69"/>
      <c r="B12" s="463"/>
      <c r="C12" s="463"/>
      <c r="D12" s="464"/>
      <c r="E12" s="456"/>
      <c r="F12" s="457"/>
      <c r="G12" s="457"/>
      <c r="H12" s="457"/>
      <c r="I12" s="458"/>
      <c r="J12" s="443" t="str">
        <f>IF(AND('Mapa final'!$M$65="Muy Alta",'Mapa final'!$Q$65="Leve"),CONCATENATE("R",'Mapa final'!$A$65),"")</f>
        <v/>
      </c>
      <c r="K12" s="444"/>
      <c r="L12" s="444" t="str">
        <f>IF(AND('Mapa final'!$M$71="Muy Alta",'Mapa final'!$Q$71="Leve"),CONCATENATE("R",'Mapa final'!$A$71),"")</f>
        <v/>
      </c>
      <c r="M12" s="444"/>
      <c r="N12" s="444" t="str">
        <f>IF(AND('Mapa final'!$M$77="Muy Alta",'Mapa final'!$Q$77="Leve"),CONCATENATE("R",'Mapa final'!$A$77),"")</f>
        <v/>
      </c>
      <c r="O12" s="445"/>
      <c r="P12" s="443" t="str">
        <f>IF(AND('Mapa final'!$M$65="Muy Alta",'Mapa final'!$Q$65="Menor"),CONCATENATE("R",'Mapa final'!$A$65),"")</f>
        <v/>
      </c>
      <c r="Q12" s="444"/>
      <c r="R12" s="444" t="str">
        <f>IF(AND('Mapa final'!$M$71="Muy Alta",'Mapa final'!$Q$71="Menor"),CONCATENATE("R",'Mapa final'!$A$71),"")</f>
        <v/>
      </c>
      <c r="S12" s="444"/>
      <c r="T12" s="444" t="str">
        <f>IF(AND('Mapa final'!$M$77="Muy Alta",'Mapa final'!$Q$77="Menor"),CONCATENATE("R",'Mapa final'!$A$77),"")</f>
        <v/>
      </c>
      <c r="U12" s="445"/>
      <c r="V12" s="443" t="str">
        <f>IF(AND('Mapa final'!$M$65="Muy Alta",'Mapa final'!$Q$65="Moderado"),CONCATENATE("R",'Mapa final'!$A$65),"")</f>
        <v/>
      </c>
      <c r="W12" s="444"/>
      <c r="X12" s="444" t="str">
        <f>IF(AND('Mapa final'!$M$71="Muy Alta",'Mapa final'!$Q$71="Moderado"),CONCATENATE("R",'Mapa final'!$A$71),"")</f>
        <v/>
      </c>
      <c r="Y12" s="444"/>
      <c r="Z12" s="444" t="str">
        <f>IF(AND('Mapa final'!$M$77="Muy Alta",'Mapa final'!$Q$77="Moderado"),CONCATENATE("R",'Mapa final'!$A$77),"")</f>
        <v/>
      </c>
      <c r="AA12" s="445"/>
      <c r="AB12" s="443" t="str">
        <f>IF(AND('Mapa final'!$M$65="Muy Alta",'Mapa final'!$Q$65="Mayor"),CONCATENATE("R",'Mapa final'!$A$65),"")</f>
        <v/>
      </c>
      <c r="AC12" s="444"/>
      <c r="AD12" s="444" t="str">
        <f>IF(AND('Mapa final'!$M$71="Muy Alta",'Mapa final'!$Q$71="Mayor"),CONCATENATE("R",'Mapa final'!$A$71),"")</f>
        <v/>
      </c>
      <c r="AE12" s="444"/>
      <c r="AF12" s="444" t="str">
        <f>IF(AND('Mapa final'!$M$77="Muy Alta",'Mapa final'!$Q$77="Mayor"),CONCATENATE("R",'Mapa final'!$A$77),"")</f>
        <v/>
      </c>
      <c r="AG12" s="445"/>
      <c r="AH12" s="434" t="str">
        <f>IF(AND('Mapa final'!$M$65="Muy Alta",'Mapa final'!$Q$65="Catastrófico"),CONCATENATE("R",'Mapa final'!$A$65),"")</f>
        <v/>
      </c>
      <c r="AI12" s="435"/>
      <c r="AJ12" s="435" t="str">
        <f>IF(AND('Mapa final'!$M$71="Muy Alta",'Mapa final'!$Q$71="Catastrófico"),CONCATENATE("R",'Mapa final'!$A$71),"")</f>
        <v/>
      </c>
      <c r="AK12" s="435"/>
      <c r="AL12" s="435" t="str">
        <f>IF(AND('Mapa final'!$M$77="Muy Alta",'Mapa final'!$Q$77="Catastrófico"),CONCATENATE("R",'Mapa final'!$A$77),"")</f>
        <v/>
      </c>
      <c r="AM12" s="436"/>
      <c r="AN12" s="69"/>
      <c r="AO12" s="468"/>
      <c r="AP12" s="469"/>
      <c r="AQ12" s="469"/>
      <c r="AR12" s="469"/>
      <c r="AS12" s="469"/>
      <c r="AT12" s="470"/>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row>
    <row r="13" spans="1:99" ht="15.75" customHeight="1" thickBot="1" x14ac:dyDescent="0.3">
      <c r="A13" s="69"/>
      <c r="B13" s="463"/>
      <c r="C13" s="463"/>
      <c r="D13" s="464"/>
      <c r="E13" s="459"/>
      <c r="F13" s="460"/>
      <c r="G13" s="460"/>
      <c r="H13" s="460"/>
      <c r="I13" s="461"/>
      <c r="J13" s="443"/>
      <c r="K13" s="444"/>
      <c r="L13" s="444"/>
      <c r="M13" s="444"/>
      <c r="N13" s="444"/>
      <c r="O13" s="445"/>
      <c r="P13" s="443"/>
      <c r="Q13" s="444"/>
      <c r="R13" s="444"/>
      <c r="S13" s="444"/>
      <c r="T13" s="444"/>
      <c r="U13" s="445"/>
      <c r="V13" s="443"/>
      <c r="W13" s="444"/>
      <c r="X13" s="444"/>
      <c r="Y13" s="444"/>
      <c r="Z13" s="444"/>
      <c r="AA13" s="445"/>
      <c r="AB13" s="443"/>
      <c r="AC13" s="444"/>
      <c r="AD13" s="444"/>
      <c r="AE13" s="444"/>
      <c r="AF13" s="444"/>
      <c r="AG13" s="445"/>
      <c r="AH13" s="437"/>
      <c r="AI13" s="438"/>
      <c r="AJ13" s="438"/>
      <c r="AK13" s="438"/>
      <c r="AL13" s="438"/>
      <c r="AM13" s="439"/>
      <c r="AN13" s="69"/>
      <c r="AO13" s="471"/>
      <c r="AP13" s="472"/>
      <c r="AQ13" s="472"/>
      <c r="AR13" s="472"/>
      <c r="AS13" s="472"/>
      <c r="AT13" s="473"/>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row>
    <row r="14" spans="1:99" ht="15" customHeight="1" x14ac:dyDescent="0.25">
      <c r="A14" s="69"/>
      <c r="B14" s="463"/>
      <c r="C14" s="463"/>
      <c r="D14" s="464"/>
      <c r="E14" s="453" t="s">
        <v>115</v>
      </c>
      <c r="F14" s="454"/>
      <c r="G14" s="454"/>
      <c r="H14" s="454"/>
      <c r="I14" s="454"/>
      <c r="J14" s="431" t="str">
        <f>IF(AND('Mapa final'!$M$11="Alta",'Mapa final'!$Q$11="Leve"),CONCATENATE("R",'Mapa final'!$A$11),"")</f>
        <v/>
      </c>
      <c r="K14" s="432"/>
      <c r="L14" s="432" t="str">
        <f>IF(AND('Mapa final'!$M$17="Alta",'Mapa final'!$Q$17="Leve"),CONCATENATE("R",'Mapa final'!$A$17),"")</f>
        <v/>
      </c>
      <c r="M14" s="432"/>
      <c r="N14" s="432" t="str">
        <f>IF(AND('Mapa final'!$M$23="Alta",'Mapa final'!$Q$23="Leve"),CONCATENATE("R",'Mapa final'!$A$23),"")</f>
        <v/>
      </c>
      <c r="O14" s="433"/>
      <c r="P14" s="431" t="str">
        <f>IF(AND('Mapa final'!$M$11="Alta",'Mapa final'!$Q$11="Menor"),CONCATENATE("R",'Mapa final'!$A$11),"")</f>
        <v/>
      </c>
      <c r="Q14" s="432"/>
      <c r="R14" s="432" t="str">
        <f>IF(AND('Mapa final'!$M$17="Alta",'Mapa final'!$Q$17="Menor"),CONCATENATE("R",'Mapa final'!$A$17),"")</f>
        <v/>
      </c>
      <c r="S14" s="432"/>
      <c r="T14" s="432" t="str">
        <f>IF(AND('Mapa final'!$M$23="Alta",'Mapa final'!$Q$23="Menor"),CONCATENATE("R",'Mapa final'!$A$23),"")</f>
        <v/>
      </c>
      <c r="U14" s="433"/>
      <c r="V14" s="449" t="str">
        <f>IF(AND('Mapa final'!$M$11="Alta",'Mapa final'!$Q$11="Moderado"),CONCATENATE("R",'Mapa final'!$A$11),"")</f>
        <v/>
      </c>
      <c r="W14" s="450"/>
      <c r="X14" s="450" t="str">
        <f>IF(AND('Mapa final'!$M$17="Alta",'Mapa final'!$Q$17="Moderado"),CONCATENATE("R",'Mapa final'!$A$17),"")</f>
        <v/>
      </c>
      <c r="Y14" s="450"/>
      <c r="Z14" s="450" t="str">
        <f>IF(AND('Mapa final'!$M$23="Alta",'Mapa final'!$Q$23="Moderado"),CONCATENATE("R",'Mapa final'!$A$23),"")</f>
        <v/>
      </c>
      <c r="AA14" s="451"/>
      <c r="AB14" s="449" t="str">
        <f>IF(AND('Mapa final'!$M$11="Alta",'Mapa final'!$Q$11="Mayor"),CONCATENATE("R",'Mapa final'!$A$11),"")</f>
        <v/>
      </c>
      <c r="AC14" s="450"/>
      <c r="AD14" s="450" t="str">
        <f>IF(AND('Mapa final'!$M$17="Alta",'Mapa final'!$Q$17="Mayor"),CONCATENATE("R",'Mapa final'!$A$17),"")</f>
        <v/>
      </c>
      <c r="AE14" s="450"/>
      <c r="AF14" s="450" t="str">
        <f>IF(AND('Mapa final'!$M$23="Alta",'Mapa final'!$Q$23="Mayor"),CONCATENATE("R",'Mapa final'!$A$23),"")</f>
        <v/>
      </c>
      <c r="AG14" s="451"/>
      <c r="AH14" s="440" t="str">
        <f>IF(AND('Mapa final'!$M$11="Alta",'Mapa final'!$Q$11="Catastrófico"),CONCATENATE("R",'Mapa final'!$A$11),"")</f>
        <v/>
      </c>
      <c r="AI14" s="441"/>
      <c r="AJ14" s="441" t="str">
        <f>IF(AND('Mapa final'!$M$17="Alta",'Mapa final'!$Q$17="Catastrófico"),CONCATENATE("R",'Mapa final'!$A$17),"")</f>
        <v/>
      </c>
      <c r="AK14" s="441"/>
      <c r="AL14" s="441" t="str">
        <f>IF(AND('Mapa final'!$M$23="Alta",'Mapa final'!$Q$23="Catastrófico"),CONCATENATE("R",'Mapa final'!$A$23),"")</f>
        <v/>
      </c>
      <c r="AM14" s="442"/>
      <c r="AN14" s="69"/>
      <c r="AO14" s="474" t="s">
        <v>80</v>
      </c>
      <c r="AP14" s="475"/>
      <c r="AQ14" s="475"/>
      <c r="AR14" s="475"/>
      <c r="AS14" s="475"/>
      <c r="AT14" s="476"/>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row>
    <row r="15" spans="1:99" ht="15" customHeight="1" x14ac:dyDescent="0.25">
      <c r="A15" s="69"/>
      <c r="B15" s="463"/>
      <c r="C15" s="463"/>
      <c r="D15" s="464"/>
      <c r="E15" s="456"/>
      <c r="F15" s="457"/>
      <c r="G15" s="457"/>
      <c r="H15" s="457"/>
      <c r="I15" s="457"/>
      <c r="J15" s="425"/>
      <c r="K15" s="426"/>
      <c r="L15" s="426"/>
      <c r="M15" s="426"/>
      <c r="N15" s="426"/>
      <c r="O15" s="427"/>
      <c r="P15" s="425"/>
      <c r="Q15" s="426"/>
      <c r="R15" s="426"/>
      <c r="S15" s="426"/>
      <c r="T15" s="426"/>
      <c r="U15" s="427"/>
      <c r="V15" s="443"/>
      <c r="W15" s="444"/>
      <c r="X15" s="444"/>
      <c r="Y15" s="444"/>
      <c r="Z15" s="444"/>
      <c r="AA15" s="445"/>
      <c r="AB15" s="443"/>
      <c r="AC15" s="444"/>
      <c r="AD15" s="444"/>
      <c r="AE15" s="444"/>
      <c r="AF15" s="444"/>
      <c r="AG15" s="445"/>
      <c r="AH15" s="434"/>
      <c r="AI15" s="435"/>
      <c r="AJ15" s="435"/>
      <c r="AK15" s="435"/>
      <c r="AL15" s="435"/>
      <c r="AM15" s="436"/>
      <c r="AN15" s="69"/>
      <c r="AO15" s="477"/>
      <c r="AP15" s="478"/>
      <c r="AQ15" s="478"/>
      <c r="AR15" s="478"/>
      <c r="AS15" s="478"/>
      <c r="AT15" s="47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row>
    <row r="16" spans="1:99" ht="15" customHeight="1" x14ac:dyDescent="0.25">
      <c r="A16" s="69"/>
      <c r="B16" s="463"/>
      <c r="C16" s="463"/>
      <c r="D16" s="464"/>
      <c r="E16" s="456"/>
      <c r="F16" s="457"/>
      <c r="G16" s="457"/>
      <c r="H16" s="457"/>
      <c r="I16" s="457"/>
      <c r="J16" s="425" t="str">
        <f>IF(AND('Mapa final'!$M$29="Alta",'Mapa final'!$Q$29="Leve"),CONCATENATE("R",'Mapa final'!$A$29),"")</f>
        <v/>
      </c>
      <c r="K16" s="426"/>
      <c r="L16" s="426" t="str">
        <f>IF(AND('Mapa final'!$M$35="Alta",'Mapa final'!$Q$35="Leve"),CONCATENATE("R",'Mapa final'!$A$35),"")</f>
        <v/>
      </c>
      <c r="M16" s="426"/>
      <c r="N16" s="426" t="str">
        <f>IF(AND('Mapa final'!$M$41="Alta",'Mapa final'!$Q$41="Leve"),CONCATENATE("R",'Mapa final'!$A$41),"")</f>
        <v/>
      </c>
      <c r="O16" s="427"/>
      <c r="P16" s="425" t="str">
        <f>IF(AND('Mapa final'!$M$29="Alta",'Mapa final'!$Q$29="Menor"),CONCATENATE("R",'Mapa final'!$A$29),"")</f>
        <v/>
      </c>
      <c r="Q16" s="426"/>
      <c r="R16" s="426" t="str">
        <f>IF(AND('Mapa final'!$M$35="Alta",'Mapa final'!$Q$35="Menor"),CONCATENATE("R",'Mapa final'!$A$35),"")</f>
        <v/>
      </c>
      <c r="S16" s="426"/>
      <c r="T16" s="426" t="str">
        <f>IF(AND('Mapa final'!$M$41="Alta",'Mapa final'!$Q$41="Menor"),CONCATENATE("R",'Mapa final'!$A$41),"")</f>
        <v/>
      </c>
      <c r="U16" s="427"/>
      <c r="V16" s="443" t="str">
        <f>IF(AND('Mapa final'!$M$29="Alta",'Mapa final'!$Q$29="Moderado"),CONCATENATE("R",'Mapa final'!$A$29),"")</f>
        <v>R4</v>
      </c>
      <c r="W16" s="444"/>
      <c r="X16" s="444" t="str">
        <f>IF(AND('Mapa final'!$M$35="Alta",'Mapa final'!$Q$35="Moderado"),CONCATENATE("R",'Mapa final'!$A$35),"")</f>
        <v/>
      </c>
      <c r="Y16" s="444"/>
      <c r="Z16" s="444" t="str">
        <f>IF(AND('Mapa final'!$M$41="Alta",'Mapa final'!$Q$41="Moderado"),CONCATENATE("R",'Mapa final'!$A$41),"")</f>
        <v/>
      </c>
      <c r="AA16" s="445"/>
      <c r="AB16" s="443" t="str">
        <f>IF(AND('Mapa final'!$M$29="Alta",'Mapa final'!$Q$29="Mayor"),CONCATENATE("R",'Mapa final'!$A$29),"")</f>
        <v/>
      </c>
      <c r="AC16" s="444"/>
      <c r="AD16" s="444" t="str">
        <f>IF(AND('Mapa final'!$M$35="Alta",'Mapa final'!$Q$35="Mayor"),CONCATENATE("R",'Mapa final'!$A$35),"")</f>
        <v/>
      </c>
      <c r="AE16" s="444"/>
      <c r="AF16" s="444" t="str">
        <f>IF(AND('Mapa final'!$M$41="Alta",'Mapa final'!$Q$41="Mayor"),CONCATENATE("R",'Mapa final'!$A$41),"")</f>
        <v/>
      </c>
      <c r="AG16" s="445"/>
      <c r="AH16" s="434" t="str">
        <f>IF(AND('Mapa final'!$M$29="Alta",'Mapa final'!$Q$29="Catastrófico"),CONCATENATE("R",'Mapa final'!$A$29),"")</f>
        <v/>
      </c>
      <c r="AI16" s="435"/>
      <c r="AJ16" s="435" t="str">
        <f>IF(AND('Mapa final'!$M$35="Alta",'Mapa final'!$Q$35="Catastrófico"),CONCATENATE("R",'Mapa final'!$A$35),"")</f>
        <v/>
      </c>
      <c r="AK16" s="435"/>
      <c r="AL16" s="435" t="str">
        <f>IF(AND('Mapa final'!$M$41="Alta",'Mapa final'!$Q$41="Catastrófico"),CONCATENATE("R",'Mapa final'!$A$41),"")</f>
        <v/>
      </c>
      <c r="AM16" s="436"/>
      <c r="AN16" s="69"/>
      <c r="AO16" s="477"/>
      <c r="AP16" s="478"/>
      <c r="AQ16" s="478"/>
      <c r="AR16" s="478"/>
      <c r="AS16" s="478"/>
      <c r="AT16" s="47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row>
    <row r="17" spans="1:80" ht="15" customHeight="1" x14ac:dyDescent="0.25">
      <c r="A17" s="69"/>
      <c r="B17" s="463"/>
      <c r="C17" s="463"/>
      <c r="D17" s="464"/>
      <c r="E17" s="456"/>
      <c r="F17" s="457"/>
      <c r="G17" s="457"/>
      <c r="H17" s="457"/>
      <c r="I17" s="457"/>
      <c r="J17" s="425"/>
      <c r="K17" s="426"/>
      <c r="L17" s="426"/>
      <c r="M17" s="426"/>
      <c r="N17" s="426"/>
      <c r="O17" s="427"/>
      <c r="P17" s="425"/>
      <c r="Q17" s="426"/>
      <c r="R17" s="426"/>
      <c r="S17" s="426"/>
      <c r="T17" s="426"/>
      <c r="U17" s="427"/>
      <c r="V17" s="443"/>
      <c r="W17" s="444"/>
      <c r="X17" s="444"/>
      <c r="Y17" s="444"/>
      <c r="Z17" s="444"/>
      <c r="AA17" s="445"/>
      <c r="AB17" s="443"/>
      <c r="AC17" s="444"/>
      <c r="AD17" s="444"/>
      <c r="AE17" s="444"/>
      <c r="AF17" s="444"/>
      <c r="AG17" s="445"/>
      <c r="AH17" s="434"/>
      <c r="AI17" s="435"/>
      <c r="AJ17" s="435"/>
      <c r="AK17" s="435"/>
      <c r="AL17" s="435"/>
      <c r="AM17" s="436"/>
      <c r="AN17" s="69"/>
      <c r="AO17" s="477"/>
      <c r="AP17" s="478"/>
      <c r="AQ17" s="478"/>
      <c r="AR17" s="478"/>
      <c r="AS17" s="478"/>
      <c r="AT17" s="47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row>
    <row r="18" spans="1:80" ht="15" customHeight="1" x14ac:dyDescent="0.25">
      <c r="A18" s="69"/>
      <c r="B18" s="463"/>
      <c r="C18" s="463"/>
      <c r="D18" s="464"/>
      <c r="E18" s="456"/>
      <c r="F18" s="457"/>
      <c r="G18" s="457"/>
      <c r="H18" s="457"/>
      <c r="I18" s="457"/>
      <c r="J18" s="425" t="str">
        <f>IF(AND('Mapa final'!$M$47="Alta",'Mapa final'!$Q$47="Leve"),CONCATENATE("R",'Mapa final'!$A$47),"")</f>
        <v/>
      </c>
      <c r="K18" s="426"/>
      <c r="L18" s="426" t="str">
        <f>IF(AND('Mapa final'!$M$53="Alta",'Mapa final'!$Q$53="Leve"),CONCATENATE("R",'Mapa final'!$A$53),"")</f>
        <v/>
      </c>
      <c r="M18" s="426"/>
      <c r="N18" s="426" t="str">
        <f>IF(AND('Mapa final'!$M$59="Alta",'Mapa final'!$Q$59="Leve"),CONCATENATE("R",'Mapa final'!$A$59),"")</f>
        <v/>
      </c>
      <c r="O18" s="427"/>
      <c r="P18" s="425" t="str">
        <f>IF(AND('Mapa final'!$M$47="Alta",'Mapa final'!$Q$47="Menor"),CONCATENATE("R",'Mapa final'!$A$47),"")</f>
        <v/>
      </c>
      <c r="Q18" s="426"/>
      <c r="R18" s="426" t="str">
        <f>IF(AND('Mapa final'!$M$53="Alta",'Mapa final'!$Q$53="Menor"),CONCATENATE("R",'Mapa final'!$A$53),"")</f>
        <v/>
      </c>
      <c r="S18" s="426"/>
      <c r="T18" s="426" t="str">
        <f>IF(AND('Mapa final'!$M$59="Alta",'Mapa final'!$Q$59="Menor"),CONCATENATE("R",'Mapa final'!$A$59),"")</f>
        <v/>
      </c>
      <c r="U18" s="427"/>
      <c r="V18" s="443" t="str">
        <f>IF(AND('Mapa final'!$M$47="Alta",'Mapa final'!$Q$47="Moderado"),CONCATENATE("R",'Mapa final'!$A$47),"")</f>
        <v/>
      </c>
      <c r="W18" s="444"/>
      <c r="X18" s="444" t="str">
        <f>IF(AND('Mapa final'!$M$53="Alta",'Mapa final'!$Q$53="Moderado"),CONCATENATE("R",'Mapa final'!$A$53),"")</f>
        <v/>
      </c>
      <c r="Y18" s="444"/>
      <c r="Z18" s="444" t="str">
        <f>IF(AND('Mapa final'!$M$59="Alta",'Mapa final'!$Q$59="Moderado"),CONCATENATE("R",'Mapa final'!$A$59),"")</f>
        <v/>
      </c>
      <c r="AA18" s="445"/>
      <c r="AB18" s="443" t="str">
        <f>IF(AND('Mapa final'!$M$47="Alta",'Mapa final'!$Q$47="Mayor"),CONCATENATE("R",'Mapa final'!$A$47),"")</f>
        <v/>
      </c>
      <c r="AC18" s="444"/>
      <c r="AD18" s="444" t="str">
        <f>IF(AND('Mapa final'!$M$53="Alta",'Mapa final'!$Q$53="Mayor"),CONCATENATE("R",'Mapa final'!$A$53),"")</f>
        <v/>
      </c>
      <c r="AE18" s="444"/>
      <c r="AF18" s="444" t="str">
        <f>IF(AND('Mapa final'!$M$59="Alta",'Mapa final'!$Q$59="Mayor"),CONCATENATE("R",'Mapa final'!$A$59),"")</f>
        <v/>
      </c>
      <c r="AG18" s="445"/>
      <c r="AH18" s="434" t="str">
        <f>IF(AND('Mapa final'!$M$47="Alta",'Mapa final'!$Q$47="Catastrófico"),CONCATENATE("R",'Mapa final'!$A$47),"")</f>
        <v/>
      </c>
      <c r="AI18" s="435"/>
      <c r="AJ18" s="435" t="str">
        <f>IF(AND('Mapa final'!$M$53="Alta",'Mapa final'!$Q$53="Catastrófico"),CONCATENATE("R",'Mapa final'!$A$53),"")</f>
        <v/>
      </c>
      <c r="AK18" s="435"/>
      <c r="AL18" s="435" t="str">
        <f>IF(AND('Mapa final'!$M$59="Alta",'Mapa final'!$Q$59="Catastrófico"),CONCATENATE("R",'Mapa final'!$A$59),"")</f>
        <v/>
      </c>
      <c r="AM18" s="436"/>
      <c r="AN18" s="69"/>
      <c r="AO18" s="477"/>
      <c r="AP18" s="478"/>
      <c r="AQ18" s="478"/>
      <c r="AR18" s="478"/>
      <c r="AS18" s="478"/>
      <c r="AT18" s="47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row>
    <row r="19" spans="1:80" ht="15" customHeight="1" x14ac:dyDescent="0.25">
      <c r="A19" s="69"/>
      <c r="B19" s="463"/>
      <c r="C19" s="463"/>
      <c r="D19" s="464"/>
      <c r="E19" s="456"/>
      <c r="F19" s="457"/>
      <c r="G19" s="457"/>
      <c r="H19" s="457"/>
      <c r="I19" s="457"/>
      <c r="J19" s="425"/>
      <c r="K19" s="426"/>
      <c r="L19" s="426"/>
      <c r="M19" s="426"/>
      <c r="N19" s="426"/>
      <c r="O19" s="427"/>
      <c r="P19" s="425"/>
      <c r="Q19" s="426"/>
      <c r="R19" s="426"/>
      <c r="S19" s="426"/>
      <c r="T19" s="426"/>
      <c r="U19" s="427"/>
      <c r="V19" s="443"/>
      <c r="W19" s="444"/>
      <c r="X19" s="444"/>
      <c r="Y19" s="444"/>
      <c r="Z19" s="444"/>
      <c r="AA19" s="445"/>
      <c r="AB19" s="443"/>
      <c r="AC19" s="444"/>
      <c r="AD19" s="444"/>
      <c r="AE19" s="444"/>
      <c r="AF19" s="444"/>
      <c r="AG19" s="445"/>
      <c r="AH19" s="434"/>
      <c r="AI19" s="435"/>
      <c r="AJ19" s="435"/>
      <c r="AK19" s="435"/>
      <c r="AL19" s="435"/>
      <c r="AM19" s="436"/>
      <c r="AN19" s="69"/>
      <c r="AO19" s="477"/>
      <c r="AP19" s="478"/>
      <c r="AQ19" s="478"/>
      <c r="AR19" s="478"/>
      <c r="AS19" s="478"/>
      <c r="AT19" s="47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row>
    <row r="20" spans="1:80" ht="15" customHeight="1" x14ac:dyDescent="0.25">
      <c r="A20" s="69"/>
      <c r="B20" s="463"/>
      <c r="C20" s="463"/>
      <c r="D20" s="464"/>
      <c r="E20" s="456"/>
      <c r="F20" s="457"/>
      <c r="G20" s="457"/>
      <c r="H20" s="457"/>
      <c r="I20" s="457"/>
      <c r="J20" s="425" t="str">
        <f>IF(AND('Mapa final'!$M$65="Alta",'Mapa final'!$Q$65="Leve"),CONCATENATE("R",'Mapa final'!$A$65),"")</f>
        <v/>
      </c>
      <c r="K20" s="426"/>
      <c r="L20" s="426" t="str">
        <f>IF(AND('Mapa final'!$M$71="Alta",'Mapa final'!$Q$71="Leve"),CONCATENATE("R",'Mapa final'!$A$71),"")</f>
        <v/>
      </c>
      <c r="M20" s="426"/>
      <c r="N20" s="426" t="str">
        <f>IF(AND('Mapa final'!$M$77="Alta",'Mapa final'!$Q$77="Leve"),CONCATENATE("R",'Mapa final'!$A$77),"")</f>
        <v/>
      </c>
      <c r="O20" s="427"/>
      <c r="P20" s="425" t="str">
        <f>IF(AND('Mapa final'!$M$65="Alta",'Mapa final'!$Q$65="Menor"),CONCATENATE("R",'Mapa final'!$A$65),"")</f>
        <v/>
      </c>
      <c r="Q20" s="426"/>
      <c r="R20" s="426" t="str">
        <f>IF(AND('Mapa final'!$M$71="Alta",'Mapa final'!$Q$71="Menor"),CONCATENATE("R",'Mapa final'!$A$71),"")</f>
        <v/>
      </c>
      <c r="S20" s="426"/>
      <c r="T20" s="426" t="str">
        <f>IF(AND('Mapa final'!$M$77="Alta",'Mapa final'!$Q$77="Menor"),CONCATENATE("R",'Mapa final'!$A$77),"")</f>
        <v/>
      </c>
      <c r="U20" s="427"/>
      <c r="V20" s="443" t="str">
        <f>IF(AND('Mapa final'!$M$65="Alta",'Mapa final'!$Q$65="Moderado"),CONCATENATE("R",'Mapa final'!$A$65),"")</f>
        <v/>
      </c>
      <c r="W20" s="444"/>
      <c r="X20" s="444" t="str">
        <f>IF(AND('Mapa final'!$M$71="Alta",'Mapa final'!$Q$71="Moderado"),CONCATENATE("R",'Mapa final'!$A$71),"")</f>
        <v/>
      </c>
      <c r="Y20" s="444"/>
      <c r="Z20" s="444" t="str">
        <f>IF(AND('Mapa final'!$M$77="Alta",'Mapa final'!$Q$77="Moderado"),CONCATENATE("R",'Mapa final'!$A$77),"")</f>
        <v/>
      </c>
      <c r="AA20" s="445"/>
      <c r="AB20" s="443" t="str">
        <f>IF(AND('Mapa final'!$M$65="Alta",'Mapa final'!$Q$65="Mayor"),CONCATENATE("R",'Mapa final'!$A$65),"")</f>
        <v/>
      </c>
      <c r="AC20" s="444"/>
      <c r="AD20" s="444" t="str">
        <f>IF(AND('Mapa final'!$M$71="Alta",'Mapa final'!$Q$71="Mayor"),CONCATENATE("R",'Mapa final'!$A$71),"")</f>
        <v/>
      </c>
      <c r="AE20" s="444"/>
      <c r="AF20" s="444" t="str">
        <f>IF(AND('Mapa final'!$M$77="Alta",'Mapa final'!$Q$77="Mayor"),CONCATENATE("R",'Mapa final'!$A$77),"")</f>
        <v/>
      </c>
      <c r="AG20" s="445"/>
      <c r="AH20" s="434" t="str">
        <f>IF(AND('Mapa final'!$M$65="Alta",'Mapa final'!$Q$65="Catastrófico"),CONCATENATE("R",'Mapa final'!$A$65),"")</f>
        <v/>
      </c>
      <c r="AI20" s="435"/>
      <c r="AJ20" s="435" t="str">
        <f>IF(AND('Mapa final'!$M$71="Alta",'Mapa final'!$Q$71="Catastrófico"),CONCATENATE("R",'Mapa final'!$A$71),"")</f>
        <v/>
      </c>
      <c r="AK20" s="435"/>
      <c r="AL20" s="435" t="str">
        <f>IF(AND('Mapa final'!$M$77="Alta",'Mapa final'!$Q$77="Catastrófico"),CONCATENATE("R",'Mapa final'!$A$77),"")</f>
        <v/>
      </c>
      <c r="AM20" s="436"/>
      <c r="AN20" s="69"/>
      <c r="AO20" s="477"/>
      <c r="AP20" s="478"/>
      <c r="AQ20" s="478"/>
      <c r="AR20" s="478"/>
      <c r="AS20" s="478"/>
      <c r="AT20" s="47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row>
    <row r="21" spans="1:80" ht="15.75" customHeight="1" thickBot="1" x14ac:dyDescent="0.3">
      <c r="A21" s="69"/>
      <c r="B21" s="463"/>
      <c r="C21" s="463"/>
      <c r="D21" s="464"/>
      <c r="E21" s="459"/>
      <c r="F21" s="460"/>
      <c r="G21" s="460"/>
      <c r="H21" s="460"/>
      <c r="I21" s="460"/>
      <c r="J21" s="428"/>
      <c r="K21" s="429"/>
      <c r="L21" s="429"/>
      <c r="M21" s="429"/>
      <c r="N21" s="429"/>
      <c r="O21" s="430"/>
      <c r="P21" s="428"/>
      <c r="Q21" s="429"/>
      <c r="R21" s="429"/>
      <c r="S21" s="429"/>
      <c r="T21" s="429"/>
      <c r="U21" s="430"/>
      <c r="V21" s="446"/>
      <c r="W21" s="447"/>
      <c r="X21" s="447"/>
      <c r="Y21" s="447"/>
      <c r="Z21" s="447"/>
      <c r="AA21" s="448"/>
      <c r="AB21" s="446"/>
      <c r="AC21" s="447"/>
      <c r="AD21" s="447"/>
      <c r="AE21" s="447"/>
      <c r="AF21" s="447"/>
      <c r="AG21" s="448"/>
      <c r="AH21" s="437"/>
      <c r="AI21" s="438"/>
      <c r="AJ21" s="438"/>
      <c r="AK21" s="438"/>
      <c r="AL21" s="438"/>
      <c r="AM21" s="439"/>
      <c r="AN21" s="69"/>
      <c r="AO21" s="480"/>
      <c r="AP21" s="481"/>
      <c r="AQ21" s="481"/>
      <c r="AR21" s="481"/>
      <c r="AS21" s="481"/>
      <c r="AT21" s="482"/>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row>
    <row r="22" spans="1:80" x14ac:dyDescent="0.25">
      <c r="A22" s="69"/>
      <c r="B22" s="463"/>
      <c r="C22" s="463"/>
      <c r="D22" s="464"/>
      <c r="E22" s="453" t="s">
        <v>117</v>
      </c>
      <c r="F22" s="454"/>
      <c r="G22" s="454"/>
      <c r="H22" s="454"/>
      <c r="I22" s="455"/>
      <c r="J22" s="431" t="str">
        <f>IF(AND('Mapa final'!$M$11="Media",'Mapa final'!$Q$11="Leve"),CONCATENATE("R",'Mapa final'!$A$11),"")</f>
        <v/>
      </c>
      <c r="K22" s="432"/>
      <c r="L22" s="432" t="str">
        <f>IF(AND('Mapa final'!$M$17="Media",'Mapa final'!$Q$17="Leve"),CONCATENATE("R",'Mapa final'!$A$17),"")</f>
        <v/>
      </c>
      <c r="M22" s="432"/>
      <c r="N22" s="432" t="str">
        <f>IF(AND('Mapa final'!$M$23="Media",'Mapa final'!$Q$23="Leve"),CONCATENATE("R",'Mapa final'!$A$23),"")</f>
        <v/>
      </c>
      <c r="O22" s="433"/>
      <c r="P22" s="431" t="str">
        <f>IF(AND('Mapa final'!$M$11="Media",'Mapa final'!$Q$11="Menor"),CONCATENATE("R",'Mapa final'!$A$11),"")</f>
        <v/>
      </c>
      <c r="Q22" s="432"/>
      <c r="R22" s="432" t="str">
        <f>IF(AND('Mapa final'!$M$17="Media",'Mapa final'!$Q$17="Menor"),CONCATENATE("R",'Mapa final'!$A$17),"")</f>
        <v/>
      </c>
      <c r="S22" s="432"/>
      <c r="T22" s="432" t="str">
        <f>IF(AND('Mapa final'!$M$23="Media",'Mapa final'!$Q$23="Menor"),CONCATENATE("R",'Mapa final'!$A$23),"")</f>
        <v/>
      </c>
      <c r="U22" s="433"/>
      <c r="V22" s="431" t="str">
        <f>IF(AND('Mapa final'!$M$11="Media",'Mapa final'!$Q$11="Moderado"),CONCATENATE("R",'Mapa final'!$A$11),"")</f>
        <v/>
      </c>
      <c r="W22" s="432"/>
      <c r="X22" s="432" t="str">
        <f>IF(AND('Mapa final'!$M$17="Media",'Mapa final'!$Q$17="Moderado"),CONCATENATE("R",'Mapa final'!$A$17),"")</f>
        <v/>
      </c>
      <c r="Y22" s="432"/>
      <c r="Z22" s="432" t="str">
        <f>IF(AND('Mapa final'!$M$23="Media",'Mapa final'!$Q$23="Moderado"),CONCATENATE("R",'Mapa final'!$A$23),"")</f>
        <v/>
      </c>
      <c r="AA22" s="433"/>
      <c r="AB22" s="449" t="str">
        <f>IF(AND('Mapa final'!$M$11="Media",'Mapa final'!$Q$11="Mayor"),CONCATENATE("R",'Mapa final'!$A$11),"")</f>
        <v/>
      </c>
      <c r="AC22" s="450"/>
      <c r="AD22" s="450" t="str">
        <f>IF(AND('Mapa final'!$M$17="Media",'Mapa final'!$Q$17="Mayor"),CONCATENATE("R",'Mapa final'!$A$17),"")</f>
        <v/>
      </c>
      <c r="AE22" s="450"/>
      <c r="AF22" s="450" t="str">
        <f>IF(AND('Mapa final'!$M$23="Media",'Mapa final'!$Q$23="Mayor"),CONCATENATE("R",'Mapa final'!$A$23),"")</f>
        <v/>
      </c>
      <c r="AG22" s="451"/>
      <c r="AH22" s="440" t="str">
        <f>IF(AND('Mapa final'!$M$11="Media",'Mapa final'!$Q$11="Catastrófico"),CONCATENATE("R",'Mapa final'!$A$11),"")</f>
        <v/>
      </c>
      <c r="AI22" s="441"/>
      <c r="AJ22" s="441" t="str">
        <f>IF(AND('Mapa final'!$M$17="Media",'Mapa final'!$Q$17="Catastrófico"),CONCATENATE("R",'Mapa final'!$A$17),"")</f>
        <v/>
      </c>
      <c r="AK22" s="441"/>
      <c r="AL22" s="441" t="str">
        <f>IF(AND('Mapa final'!$M$23="Media",'Mapa final'!$Q$23="Catastrófico"),CONCATENATE("R",'Mapa final'!$A$23),"")</f>
        <v/>
      </c>
      <c r="AM22" s="442"/>
      <c r="AN22" s="69"/>
      <c r="AO22" s="483" t="s">
        <v>81</v>
      </c>
      <c r="AP22" s="484"/>
      <c r="AQ22" s="484"/>
      <c r="AR22" s="484"/>
      <c r="AS22" s="484"/>
      <c r="AT22" s="485"/>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row>
    <row r="23" spans="1:80" x14ac:dyDescent="0.25">
      <c r="A23" s="69"/>
      <c r="B23" s="463"/>
      <c r="C23" s="463"/>
      <c r="D23" s="464"/>
      <c r="E23" s="456"/>
      <c r="F23" s="457"/>
      <c r="G23" s="457"/>
      <c r="H23" s="457"/>
      <c r="I23" s="458"/>
      <c r="J23" s="425"/>
      <c r="K23" s="426"/>
      <c r="L23" s="426"/>
      <c r="M23" s="426"/>
      <c r="N23" s="426"/>
      <c r="O23" s="427"/>
      <c r="P23" s="425"/>
      <c r="Q23" s="426"/>
      <c r="R23" s="426"/>
      <c r="S23" s="426"/>
      <c r="T23" s="426"/>
      <c r="U23" s="427"/>
      <c r="V23" s="425"/>
      <c r="W23" s="426"/>
      <c r="X23" s="426"/>
      <c r="Y23" s="426"/>
      <c r="Z23" s="426"/>
      <c r="AA23" s="427"/>
      <c r="AB23" s="443"/>
      <c r="AC23" s="444"/>
      <c r="AD23" s="444"/>
      <c r="AE23" s="444"/>
      <c r="AF23" s="444"/>
      <c r="AG23" s="445"/>
      <c r="AH23" s="434"/>
      <c r="AI23" s="435"/>
      <c r="AJ23" s="435"/>
      <c r="AK23" s="435"/>
      <c r="AL23" s="435"/>
      <c r="AM23" s="436"/>
      <c r="AN23" s="69"/>
      <c r="AO23" s="486"/>
      <c r="AP23" s="487"/>
      <c r="AQ23" s="487"/>
      <c r="AR23" s="487"/>
      <c r="AS23" s="487"/>
      <c r="AT23" s="488"/>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row>
    <row r="24" spans="1:80" x14ac:dyDescent="0.25">
      <c r="A24" s="69"/>
      <c r="B24" s="463"/>
      <c r="C24" s="463"/>
      <c r="D24" s="464"/>
      <c r="E24" s="456"/>
      <c r="F24" s="457"/>
      <c r="G24" s="457"/>
      <c r="H24" s="457"/>
      <c r="I24" s="458"/>
      <c r="J24" s="425" t="str">
        <f>IF(AND('Mapa final'!$M$29="Media",'Mapa final'!$Q$29="Leve"),CONCATENATE("R",'Mapa final'!$A$29),"")</f>
        <v/>
      </c>
      <c r="K24" s="426"/>
      <c r="L24" s="426" t="str">
        <f>IF(AND('Mapa final'!$M$35="Media",'Mapa final'!$Q$35="Leve"),CONCATENATE("R",'Mapa final'!$A$35),"")</f>
        <v/>
      </c>
      <c r="M24" s="426"/>
      <c r="N24" s="426" t="str">
        <f>IF(AND('Mapa final'!$M$41="Media",'Mapa final'!$Q$41="Leve"),CONCATENATE("R",'Mapa final'!$A$41),"")</f>
        <v/>
      </c>
      <c r="O24" s="427"/>
      <c r="P24" s="425" t="str">
        <f>IF(AND('Mapa final'!$M$29="Media",'Mapa final'!$Q$29="Menor"),CONCATENATE("R",'Mapa final'!$A$29),"")</f>
        <v/>
      </c>
      <c r="Q24" s="426"/>
      <c r="R24" s="426" t="str">
        <f>IF(AND('Mapa final'!$M$35="Media",'Mapa final'!$Q$35="Menor"),CONCATENATE("R",'Mapa final'!$A$35),"")</f>
        <v/>
      </c>
      <c r="S24" s="426"/>
      <c r="T24" s="426" t="str">
        <f>IF(AND('Mapa final'!$M$41="Media",'Mapa final'!$Q$41="Menor"),CONCATENATE("R",'Mapa final'!$A$41),"")</f>
        <v/>
      </c>
      <c r="U24" s="427"/>
      <c r="V24" s="425" t="str">
        <f>IF(AND('Mapa final'!$M$29="Media",'Mapa final'!$Q$29="Moderado"),CONCATENATE("R",'Mapa final'!$A$29),"")</f>
        <v/>
      </c>
      <c r="W24" s="426"/>
      <c r="X24" s="426" t="str">
        <f>IF(AND('Mapa final'!$M$35="Media",'Mapa final'!$Q$35="Moderado"),CONCATENATE("R",'Mapa final'!$A$35),"")</f>
        <v/>
      </c>
      <c r="Y24" s="426"/>
      <c r="Z24" s="426" t="str">
        <f>IF(AND('Mapa final'!$M$41="Media",'Mapa final'!$Q$41="Moderado"),CONCATENATE("R",'Mapa final'!$A$41),"")</f>
        <v/>
      </c>
      <c r="AA24" s="427"/>
      <c r="AB24" s="443" t="str">
        <f>IF(AND('Mapa final'!$M$29="Media",'Mapa final'!$Q$29="Mayor"),CONCATENATE("R",'Mapa final'!$A$29),"")</f>
        <v/>
      </c>
      <c r="AC24" s="444"/>
      <c r="AD24" s="444" t="str">
        <f>IF(AND('Mapa final'!$M$35="Media",'Mapa final'!$Q$35="Mayor"),CONCATENATE("R",'Mapa final'!$A$35),"")</f>
        <v/>
      </c>
      <c r="AE24" s="444"/>
      <c r="AF24" s="444" t="str">
        <f>IF(AND('Mapa final'!$M$41="Media",'Mapa final'!$Q$41="Mayor"),CONCATENATE("R",'Mapa final'!$A$41),"")</f>
        <v/>
      </c>
      <c r="AG24" s="445"/>
      <c r="AH24" s="434" t="str">
        <f>IF(AND('Mapa final'!$M$29="Media",'Mapa final'!$Q$29="Catastrófico"),CONCATENATE("R",'Mapa final'!$A$29),"")</f>
        <v/>
      </c>
      <c r="AI24" s="435"/>
      <c r="AJ24" s="435" t="str">
        <f>IF(AND('Mapa final'!$M$35="Media",'Mapa final'!$Q$35="Catastrófico"),CONCATENATE("R",'Mapa final'!$A$35),"")</f>
        <v/>
      </c>
      <c r="AK24" s="435"/>
      <c r="AL24" s="435" t="str">
        <f>IF(AND('Mapa final'!$M$41="Media",'Mapa final'!$Q$41="Catastrófico"),CONCATENATE("R",'Mapa final'!$A$41),"")</f>
        <v/>
      </c>
      <c r="AM24" s="436"/>
      <c r="AN24" s="69"/>
      <c r="AO24" s="486"/>
      <c r="AP24" s="487"/>
      <c r="AQ24" s="487"/>
      <c r="AR24" s="487"/>
      <c r="AS24" s="487"/>
      <c r="AT24" s="488"/>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row>
    <row r="25" spans="1:80" x14ac:dyDescent="0.25">
      <c r="A25" s="69"/>
      <c r="B25" s="463"/>
      <c r="C25" s="463"/>
      <c r="D25" s="464"/>
      <c r="E25" s="456"/>
      <c r="F25" s="457"/>
      <c r="G25" s="457"/>
      <c r="H25" s="457"/>
      <c r="I25" s="458"/>
      <c r="J25" s="425"/>
      <c r="K25" s="426"/>
      <c r="L25" s="426"/>
      <c r="M25" s="426"/>
      <c r="N25" s="426"/>
      <c r="O25" s="427"/>
      <c r="P25" s="425"/>
      <c r="Q25" s="426"/>
      <c r="R25" s="426"/>
      <c r="S25" s="426"/>
      <c r="T25" s="426"/>
      <c r="U25" s="427"/>
      <c r="V25" s="425"/>
      <c r="W25" s="426"/>
      <c r="X25" s="426"/>
      <c r="Y25" s="426"/>
      <c r="Z25" s="426"/>
      <c r="AA25" s="427"/>
      <c r="AB25" s="443"/>
      <c r="AC25" s="444"/>
      <c r="AD25" s="444"/>
      <c r="AE25" s="444"/>
      <c r="AF25" s="444"/>
      <c r="AG25" s="445"/>
      <c r="AH25" s="434"/>
      <c r="AI25" s="435"/>
      <c r="AJ25" s="435"/>
      <c r="AK25" s="435"/>
      <c r="AL25" s="435"/>
      <c r="AM25" s="436"/>
      <c r="AN25" s="69"/>
      <c r="AO25" s="486"/>
      <c r="AP25" s="487"/>
      <c r="AQ25" s="487"/>
      <c r="AR25" s="487"/>
      <c r="AS25" s="487"/>
      <c r="AT25" s="488"/>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row>
    <row r="26" spans="1:80" x14ac:dyDescent="0.25">
      <c r="A26" s="69"/>
      <c r="B26" s="463"/>
      <c r="C26" s="463"/>
      <c r="D26" s="464"/>
      <c r="E26" s="456"/>
      <c r="F26" s="457"/>
      <c r="G26" s="457"/>
      <c r="H26" s="457"/>
      <c r="I26" s="458"/>
      <c r="J26" s="425" t="str">
        <f>IF(AND('Mapa final'!$M$47="Media",'Mapa final'!$Q$47="Leve"),CONCATENATE("R",'Mapa final'!$A$47),"")</f>
        <v/>
      </c>
      <c r="K26" s="426"/>
      <c r="L26" s="426" t="str">
        <f>IF(AND('Mapa final'!$M$53="Media",'Mapa final'!$Q$53="Leve"),CONCATENATE("R",'Mapa final'!$A$53),"")</f>
        <v/>
      </c>
      <c r="M26" s="426"/>
      <c r="N26" s="426" t="str">
        <f>IF(AND('Mapa final'!$M$59="Media",'Mapa final'!$Q$59="Leve"),CONCATENATE("R",'Mapa final'!$A$59),"")</f>
        <v/>
      </c>
      <c r="O26" s="427"/>
      <c r="P26" s="425" t="str">
        <f>IF(AND('Mapa final'!$M$47="Media",'Mapa final'!$Q$47="Menor"),CONCATENATE("R",'Mapa final'!$A$47),"")</f>
        <v/>
      </c>
      <c r="Q26" s="426"/>
      <c r="R26" s="426" t="str">
        <f>IF(AND('Mapa final'!$M$53="Media",'Mapa final'!$Q$53="Menor"),CONCATENATE("R",'Mapa final'!$A$53),"")</f>
        <v/>
      </c>
      <c r="S26" s="426"/>
      <c r="T26" s="426" t="str">
        <f>IF(AND('Mapa final'!$M$59="Media",'Mapa final'!$Q$59="Menor"),CONCATENATE("R",'Mapa final'!$A$59),"")</f>
        <v/>
      </c>
      <c r="U26" s="427"/>
      <c r="V26" s="425" t="str">
        <f>IF(AND('Mapa final'!$M$47="Media",'Mapa final'!$Q$47="Moderado"),CONCATENATE("R",'Mapa final'!$A$47),"")</f>
        <v/>
      </c>
      <c r="W26" s="426"/>
      <c r="X26" s="426" t="str">
        <f>IF(AND('Mapa final'!$M$53="Media",'Mapa final'!$Q$53="Moderado"),CONCATENATE("R",'Mapa final'!$A$53),"")</f>
        <v/>
      </c>
      <c r="Y26" s="426"/>
      <c r="Z26" s="426" t="str">
        <f>IF(AND('Mapa final'!$M$59="Media",'Mapa final'!$Q$59="Moderado"),CONCATENATE("R",'Mapa final'!$A$59),"")</f>
        <v/>
      </c>
      <c r="AA26" s="427"/>
      <c r="AB26" s="443" t="str">
        <f>IF(AND('Mapa final'!$M$47="Media",'Mapa final'!$Q$47="Mayor"),CONCATENATE("R",'Mapa final'!$A$47),"")</f>
        <v/>
      </c>
      <c r="AC26" s="444"/>
      <c r="AD26" s="444" t="str">
        <f>IF(AND('Mapa final'!$M$53="Media",'Mapa final'!$Q$53="Mayor"),CONCATENATE("R",'Mapa final'!$A$53),"")</f>
        <v/>
      </c>
      <c r="AE26" s="444"/>
      <c r="AF26" s="444" t="str">
        <f>IF(AND('Mapa final'!$M$59="Media",'Mapa final'!$Q$59="Mayor"),CONCATENATE("R",'Mapa final'!$A$59),"")</f>
        <v/>
      </c>
      <c r="AG26" s="445"/>
      <c r="AH26" s="434" t="str">
        <f>IF(AND('Mapa final'!$M$47="Media",'Mapa final'!$Q$47="Catastrófico"),CONCATENATE("R",'Mapa final'!$A$47),"")</f>
        <v/>
      </c>
      <c r="AI26" s="435"/>
      <c r="AJ26" s="435" t="str">
        <f>IF(AND('Mapa final'!$M$53="Media",'Mapa final'!$Q$53="Catastrófico"),CONCATENATE("R",'Mapa final'!$A$53),"")</f>
        <v/>
      </c>
      <c r="AK26" s="435"/>
      <c r="AL26" s="435" t="str">
        <f>IF(AND('Mapa final'!$M$59="Media",'Mapa final'!$Q$59="Catastrófico"),CONCATENATE("R",'Mapa final'!$A$59),"")</f>
        <v/>
      </c>
      <c r="AM26" s="436"/>
      <c r="AN26" s="69"/>
      <c r="AO26" s="486"/>
      <c r="AP26" s="487"/>
      <c r="AQ26" s="487"/>
      <c r="AR26" s="487"/>
      <c r="AS26" s="487"/>
      <c r="AT26" s="488"/>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row>
    <row r="27" spans="1:80" x14ac:dyDescent="0.25">
      <c r="A27" s="69"/>
      <c r="B27" s="463"/>
      <c r="C27" s="463"/>
      <c r="D27" s="464"/>
      <c r="E27" s="456"/>
      <c r="F27" s="457"/>
      <c r="G27" s="457"/>
      <c r="H27" s="457"/>
      <c r="I27" s="458"/>
      <c r="J27" s="425"/>
      <c r="K27" s="426"/>
      <c r="L27" s="426"/>
      <c r="M27" s="426"/>
      <c r="N27" s="426"/>
      <c r="O27" s="427"/>
      <c r="P27" s="425"/>
      <c r="Q27" s="426"/>
      <c r="R27" s="426"/>
      <c r="S27" s="426"/>
      <c r="T27" s="426"/>
      <c r="U27" s="427"/>
      <c r="V27" s="425"/>
      <c r="W27" s="426"/>
      <c r="X27" s="426"/>
      <c r="Y27" s="426"/>
      <c r="Z27" s="426"/>
      <c r="AA27" s="427"/>
      <c r="AB27" s="443"/>
      <c r="AC27" s="444"/>
      <c r="AD27" s="444"/>
      <c r="AE27" s="444"/>
      <c r="AF27" s="444"/>
      <c r="AG27" s="445"/>
      <c r="AH27" s="434"/>
      <c r="AI27" s="435"/>
      <c r="AJ27" s="435"/>
      <c r="AK27" s="435"/>
      <c r="AL27" s="435"/>
      <c r="AM27" s="436"/>
      <c r="AN27" s="69"/>
      <c r="AO27" s="486"/>
      <c r="AP27" s="487"/>
      <c r="AQ27" s="487"/>
      <c r="AR27" s="487"/>
      <c r="AS27" s="487"/>
      <c r="AT27" s="488"/>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row>
    <row r="28" spans="1:80" x14ac:dyDescent="0.25">
      <c r="A28" s="69"/>
      <c r="B28" s="463"/>
      <c r="C28" s="463"/>
      <c r="D28" s="464"/>
      <c r="E28" s="456"/>
      <c r="F28" s="457"/>
      <c r="G28" s="457"/>
      <c r="H28" s="457"/>
      <c r="I28" s="458"/>
      <c r="J28" s="425" t="str">
        <f>IF(AND('Mapa final'!$M$65="Media",'Mapa final'!$Q$65="Leve"),CONCATENATE("R",'Mapa final'!$A$65),"")</f>
        <v/>
      </c>
      <c r="K28" s="426"/>
      <c r="L28" s="426" t="str">
        <f>IF(AND('Mapa final'!$M$71="Media",'Mapa final'!$Q$71="Leve"),CONCATENATE("R",'Mapa final'!$A$71),"")</f>
        <v/>
      </c>
      <c r="M28" s="426"/>
      <c r="N28" s="426" t="str">
        <f>IF(AND('Mapa final'!$M$77="Media",'Mapa final'!$Q$77="Leve"),CONCATENATE("R",'Mapa final'!$A$77),"")</f>
        <v/>
      </c>
      <c r="O28" s="427"/>
      <c r="P28" s="425" t="str">
        <f>IF(AND('Mapa final'!$M$65="Media",'Mapa final'!$Q$65="Menor"),CONCATENATE("R",'Mapa final'!$A$65),"")</f>
        <v/>
      </c>
      <c r="Q28" s="426"/>
      <c r="R28" s="426" t="str">
        <f>IF(AND('Mapa final'!$M$71="Media",'Mapa final'!$Q$71="Menor"),CONCATENATE("R",'Mapa final'!$A$71),"")</f>
        <v/>
      </c>
      <c r="S28" s="426"/>
      <c r="T28" s="426" t="str">
        <f>IF(AND('Mapa final'!$M$77="Media",'Mapa final'!$Q$77="Menor"),CONCATENATE("R",'Mapa final'!$A$77),"")</f>
        <v/>
      </c>
      <c r="U28" s="427"/>
      <c r="V28" s="425" t="str">
        <f>IF(AND('Mapa final'!$M$65="Media",'Mapa final'!$Q$65="Moderado"),CONCATENATE("R",'Mapa final'!$A$65),"")</f>
        <v/>
      </c>
      <c r="W28" s="426"/>
      <c r="X28" s="426" t="str">
        <f>IF(AND('Mapa final'!$M$71="Media",'Mapa final'!$Q$71="Moderado"),CONCATENATE("R",'Mapa final'!$A$71),"")</f>
        <v/>
      </c>
      <c r="Y28" s="426"/>
      <c r="Z28" s="426" t="str">
        <f>IF(AND('Mapa final'!$M$77="Media",'Mapa final'!$Q$77="Moderado"),CONCATENATE("R",'Mapa final'!$A$77),"")</f>
        <v/>
      </c>
      <c r="AA28" s="427"/>
      <c r="AB28" s="443" t="str">
        <f>IF(AND('Mapa final'!$M$65="Media",'Mapa final'!$Q$65="Mayor"),CONCATENATE("R",'Mapa final'!$A$65),"")</f>
        <v/>
      </c>
      <c r="AC28" s="444"/>
      <c r="AD28" s="444" t="str">
        <f>IF(AND('Mapa final'!$M$71="Media",'Mapa final'!$Q$71="Mayor"),CONCATENATE("R",'Mapa final'!$A$71),"")</f>
        <v/>
      </c>
      <c r="AE28" s="444"/>
      <c r="AF28" s="444" t="str">
        <f>IF(AND('Mapa final'!$M$77="Media",'Mapa final'!$Q$77="Mayor"),CONCATENATE("R",'Mapa final'!$A$77),"")</f>
        <v/>
      </c>
      <c r="AG28" s="445"/>
      <c r="AH28" s="434" t="str">
        <f>IF(AND('Mapa final'!$M$65="Media",'Mapa final'!$Q$65="Catastrófico"),CONCATENATE("R",'Mapa final'!$A$65),"")</f>
        <v/>
      </c>
      <c r="AI28" s="435"/>
      <c r="AJ28" s="435" t="str">
        <f>IF(AND('Mapa final'!$M$71="Media",'Mapa final'!$Q$71="Catastrófico"),CONCATENATE("R",'Mapa final'!$A$71),"")</f>
        <v/>
      </c>
      <c r="AK28" s="435"/>
      <c r="AL28" s="435" t="str">
        <f>IF(AND('Mapa final'!$M$77="Media",'Mapa final'!$Q$77="Catastrófico"),CONCATENATE("R",'Mapa final'!$A$77),"")</f>
        <v/>
      </c>
      <c r="AM28" s="436"/>
      <c r="AN28" s="69"/>
      <c r="AO28" s="486"/>
      <c r="AP28" s="487"/>
      <c r="AQ28" s="487"/>
      <c r="AR28" s="487"/>
      <c r="AS28" s="487"/>
      <c r="AT28" s="488"/>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row>
    <row r="29" spans="1:80" ht="15.75" thickBot="1" x14ac:dyDescent="0.3">
      <c r="A29" s="69"/>
      <c r="B29" s="463"/>
      <c r="C29" s="463"/>
      <c r="D29" s="464"/>
      <c r="E29" s="459"/>
      <c r="F29" s="460"/>
      <c r="G29" s="460"/>
      <c r="H29" s="460"/>
      <c r="I29" s="461"/>
      <c r="J29" s="425"/>
      <c r="K29" s="426"/>
      <c r="L29" s="426"/>
      <c r="M29" s="426"/>
      <c r="N29" s="426"/>
      <c r="O29" s="427"/>
      <c r="P29" s="428"/>
      <c r="Q29" s="429"/>
      <c r="R29" s="429"/>
      <c r="S29" s="429"/>
      <c r="T29" s="429"/>
      <c r="U29" s="430"/>
      <c r="V29" s="428"/>
      <c r="W29" s="429"/>
      <c r="X29" s="429"/>
      <c r="Y29" s="429"/>
      <c r="Z29" s="429"/>
      <c r="AA29" s="430"/>
      <c r="AB29" s="446"/>
      <c r="AC29" s="447"/>
      <c r="AD29" s="447"/>
      <c r="AE29" s="447"/>
      <c r="AF29" s="447"/>
      <c r="AG29" s="448"/>
      <c r="AH29" s="437"/>
      <c r="AI29" s="438"/>
      <c r="AJ29" s="438"/>
      <c r="AK29" s="438"/>
      <c r="AL29" s="438"/>
      <c r="AM29" s="439"/>
      <c r="AN29" s="69"/>
      <c r="AO29" s="489"/>
      <c r="AP29" s="490"/>
      <c r="AQ29" s="490"/>
      <c r="AR29" s="490"/>
      <c r="AS29" s="490"/>
      <c r="AT29" s="491"/>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row>
    <row r="30" spans="1:80" x14ac:dyDescent="0.25">
      <c r="A30" s="69"/>
      <c r="B30" s="463"/>
      <c r="C30" s="463"/>
      <c r="D30" s="464"/>
      <c r="E30" s="453" t="s">
        <v>114</v>
      </c>
      <c r="F30" s="454"/>
      <c r="G30" s="454"/>
      <c r="H30" s="454"/>
      <c r="I30" s="454"/>
      <c r="J30" s="422" t="str">
        <f>IF(AND('Mapa final'!$M$11="Baja",'Mapa final'!$Q$11="Leve"),CONCATENATE("R",'Mapa final'!$A$11),"")</f>
        <v/>
      </c>
      <c r="K30" s="423"/>
      <c r="L30" s="423" t="str">
        <f>IF(AND('Mapa final'!$M$17="Baja",'Mapa final'!$Q$17="Leve"),CONCATENATE("R",'Mapa final'!$A$17),"")</f>
        <v/>
      </c>
      <c r="M30" s="423"/>
      <c r="N30" s="423" t="str">
        <f>IF(AND('Mapa final'!$M$23="Baja",'Mapa final'!$Q$23="Leve"),CONCATENATE("R",'Mapa final'!$A$23),"")</f>
        <v/>
      </c>
      <c r="O30" s="424"/>
      <c r="P30" s="432" t="str">
        <f>IF(AND('Mapa final'!$M$11="Baja",'Mapa final'!$Q$11="Menor"),CONCATENATE("R",'Mapa final'!$A$11),"")</f>
        <v/>
      </c>
      <c r="Q30" s="432"/>
      <c r="R30" s="432" t="str">
        <f>IF(AND('Mapa final'!$M$17="Baja",'Mapa final'!$Q$17="Menor"),CONCATENATE("R",'Mapa final'!$A$17),"")</f>
        <v/>
      </c>
      <c r="S30" s="432"/>
      <c r="T30" s="432" t="str">
        <f>IF(AND('Mapa final'!$M$23="Baja",'Mapa final'!$Q$23="Menor"),CONCATENATE("R",'Mapa final'!$A$23),"")</f>
        <v/>
      </c>
      <c r="U30" s="433"/>
      <c r="V30" s="431" t="str">
        <f>IF(AND('Mapa final'!$M$11="Baja",'Mapa final'!$Q$11="Moderado"),CONCATENATE("R",'Mapa final'!$A$11),"")</f>
        <v/>
      </c>
      <c r="W30" s="432"/>
      <c r="X30" s="432" t="str">
        <f>IF(AND('Mapa final'!$M$17="Baja",'Mapa final'!$Q$17="Moderado"),CONCATENATE("R",'Mapa final'!$A$17),"")</f>
        <v/>
      </c>
      <c r="Y30" s="432"/>
      <c r="Z30" s="432" t="str">
        <f>IF(AND('Mapa final'!$M$23="Baja",'Mapa final'!$Q$23="Moderado"),CONCATENATE("R",'Mapa final'!$A$23),"")</f>
        <v/>
      </c>
      <c r="AA30" s="433"/>
      <c r="AB30" s="449" t="str">
        <f>IF(AND('Mapa final'!$M$11="Baja",'Mapa final'!$Q$11="Mayor"),CONCATENATE("R",'Mapa final'!$A$11),"")</f>
        <v/>
      </c>
      <c r="AC30" s="450"/>
      <c r="AD30" s="450" t="str">
        <f>IF(AND('Mapa final'!$M$17="Baja",'Mapa final'!$Q$17="Mayor"),CONCATENATE("R",'Mapa final'!$A$17),"")</f>
        <v/>
      </c>
      <c r="AE30" s="450"/>
      <c r="AF30" s="450" t="str">
        <f>IF(AND('Mapa final'!$M$23="Baja",'Mapa final'!$Q$23="Mayor"),CONCATENATE("R",'Mapa final'!$A$23),"")</f>
        <v/>
      </c>
      <c r="AG30" s="451"/>
      <c r="AH30" s="440" t="str">
        <f>IF(AND('Mapa final'!$M$11="Baja",'Mapa final'!$Q$11="Catastrófico"),CONCATENATE("R",'Mapa final'!$A$11),"")</f>
        <v/>
      </c>
      <c r="AI30" s="441"/>
      <c r="AJ30" s="441" t="str">
        <f>IF(AND('Mapa final'!$M$17="Baja",'Mapa final'!$Q$17="Catastrófico"),CONCATENATE("R",'Mapa final'!$A$17),"")</f>
        <v/>
      </c>
      <c r="AK30" s="441"/>
      <c r="AL30" s="441" t="str">
        <f>IF(AND('Mapa final'!$M$23="Baja",'Mapa final'!$Q$23="Catastrófico"),CONCATENATE("R",'Mapa final'!$A$23),"")</f>
        <v/>
      </c>
      <c r="AM30" s="442"/>
      <c r="AN30" s="69"/>
      <c r="AO30" s="492" t="s">
        <v>82</v>
      </c>
      <c r="AP30" s="493"/>
      <c r="AQ30" s="493"/>
      <c r="AR30" s="493"/>
      <c r="AS30" s="493"/>
      <c r="AT30" s="494"/>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row>
    <row r="31" spans="1:80" x14ac:dyDescent="0.25">
      <c r="A31" s="69"/>
      <c r="B31" s="463"/>
      <c r="C31" s="463"/>
      <c r="D31" s="464"/>
      <c r="E31" s="456"/>
      <c r="F31" s="457"/>
      <c r="G31" s="457"/>
      <c r="H31" s="457"/>
      <c r="I31" s="457"/>
      <c r="J31" s="416"/>
      <c r="K31" s="417"/>
      <c r="L31" s="417"/>
      <c r="M31" s="417"/>
      <c r="N31" s="417"/>
      <c r="O31" s="418"/>
      <c r="P31" s="426"/>
      <c r="Q31" s="426"/>
      <c r="R31" s="426"/>
      <c r="S31" s="426"/>
      <c r="T31" s="426"/>
      <c r="U31" s="427"/>
      <c r="V31" s="425"/>
      <c r="W31" s="426"/>
      <c r="X31" s="426"/>
      <c r="Y31" s="426"/>
      <c r="Z31" s="426"/>
      <c r="AA31" s="427"/>
      <c r="AB31" s="443"/>
      <c r="AC31" s="444"/>
      <c r="AD31" s="444"/>
      <c r="AE31" s="444"/>
      <c r="AF31" s="444"/>
      <c r="AG31" s="445"/>
      <c r="AH31" s="434"/>
      <c r="AI31" s="435"/>
      <c r="AJ31" s="435"/>
      <c r="AK31" s="435"/>
      <c r="AL31" s="435"/>
      <c r="AM31" s="436"/>
      <c r="AN31" s="69"/>
      <c r="AO31" s="495"/>
      <c r="AP31" s="496"/>
      <c r="AQ31" s="496"/>
      <c r="AR31" s="496"/>
      <c r="AS31" s="496"/>
      <c r="AT31" s="497"/>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row>
    <row r="32" spans="1:80" x14ac:dyDescent="0.25">
      <c r="A32" s="69"/>
      <c r="B32" s="463"/>
      <c r="C32" s="463"/>
      <c r="D32" s="464"/>
      <c r="E32" s="456"/>
      <c r="F32" s="457"/>
      <c r="G32" s="457"/>
      <c r="H32" s="457"/>
      <c r="I32" s="457"/>
      <c r="J32" s="416" t="str">
        <f>IF(AND('Mapa final'!$M$29="Baja",'Mapa final'!$Q$29="Leve"),CONCATENATE("R",'Mapa final'!$A$29),"")</f>
        <v/>
      </c>
      <c r="K32" s="417"/>
      <c r="L32" s="417" t="str">
        <f>IF(AND('Mapa final'!$M$35="Baja",'Mapa final'!$Q$35="Leve"),CONCATENATE("R",'Mapa final'!$A$35),"")</f>
        <v/>
      </c>
      <c r="M32" s="417"/>
      <c r="N32" s="417" t="str">
        <f>IF(AND('Mapa final'!$M$41="Baja",'Mapa final'!$Q$41="Leve"),CONCATENATE("R",'Mapa final'!$A$41),"")</f>
        <v/>
      </c>
      <c r="O32" s="418"/>
      <c r="P32" s="426" t="str">
        <f>IF(AND('Mapa final'!$M$29="Baja",'Mapa final'!$Q$29="Menor"),CONCATENATE("R",'Mapa final'!$A$29),"")</f>
        <v/>
      </c>
      <c r="Q32" s="426"/>
      <c r="R32" s="426" t="str">
        <f>IF(AND('Mapa final'!$M$35="Baja",'Mapa final'!$Q$35="Menor"),CONCATENATE("R",'Mapa final'!$A$35),"")</f>
        <v/>
      </c>
      <c r="S32" s="426"/>
      <c r="T32" s="426" t="str">
        <f>IF(AND('Mapa final'!$M$41="Baja",'Mapa final'!$Q$41="Menor"),CONCATENATE("R",'Mapa final'!$A$41),"")</f>
        <v/>
      </c>
      <c r="U32" s="427"/>
      <c r="V32" s="425" t="str">
        <f>IF(AND('Mapa final'!$M$29="Baja",'Mapa final'!$Q$29="Moderado"),CONCATENATE("R",'Mapa final'!$A$29),"")</f>
        <v/>
      </c>
      <c r="W32" s="426"/>
      <c r="X32" s="426" t="str">
        <f>IF(AND('Mapa final'!$M$35="Baja",'Mapa final'!$Q$35="Moderado"),CONCATENATE("R",'Mapa final'!$A$35),"")</f>
        <v/>
      </c>
      <c r="Y32" s="426"/>
      <c r="Z32" s="426" t="str">
        <f>IF(AND('Mapa final'!$M$41="Baja",'Mapa final'!$Q$41="Moderado"),CONCATENATE("R",'Mapa final'!$A$41),"")</f>
        <v/>
      </c>
      <c r="AA32" s="427"/>
      <c r="AB32" s="443" t="str">
        <f>IF(AND('Mapa final'!$M$29="Baja",'Mapa final'!$Q$29="Mayor"),CONCATENATE("R",'Mapa final'!$A$29),"")</f>
        <v/>
      </c>
      <c r="AC32" s="444"/>
      <c r="AD32" s="444" t="str">
        <f>IF(AND('Mapa final'!$M$35="Baja",'Mapa final'!$Q$35="Mayor"),CONCATENATE("R",'Mapa final'!$A$35),"")</f>
        <v/>
      </c>
      <c r="AE32" s="444"/>
      <c r="AF32" s="444" t="str">
        <f>IF(AND('Mapa final'!$M$41="Baja",'Mapa final'!$Q$41="Mayor"),CONCATENATE("R",'Mapa final'!$A$41),"")</f>
        <v/>
      </c>
      <c r="AG32" s="445"/>
      <c r="AH32" s="434" t="str">
        <f>IF(AND('Mapa final'!$M$29="Baja",'Mapa final'!$Q$29="Catastrófico"),CONCATENATE("R",'Mapa final'!$A$29),"")</f>
        <v/>
      </c>
      <c r="AI32" s="435"/>
      <c r="AJ32" s="435" t="str">
        <f>IF(AND('Mapa final'!$M$35="Baja",'Mapa final'!$Q$35="Catastrófico"),CONCATENATE("R",'Mapa final'!$A$35),"")</f>
        <v/>
      </c>
      <c r="AK32" s="435"/>
      <c r="AL32" s="435" t="str">
        <f>IF(AND('Mapa final'!$M$41="Baja",'Mapa final'!$Q$41="Catastrófico"),CONCATENATE("R",'Mapa final'!$A$41),"")</f>
        <v/>
      </c>
      <c r="AM32" s="436"/>
      <c r="AN32" s="69"/>
      <c r="AO32" s="495"/>
      <c r="AP32" s="496"/>
      <c r="AQ32" s="496"/>
      <c r="AR32" s="496"/>
      <c r="AS32" s="496"/>
      <c r="AT32" s="497"/>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row>
    <row r="33" spans="1:80" x14ac:dyDescent="0.25">
      <c r="A33" s="69"/>
      <c r="B33" s="463"/>
      <c r="C33" s="463"/>
      <c r="D33" s="464"/>
      <c r="E33" s="456"/>
      <c r="F33" s="457"/>
      <c r="G33" s="457"/>
      <c r="H33" s="457"/>
      <c r="I33" s="457"/>
      <c r="J33" s="416"/>
      <c r="K33" s="417"/>
      <c r="L33" s="417"/>
      <c r="M33" s="417"/>
      <c r="N33" s="417"/>
      <c r="O33" s="418"/>
      <c r="P33" s="426"/>
      <c r="Q33" s="426"/>
      <c r="R33" s="426"/>
      <c r="S33" s="426"/>
      <c r="T33" s="426"/>
      <c r="U33" s="427"/>
      <c r="V33" s="425"/>
      <c r="W33" s="426"/>
      <c r="X33" s="426"/>
      <c r="Y33" s="426"/>
      <c r="Z33" s="426"/>
      <c r="AA33" s="427"/>
      <c r="AB33" s="443"/>
      <c r="AC33" s="444"/>
      <c r="AD33" s="444"/>
      <c r="AE33" s="444"/>
      <c r="AF33" s="444"/>
      <c r="AG33" s="445"/>
      <c r="AH33" s="434"/>
      <c r="AI33" s="435"/>
      <c r="AJ33" s="435"/>
      <c r="AK33" s="435"/>
      <c r="AL33" s="435"/>
      <c r="AM33" s="436"/>
      <c r="AN33" s="69"/>
      <c r="AO33" s="495"/>
      <c r="AP33" s="496"/>
      <c r="AQ33" s="496"/>
      <c r="AR33" s="496"/>
      <c r="AS33" s="496"/>
      <c r="AT33" s="497"/>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row>
    <row r="34" spans="1:80" x14ac:dyDescent="0.25">
      <c r="A34" s="69"/>
      <c r="B34" s="463"/>
      <c r="C34" s="463"/>
      <c r="D34" s="464"/>
      <c r="E34" s="456"/>
      <c r="F34" s="457"/>
      <c r="G34" s="457"/>
      <c r="H34" s="457"/>
      <c r="I34" s="457"/>
      <c r="J34" s="416" t="str">
        <f>IF(AND('Mapa final'!$M$47="Baja",'Mapa final'!$Q$47="Leve"),CONCATENATE("R",'Mapa final'!$A$47),"")</f>
        <v/>
      </c>
      <c r="K34" s="417"/>
      <c r="L34" s="417" t="str">
        <f>IF(AND('Mapa final'!$M$53="Baja",'Mapa final'!$Q$53="Leve"),CONCATENATE("R",'Mapa final'!$A$53),"")</f>
        <v/>
      </c>
      <c r="M34" s="417"/>
      <c r="N34" s="417" t="str">
        <f>IF(AND('Mapa final'!$M$59="Baja",'Mapa final'!$Q$59="Leve"),CONCATENATE("R",'Mapa final'!$A$59),"")</f>
        <v/>
      </c>
      <c r="O34" s="418"/>
      <c r="P34" s="426" t="str">
        <f>IF(AND('Mapa final'!$M$47="Baja",'Mapa final'!$Q$47="Menor"),CONCATENATE("R",'Mapa final'!$A$47),"")</f>
        <v/>
      </c>
      <c r="Q34" s="426"/>
      <c r="R34" s="426" t="str">
        <f>IF(AND('Mapa final'!$M$53="Baja",'Mapa final'!$Q$53="Menor"),CONCATENATE("R",'Mapa final'!$A$53),"")</f>
        <v/>
      </c>
      <c r="S34" s="426"/>
      <c r="T34" s="426" t="str">
        <f>IF(AND('Mapa final'!$M$59="Baja",'Mapa final'!$Q$59="Menor"),CONCATENATE("R",'Mapa final'!$A$59),"")</f>
        <v/>
      </c>
      <c r="U34" s="427"/>
      <c r="V34" s="425" t="str">
        <f>IF(AND('Mapa final'!$M$47="Baja",'Mapa final'!$Q$47="Moderado"),CONCATENATE("R",'Mapa final'!$A$47),"")</f>
        <v/>
      </c>
      <c r="W34" s="426"/>
      <c r="X34" s="426" t="str">
        <f>IF(AND('Mapa final'!$M$53="Baja",'Mapa final'!$Q$53="Moderado"),CONCATENATE("R",'Mapa final'!$A$53),"")</f>
        <v/>
      </c>
      <c r="Y34" s="426"/>
      <c r="Z34" s="426" t="str">
        <f>IF(AND('Mapa final'!$M$59="Baja",'Mapa final'!$Q$59="Moderado"),CONCATENATE("R",'Mapa final'!$A$59),"")</f>
        <v/>
      </c>
      <c r="AA34" s="427"/>
      <c r="AB34" s="443" t="str">
        <f>IF(AND('Mapa final'!$M$47="Baja",'Mapa final'!$Q$47="Mayor"),CONCATENATE("R",'Mapa final'!$A$47),"")</f>
        <v/>
      </c>
      <c r="AC34" s="444"/>
      <c r="AD34" s="444" t="str">
        <f>IF(AND('Mapa final'!$M$53="Baja",'Mapa final'!$Q$53="Mayor"),CONCATENATE("R",'Mapa final'!$A$53),"")</f>
        <v/>
      </c>
      <c r="AE34" s="444"/>
      <c r="AF34" s="444" t="str">
        <f>IF(AND('Mapa final'!$M$59="Baja",'Mapa final'!$Q$59="Mayor"),CONCATENATE("R",'Mapa final'!$A$59),"")</f>
        <v/>
      </c>
      <c r="AG34" s="445"/>
      <c r="AH34" s="434" t="str">
        <f>IF(AND('Mapa final'!$M$47="Baja",'Mapa final'!$Q$47="Catastrófico"),CONCATENATE("R",'Mapa final'!$A$47),"")</f>
        <v/>
      </c>
      <c r="AI34" s="435"/>
      <c r="AJ34" s="435" t="str">
        <f>IF(AND('Mapa final'!$M$53="Baja",'Mapa final'!$Q$53="Catastrófico"),CONCATENATE("R",'Mapa final'!$A$53),"")</f>
        <v/>
      </c>
      <c r="AK34" s="435"/>
      <c r="AL34" s="435" t="str">
        <f>IF(AND('Mapa final'!$M$59="Baja",'Mapa final'!$Q$59="Catastrófico"),CONCATENATE("R",'Mapa final'!$A$59),"")</f>
        <v/>
      </c>
      <c r="AM34" s="436"/>
      <c r="AN34" s="69"/>
      <c r="AO34" s="495"/>
      <c r="AP34" s="496"/>
      <c r="AQ34" s="496"/>
      <c r="AR34" s="496"/>
      <c r="AS34" s="496"/>
      <c r="AT34" s="497"/>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row>
    <row r="35" spans="1:80" x14ac:dyDescent="0.25">
      <c r="A35" s="69"/>
      <c r="B35" s="463"/>
      <c r="C35" s="463"/>
      <c r="D35" s="464"/>
      <c r="E35" s="456"/>
      <c r="F35" s="457"/>
      <c r="G35" s="457"/>
      <c r="H35" s="457"/>
      <c r="I35" s="457"/>
      <c r="J35" s="416"/>
      <c r="K35" s="417"/>
      <c r="L35" s="417"/>
      <c r="M35" s="417"/>
      <c r="N35" s="417"/>
      <c r="O35" s="418"/>
      <c r="P35" s="426"/>
      <c r="Q35" s="426"/>
      <c r="R35" s="426"/>
      <c r="S35" s="426"/>
      <c r="T35" s="426"/>
      <c r="U35" s="427"/>
      <c r="V35" s="425"/>
      <c r="W35" s="426"/>
      <c r="X35" s="426"/>
      <c r="Y35" s="426"/>
      <c r="Z35" s="426"/>
      <c r="AA35" s="427"/>
      <c r="AB35" s="443"/>
      <c r="AC35" s="444"/>
      <c r="AD35" s="444"/>
      <c r="AE35" s="444"/>
      <c r="AF35" s="444"/>
      <c r="AG35" s="445"/>
      <c r="AH35" s="434"/>
      <c r="AI35" s="435"/>
      <c r="AJ35" s="435"/>
      <c r="AK35" s="435"/>
      <c r="AL35" s="435"/>
      <c r="AM35" s="436"/>
      <c r="AN35" s="69"/>
      <c r="AO35" s="495"/>
      <c r="AP35" s="496"/>
      <c r="AQ35" s="496"/>
      <c r="AR35" s="496"/>
      <c r="AS35" s="496"/>
      <c r="AT35" s="497"/>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row>
    <row r="36" spans="1:80" x14ac:dyDescent="0.25">
      <c r="A36" s="69"/>
      <c r="B36" s="463"/>
      <c r="C36" s="463"/>
      <c r="D36" s="464"/>
      <c r="E36" s="456"/>
      <c r="F36" s="457"/>
      <c r="G36" s="457"/>
      <c r="H36" s="457"/>
      <c r="I36" s="457"/>
      <c r="J36" s="416" t="str">
        <f>IF(AND('Mapa final'!$M$65="Baja",'Mapa final'!$Q$65="Leve"),CONCATENATE("R",'Mapa final'!$A$65),"")</f>
        <v/>
      </c>
      <c r="K36" s="417"/>
      <c r="L36" s="417" t="str">
        <f>IF(AND('Mapa final'!$M$71="Baja",'Mapa final'!$Q$71="Leve"),CONCATENATE("R",'Mapa final'!$A$71),"")</f>
        <v/>
      </c>
      <c r="M36" s="417"/>
      <c r="N36" s="417" t="str">
        <f>IF(AND('Mapa final'!$M$77="Baja",'Mapa final'!$Q$77="Leve"),CONCATENATE("R",'Mapa final'!$A$77),"")</f>
        <v/>
      </c>
      <c r="O36" s="418"/>
      <c r="P36" s="426" t="str">
        <f>IF(AND('Mapa final'!$M$65="Baja",'Mapa final'!$Q$65="Menor"),CONCATENATE("R",'Mapa final'!$A$65),"")</f>
        <v/>
      </c>
      <c r="Q36" s="426"/>
      <c r="R36" s="426" t="str">
        <f>IF(AND('Mapa final'!$M$71="Baja",'Mapa final'!$Q$71="Menor"),CONCATENATE("R",'Mapa final'!$A$71),"")</f>
        <v/>
      </c>
      <c r="S36" s="426"/>
      <c r="T36" s="426" t="str">
        <f>IF(AND('Mapa final'!$M$77="Baja",'Mapa final'!$Q$77="Menor"),CONCATENATE("R",'Mapa final'!$A$77),"")</f>
        <v/>
      </c>
      <c r="U36" s="427"/>
      <c r="V36" s="425" t="str">
        <f>IF(AND('Mapa final'!$M$65="Baja",'Mapa final'!$Q$65="Moderado"),CONCATENATE("R",'Mapa final'!$A$65),"")</f>
        <v/>
      </c>
      <c r="W36" s="426"/>
      <c r="X36" s="426" t="str">
        <f>IF(AND('Mapa final'!$M$71="Baja",'Mapa final'!$Q$71="Moderado"),CONCATENATE("R",'Mapa final'!$A$71),"")</f>
        <v/>
      </c>
      <c r="Y36" s="426"/>
      <c r="Z36" s="426" t="str">
        <f>IF(AND('Mapa final'!$M$77="Baja",'Mapa final'!$Q$77="Moderado"),CONCATENATE("R",'Mapa final'!$A$77),"")</f>
        <v/>
      </c>
      <c r="AA36" s="427"/>
      <c r="AB36" s="443" t="str">
        <f>IF(AND('Mapa final'!$M$65="Baja",'Mapa final'!$Q$65="Mayor"),CONCATENATE("R",'Mapa final'!$A$65),"")</f>
        <v/>
      </c>
      <c r="AC36" s="444"/>
      <c r="AD36" s="444" t="str">
        <f>IF(AND('Mapa final'!$M$71="Baja",'Mapa final'!$Q$71="Mayor"),CONCATENATE("R",'Mapa final'!$A$71),"")</f>
        <v/>
      </c>
      <c r="AE36" s="444"/>
      <c r="AF36" s="444" t="str">
        <f>IF(AND('Mapa final'!$M$77="Baja",'Mapa final'!$Q$77="Mayor"),CONCATENATE("R",'Mapa final'!$A$77),"")</f>
        <v/>
      </c>
      <c r="AG36" s="445"/>
      <c r="AH36" s="434" t="str">
        <f>IF(AND('Mapa final'!$M$65="Baja",'Mapa final'!$Q$65="Catastrófico"),CONCATENATE("R",'Mapa final'!$A$65),"")</f>
        <v/>
      </c>
      <c r="AI36" s="435"/>
      <c r="AJ36" s="435" t="str">
        <f>IF(AND('Mapa final'!$M$71="Baja",'Mapa final'!$Q$71="Catastrófico"),CONCATENATE("R",'Mapa final'!$A$71),"")</f>
        <v/>
      </c>
      <c r="AK36" s="435"/>
      <c r="AL36" s="435" t="str">
        <f>IF(AND('Mapa final'!$M$77="Baja",'Mapa final'!$Q$77="Catastrófico"),CONCATENATE("R",'Mapa final'!$A$77),"")</f>
        <v/>
      </c>
      <c r="AM36" s="436"/>
      <c r="AN36" s="69"/>
      <c r="AO36" s="495"/>
      <c r="AP36" s="496"/>
      <c r="AQ36" s="496"/>
      <c r="AR36" s="496"/>
      <c r="AS36" s="496"/>
      <c r="AT36" s="497"/>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row>
    <row r="37" spans="1:80" ht="15.75" thickBot="1" x14ac:dyDescent="0.3">
      <c r="A37" s="69"/>
      <c r="B37" s="463"/>
      <c r="C37" s="463"/>
      <c r="D37" s="464"/>
      <c r="E37" s="459"/>
      <c r="F37" s="460"/>
      <c r="G37" s="460"/>
      <c r="H37" s="460"/>
      <c r="I37" s="460"/>
      <c r="J37" s="419"/>
      <c r="K37" s="420"/>
      <c r="L37" s="420"/>
      <c r="M37" s="420"/>
      <c r="N37" s="420"/>
      <c r="O37" s="421"/>
      <c r="P37" s="429"/>
      <c r="Q37" s="429"/>
      <c r="R37" s="429"/>
      <c r="S37" s="429"/>
      <c r="T37" s="429"/>
      <c r="U37" s="430"/>
      <c r="V37" s="428"/>
      <c r="W37" s="429"/>
      <c r="X37" s="429"/>
      <c r="Y37" s="429"/>
      <c r="Z37" s="429"/>
      <c r="AA37" s="430"/>
      <c r="AB37" s="446"/>
      <c r="AC37" s="447"/>
      <c r="AD37" s="447"/>
      <c r="AE37" s="447"/>
      <c r="AF37" s="447"/>
      <c r="AG37" s="448"/>
      <c r="AH37" s="437"/>
      <c r="AI37" s="438"/>
      <c r="AJ37" s="438"/>
      <c r="AK37" s="438"/>
      <c r="AL37" s="438"/>
      <c r="AM37" s="439"/>
      <c r="AN37" s="69"/>
      <c r="AO37" s="498"/>
      <c r="AP37" s="499"/>
      <c r="AQ37" s="499"/>
      <c r="AR37" s="499"/>
      <c r="AS37" s="499"/>
      <c r="AT37" s="500"/>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row>
    <row r="38" spans="1:80" x14ac:dyDescent="0.25">
      <c r="A38" s="69"/>
      <c r="B38" s="463"/>
      <c r="C38" s="463"/>
      <c r="D38" s="464"/>
      <c r="E38" s="453" t="s">
        <v>113</v>
      </c>
      <c r="F38" s="454"/>
      <c r="G38" s="454"/>
      <c r="H38" s="454"/>
      <c r="I38" s="455"/>
      <c r="J38" s="422" t="str">
        <f>IF(AND('Mapa final'!$M$11="Muy Baja",'Mapa final'!$Q$11="Leve"),CONCATENATE("R",'Mapa final'!$A$11),"")</f>
        <v/>
      </c>
      <c r="K38" s="423"/>
      <c r="L38" s="423" t="str">
        <f>IF(AND('Mapa final'!$M$17="Muy Baja",'Mapa final'!$Q$17="Leve"),CONCATENATE("R",'Mapa final'!$A$17),"")</f>
        <v/>
      </c>
      <c r="M38" s="423"/>
      <c r="N38" s="423" t="str">
        <f>IF(AND('Mapa final'!$M$23="Muy Baja",'Mapa final'!$Q$23="Leve"),CONCATENATE("R",'Mapa final'!$A$23),"")</f>
        <v/>
      </c>
      <c r="O38" s="424"/>
      <c r="P38" s="422" t="str">
        <f>IF(AND('Mapa final'!$M$11="Muy Baja",'Mapa final'!$Q$11="Menor"),CONCATENATE("R",'Mapa final'!$A$11),"")</f>
        <v/>
      </c>
      <c r="Q38" s="423"/>
      <c r="R38" s="423" t="str">
        <f>IF(AND('Mapa final'!$M$17="Muy Baja",'Mapa final'!$Q$17="Menor"),CONCATENATE("R",'Mapa final'!$A$17),"")</f>
        <v/>
      </c>
      <c r="S38" s="423"/>
      <c r="T38" s="423" t="str">
        <f>IF(AND('Mapa final'!$M$23="Muy Baja",'Mapa final'!$Q$23="Menor"),CONCATENATE("R",'Mapa final'!$A$23),"")</f>
        <v/>
      </c>
      <c r="U38" s="424"/>
      <c r="V38" s="431" t="str">
        <f>IF(AND('Mapa final'!$M$11="Muy Baja",'Mapa final'!$Q$11="Moderado"),CONCATENATE("R",'Mapa final'!$A$11),"")</f>
        <v/>
      </c>
      <c r="W38" s="432"/>
      <c r="X38" s="432" t="str">
        <f>IF(AND('Mapa final'!$M$17="Muy Baja",'Mapa final'!$Q$17="Moderado"),CONCATENATE("R",'Mapa final'!$A$17),"")</f>
        <v/>
      </c>
      <c r="Y38" s="432"/>
      <c r="Z38" s="432" t="str">
        <f>IF(AND('Mapa final'!$M$23="Muy Baja",'Mapa final'!$Q$23="Moderado"),CONCATENATE("R",'Mapa final'!$A$23),"")</f>
        <v/>
      </c>
      <c r="AA38" s="433"/>
      <c r="AB38" s="449" t="str">
        <f>IF(AND('Mapa final'!$M$11="Muy Baja",'Mapa final'!$Q$11="Mayor"),CONCATENATE("R",'Mapa final'!$A$11),"")</f>
        <v/>
      </c>
      <c r="AC38" s="450"/>
      <c r="AD38" s="450" t="str">
        <f>IF(AND('Mapa final'!$M$17="Muy Baja",'Mapa final'!$Q$17="Mayor"),CONCATENATE("R",'Mapa final'!$A$17),"")</f>
        <v/>
      </c>
      <c r="AE38" s="450"/>
      <c r="AF38" s="450" t="str">
        <f>IF(AND('Mapa final'!$M$23="Muy Baja",'Mapa final'!$Q$23="Mayor"),CONCATENATE("R",'Mapa final'!$A$23),"")</f>
        <v/>
      </c>
      <c r="AG38" s="451"/>
      <c r="AH38" s="440" t="str">
        <f>IF(AND('Mapa final'!$M$11="Muy Baja",'Mapa final'!$Q$11="Catastrófico"),CONCATENATE("R",'Mapa final'!$A$11),"")</f>
        <v/>
      </c>
      <c r="AI38" s="441"/>
      <c r="AJ38" s="441" t="str">
        <f>IF(AND('Mapa final'!$M$17="Muy Baja",'Mapa final'!$Q$17="Catastrófico"),CONCATENATE("R",'Mapa final'!$A$17),"")</f>
        <v/>
      </c>
      <c r="AK38" s="441"/>
      <c r="AL38" s="441" t="str">
        <f>IF(AND('Mapa final'!$M$23="Muy Baja",'Mapa final'!$Q$23="Catastrófico"),CONCATENATE("R",'Mapa final'!$A$23),"")</f>
        <v/>
      </c>
      <c r="AM38" s="442"/>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row>
    <row r="39" spans="1:80" x14ac:dyDescent="0.25">
      <c r="A39" s="69"/>
      <c r="B39" s="463"/>
      <c r="C39" s="463"/>
      <c r="D39" s="464"/>
      <c r="E39" s="456"/>
      <c r="F39" s="457"/>
      <c r="G39" s="457"/>
      <c r="H39" s="457"/>
      <c r="I39" s="458"/>
      <c r="J39" s="416"/>
      <c r="K39" s="417"/>
      <c r="L39" s="417"/>
      <c r="M39" s="417"/>
      <c r="N39" s="417"/>
      <c r="O39" s="418"/>
      <c r="P39" s="416"/>
      <c r="Q39" s="417"/>
      <c r="R39" s="417"/>
      <c r="S39" s="417"/>
      <c r="T39" s="417"/>
      <c r="U39" s="418"/>
      <c r="V39" s="425"/>
      <c r="W39" s="426"/>
      <c r="X39" s="426"/>
      <c r="Y39" s="426"/>
      <c r="Z39" s="426"/>
      <c r="AA39" s="427"/>
      <c r="AB39" s="443"/>
      <c r="AC39" s="444"/>
      <c r="AD39" s="444"/>
      <c r="AE39" s="444"/>
      <c r="AF39" s="444"/>
      <c r="AG39" s="445"/>
      <c r="AH39" s="434"/>
      <c r="AI39" s="435"/>
      <c r="AJ39" s="435"/>
      <c r="AK39" s="435"/>
      <c r="AL39" s="435"/>
      <c r="AM39" s="436"/>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row>
    <row r="40" spans="1:80" x14ac:dyDescent="0.25">
      <c r="A40" s="69"/>
      <c r="B40" s="463"/>
      <c r="C40" s="463"/>
      <c r="D40" s="464"/>
      <c r="E40" s="456"/>
      <c r="F40" s="457"/>
      <c r="G40" s="457"/>
      <c r="H40" s="457"/>
      <c r="I40" s="458"/>
      <c r="J40" s="416" t="str">
        <f>IF(AND('Mapa final'!$M$29="Muy Baja",'Mapa final'!$Q$29="Leve"),CONCATENATE("R",'Mapa final'!$A$29),"")</f>
        <v/>
      </c>
      <c r="K40" s="417"/>
      <c r="L40" s="417" t="str">
        <f>IF(AND('Mapa final'!$M$35="Muy Baja",'Mapa final'!$Q$35="Leve"),CONCATENATE("R",'Mapa final'!$A$35),"")</f>
        <v/>
      </c>
      <c r="M40" s="417"/>
      <c r="N40" s="417" t="str">
        <f>IF(AND('Mapa final'!$M$41="Muy Baja",'Mapa final'!$Q$41="Leve"),CONCATENATE("R",'Mapa final'!$A$41),"")</f>
        <v/>
      </c>
      <c r="O40" s="418"/>
      <c r="P40" s="416" t="str">
        <f>IF(AND('Mapa final'!$M$29="Muy Baja",'Mapa final'!$Q$29="Menor"),CONCATENATE("R",'Mapa final'!$A$29),"")</f>
        <v/>
      </c>
      <c r="Q40" s="417"/>
      <c r="R40" s="417" t="str">
        <f>IF(AND('Mapa final'!$M$35="Muy Baja",'Mapa final'!$Q$35="Menor"),CONCATENATE("R",'Mapa final'!$A$35),"")</f>
        <v/>
      </c>
      <c r="S40" s="417"/>
      <c r="T40" s="417" t="str">
        <f>IF(AND('Mapa final'!$M$41="Muy Baja",'Mapa final'!$Q$41="Menor"),CONCATENATE("R",'Mapa final'!$A$41),"")</f>
        <v/>
      </c>
      <c r="U40" s="418"/>
      <c r="V40" s="425" t="str">
        <f>IF(AND('Mapa final'!$M$29="Muy Baja",'Mapa final'!$Q$29="Moderado"),CONCATENATE("R",'Mapa final'!$A$29),"")</f>
        <v/>
      </c>
      <c r="W40" s="426"/>
      <c r="X40" s="426" t="str">
        <f>IF(AND('Mapa final'!$M$35="Muy Baja",'Mapa final'!$Q$35="Moderado"),CONCATENATE("R",'Mapa final'!$A$35),"")</f>
        <v/>
      </c>
      <c r="Y40" s="426"/>
      <c r="Z40" s="426" t="str">
        <f>IF(AND('Mapa final'!$M$41="Muy Baja",'Mapa final'!$Q$41="Moderado"),CONCATENATE("R",'Mapa final'!$A$41),"")</f>
        <v/>
      </c>
      <c r="AA40" s="427"/>
      <c r="AB40" s="443" t="str">
        <f>IF(AND('Mapa final'!$M$29="Muy Baja",'Mapa final'!$Q$29="Mayor"),CONCATENATE("R",'Mapa final'!$A$29),"")</f>
        <v/>
      </c>
      <c r="AC40" s="444"/>
      <c r="AD40" s="444" t="str">
        <f>IF(AND('Mapa final'!$M$35="Muy Baja",'Mapa final'!$Q$35="Mayor"),CONCATENATE("R",'Mapa final'!$A$35),"")</f>
        <v/>
      </c>
      <c r="AE40" s="444"/>
      <c r="AF40" s="444" t="str">
        <f>IF(AND('Mapa final'!$M$41="Muy Baja",'Mapa final'!$Q$41="Mayor"),CONCATENATE("R",'Mapa final'!$A$41),"")</f>
        <v/>
      </c>
      <c r="AG40" s="445"/>
      <c r="AH40" s="434" t="str">
        <f>IF(AND('Mapa final'!$M$29="Muy Baja",'Mapa final'!$Q$29="Catastrófico"),CONCATENATE("R",'Mapa final'!$A$29),"")</f>
        <v/>
      </c>
      <c r="AI40" s="435"/>
      <c r="AJ40" s="435" t="str">
        <f>IF(AND('Mapa final'!$M$35="Muy Baja",'Mapa final'!$Q$35="Catastrófico"),CONCATENATE("R",'Mapa final'!$A$35),"")</f>
        <v/>
      </c>
      <c r="AK40" s="435"/>
      <c r="AL40" s="435" t="str">
        <f>IF(AND('Mapa final'!$M$41="Muy Baja",'Mapa final'!$Q$41="Catastrófico"),CONCATENATE("R",'Mapa final'!$A$41),"")</f>
        <v/>
      </c>
      <c r="AM40" s="436"/>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row>
    <row r="41" spans="1:80" x14ac:dyDescent="0.25">
      <c r="A41" s="69"/>
      <c r="B41" s="463"/>
      <c r="C41" s="463"/>
      <c r="D41" s="464"/>
      <c r="E41" s="456"/>
      <c r="F41" s="457"/>
      <c r="G41" s="457"/>
      <c r="H41" s="457"/>
      <c r="I41" s="458"/>
      <c r="J41" s="416"/>
      <c r="K41" s="417"/>
      <c r="L41" s="417"/>
      <c r="M41" s="417"/>
      <c r="N41" s="417"/>
      <c r="O41" s="418"/>
      <c r="P41" s="416"/>
      <c r="Q41" s="417"/>
      <c r="R41" s="417"/>
      <c r="S41" s="417"/>
      <c r="T41" s="417"/>
      <c r="U41" s="418"/>
      <c r="V41" s="425"/>
      <c r="W41" s="426"/>
      <c r="X41" s="426"/>
      <c r="Y41" s="426"/>
      <c r="Z41" s="426"/>
      <c r="AA41" s="427"/>
      <c r="AB41" s="443"/>
      <c r="AC41" s="444"/>
      <c r="AD41" s="444"/>
      <c r="AE41" s="444"/>
      <c r="AF41" s="444"/>
      <c r="AG41" s="445"/>
      <c r="AH41" s="434"/>
      <c r="AI41" s="435"/>
      <c r="AJ41" s="435"/>
      <c r="AK41" s="435"/>
      <c r="AL41" s="435"/>
      <c r="AM41" s="436"/>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row>
    <row r="42" spans="1:80" x14ac:dyDescent="0.25">
      <c r="A42" s="69"/>
      <c r="B42" s="463"/>
      <c r="C42" s="463"/>
      <c r="D42" s="464"/>
      <c r="E42" s="456"/>
      <c r="F42" s="457"/>
      <c r="G42" s="457"/>
      <c r="H42" s="457"/>
      <c r="I42" s="458"/>
      <c r="J42" s="416" t="str">
        <f>IF(AND('Mapa final'!$M$47="Muy Baja",'Mapa final'!$Q$47="Leve"),CONCATENATE("R",'Mapa final'!$A$47),"")</f>
        <v/>
      </c>
      <c r="K42" s="417"/>
      <c r="L42" s="417" t="str">
        <f>IF(AND('Mapa final'!$M$53="Muy Baja",'Mapa final'!$Q$53="Leve"),CONCATENATE("R",'Mapa final'!$A$53),"")</f>
        <v/>
      </c>
      <c r="M42" s="417"/>
      <c r="N42" s="417" t="str">
        <f>IF(AND('Mapa final'!$M$59="Muy Baja",'Mapa final'!$Q$59="Leve"),CONCATENATE("R",'Mapa final'!$A$59),"")</f>
        <v/>
      </c>
      <c r="O42" s="418"/>
      <c r="P42" s="416" t="str">
        <f>IF(AND('Mapa final'!$M$47="Muy Baja",'Mapa final'!$Q$47="Menor"),CONCATENATE("R",'Mapa final'!$A$47),"")</f>
        <v/>
      </c>
      <c r="Q42" s="417"/>
      <c r="R42" s="417" t="str">
        <f>IF(AND('Mapa final'!$M$53="Muy Baja",'Mapa final'!$Q$53="Menor"),CONCATENATE("R",'Mapa final'!$A$53),"")</f>
        <v/>
      </c>
      <c r="S42" s="417"/>
      <c r="T42" s="417" t="str">
        <f>IF(AND('Mapa final'!$M$59="Muy Baja",'Mapa final'!$Q$59="Menor"),CONCATENATE("R",'Mapa final'!$A$59),"")</f>
        <v/>
      </c>
      <c r="U42" s="418"/>
      <c r="V42" s="425" t="str">
        <f>IF(AND('Mapa final'!$M$47="Muy Baja",'Mapa final'!$Q$47="Moderado"),CONCATENATE("R",'Mapa final'!$A$47),"")</f>
        <v/>
      </c>
      <c r="W42" s="426"/>
      <c r="X42" s="426" t="str">
        <f>IF(AND('Mapa final'!$M$53="Muy Baja",'Mapa final'!$Q$53="Moderado"),CONCATENATE("R",'Mapa final'!$A$53),"")</f>
        <v/>
      </c>
      <c r="Y42" s="426"/>
      <c r="Z42" s="426" t="str">
        <f>IF(AND('Mapa final'!$M$59="Muy Baja",'Mapa final'!$Q$59="Moderado"),CONCATENATE("R",'Mapa final'!$A$59),"")</f>
        <v/>
      </c>
      <c r="AA42" s="427"/>
      <c r="AB42" s="443" t="str">
        <f>IF(AND('Mapa final'!$M$47="Muy Baja",'Mapa final'!$Q$47="Mayor"),CONCATENATE("R",'Mapa final'!$A$47),"")</f>
        <v/>
      </c>
      <c r="AC42" s="444"/>
      <c r="AD42" s="444" t="str">
        <f>IF(AND('Mapa final'!$M$53="Muy Baja",'Mapa final'!$Q$53="Mayor"),CONCATENATE("R",'Mapa final'!$A$53),"")</f>
        <v/>
      </c>
      <c r="AE42" s="444"/>
      <c r="AF42" s="444" t="str">
        <f>IF(AND('Mapa final'!$M$59="Muy Baja",'Mapa final'!$Q$59="Mayor"),CONCATENATE("R",'Mapa final'!$A$59),"")</f>
        <v/>
      </c>
      <c r="AG42" s="445"/>
      <c r="AH42" s="434" t="str">
        <f>IF(AND('Mapa final'!$M$47="Muy Baja",'Mapa final'!$Q$47="Catastrófico"),CONCATENATE("R",'Mapa final'!$A$47),"")</f>
        <v/>
      </c>
      <c r="AI42" s="435"/>
      <c r="AJ42" s="435" t="str">
        <f>IF(AND('Mapa final'!$M$53="Muy Baja",'Mapa final'!$Q$53="Catastrófico"),CONCATENATE("R",'Mapa final'!$A$53),"")</f>
        <v/>
      </c>
      <c r="AK42" s="435"/>
      <c r="AL42" s="435" t="str">
        <f>IF(AND('Mapa final'!$M$59="Muy Baja",'Mapa final'!$Q$59="Catastrófico"),CONCATENATE("R",'Mapa final'!$A$59),"")</f>
        <v/>
      </c>
      <c r="AM42" s="436"/>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row>
    <row r="43" spans="1:80" x14ac:dyDescent="0.25">
      <c r="A43" s="69"/>
      <c r="B43" s="463"/>
      <c r="C43" s="463"/>
      <c r="D43" s="464"/>
      <c r="E43" s="456"/>
      <c r="F43" s="457"/>
      <c r="G43" s="457"/>
      <c r="H43" s="457"/>
      <c r="I43" s="458"/>
      <c r="J43" s="416"/>
      <c r="K43" s="417"/>
      <c r="L43" s="417"/>
      <c r="M43" s="417"/>
      <c r="N43" s="417"/>
      <c r="O43" s="418"/>
      <c r="P43" s="416"/>
      <c r="Q43" s="417"/>
      <c r="R43" s="417"/>
      <c r="S43" s="417"/>
      <c r="T43" s="417"/>
      <c r="U43" s="418"/>
      <c r="V43" s="425"/>
      <c r="W43" s="426"/>
      <c r="X43" s="426"/>
      <c r="Y43" s="426"/>
      <c r="Z43" s="426"/>
      <c r="AA43" s="427"/>
      <c r="AB43" s="443"/>
      <c r="AC43" s="444"/>
      <c r="AD43" s="444"/>
      <c r="AE43" s="444"/>
      <c r="AF43" s="444"/>
      <c r="AG43" s="445"/>
      <c r="AH43" s="434"/>
      <c r="AI43" s="435"/>
      <c r="AJ43" s="435"/>
      <c r="AK43" s="435"/>
      <c r="AL43" s="435"/>
      <c r="AM43" s="436"/>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row>
    <row r="44" spans="1:80" x14ac:dyDescent="0.25">
      <c r="A44" s="69"/>
      <c r="B44" s="463"/>
      <c r="C44" s="463"/>
      <c r="D44" s="464"/>
      <c r="E44" s="456"/>
      <c r="F44" s="457"/>
      <c r="G44" s="457"/>
      <c r="H44" s="457"/>
      <c r="I44" s="458"/>
      <c r="J44" s="416" t="str">
        <f>IF(AND('Mapa final'!$M$65="Muy Baja",'Mapa final'!$Q$65="Leve"),CONCATENATE("R",'Mapa final'!$A$65),"")</f>
        <v/>
      </c>
      <c r="K44" s="417"/>
      <c r="L44" s="417" t="str">
        <f>IF(AND('Mapa final'!$M$71="Muy Baja",'Mapa final'!$Q$71="Leve"),CONCATENATE("R",'Mapa final'!$A$71),"")</f>
        <v/>
      </c>
      <c r="M44" s="417"/>
      <c r="N44" s="417" t="str">
        <f>IF(AND('Mapa final'!$M$77="Muy Baja",'Mapa final'!$Q$77="Leve"),CONCATENATE("R",'Mapa final'!$A$77),"")</f>
        <v/>
      </c>
      <c r="O44" s="418"/>
      <c r="P44" s="416" t="str">
        <f>IF(AND('Mapa final'!$M$65="Muy Baja",'Mapa final'!$Q$65="Menor"),CONCATENATE("R",'Mapa final'!$A$65),"")</f>
        <v/>
      </c>
      <c r="Q44" s="417"/>
      <c r="R44" s="417" t="str">
        <f>IF(AND('Mapa final'!$M$71="Muy Baja",'Mapa final'!$Q$71="Menor"),CONCATENATE("R",'Mapa final'!$A$71),"")</f>
        <v/>
      </c>
      <c r="S44" s="417"/>
      <c r="T44" s="417" t="str">
        <f>IF(AND('Mapa final'!$M$77="Muy Baja",'Mapa final'!$Q$77="Menor"),CONCATENATE("R",'Mapa final'!$A$77),"")</f>
        <v/>
      </c>
      <c r="U44" s="418"/>
      <c r="V44" s="425" t="str">
        <f>IF(AND('Mapa final'!$M$65="Muy Baja",'Mapa final'!$Q$65="Moderado"),CONCATENATE("R",'Mapa final'!$A$65),"")</f>
        <v/>
      </c>
      <c r="W44" s="426"/>
      <c r="X44" s="426" t="str">
        <f>IF(AND('Mapa final'!$M$71="Muy Baja",'Mapa final'!$Q$71="Moderado"),CONCATENATE("R",'Mapa final'!$A$71),"")</f>
        <v/>
      </c>
      <c r="Y44" s="426"/>
      <c r="Z44" s="426" t="str">
        <f>IF(AND('Mapa final'!$M$77="Muy Baja",'Mapa final'!$Q$77="Moderado"),CONCATENATE("R",'Mapa final'!$A$77),"")</f>
        <v/>
      </c>
      <c r="AA44" s="427"/>
      <c r="AB44" s="443" t="str">
        <f>IF(AND('Mapa final'!$M$65="Muy Baja",'Mapa final'!$Q$65="Mayor"),CONCATENATE("R",'Mapa final'!$A$65),"")</f>
        <v/>
      </c>
      <c r="AC44" s="444"/>
      <c r="AD44" s="444" t="str">
        <f>IF(AND('Mapa final'!$M$71="Muy Baja",'Mapa final'!$Q$71="Mayor"),CONCATENATE("R",'Mapa final'!$A$71),"")</f>
        <v/>
      </c>
      <c r="AE44" s="444"/>
      <c r="AF44" s="444" t="str">
        <f>IF(AND('Mapa final'!$M$77="Muy Baja",'Mapa final'!$Q$77="Mayor"),CONCATENATE("R",'Mapa final'!$A$77),"")</f>
        <v/>
      </c>
      <c r="AG44" s="445"/>
      <c r="AH44" s="434" t="str">
        <f>IF(AND('Mapa final'!$M$65="Muy Baja",'Mapa final'!$Q$65="Catastrófico"),CONCATENATE("R",'Mapa final'!$A$65),"")</f>
        <v/>
      </c>
      <c r="AI44" s="435"/>
      <c r="AJ44" s="435" t="str">
        <f>IF(AND('Mapa final'!$M$71="Muy Baja",'Mapa final'!$Q$71="Catastrófico"),CONCATENATE("R",'Mapa final'!$A$71),"")</f>
        <v/>
      </c>
      <c r="AK44" s="435"/>
      <c r="AL44" s="435" t="str">
        <f>IF(AND('Mapa final'!$M$77="Muy Baja",'Mapa final'!$Q$77="Catastrófico"),CONCATENATE("R",'Mapa final'!$A$77),"")</f>
        <v/>
      </c>
      <c r="AM44" s="436"/>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row>
    <row r="45" spans="1:80" ht="15.75" thickBot="1" x14ac:dyDescent="0.3">
      <c r="A45" s="69"/>
      <c r="B45" s="463"/>
      <c r="C45" s="463"/>
      <c r="D45" s="464"/>
      <c r="E45" s="459"/>
      <c r="F45" s="460"/>
      <c r="G45" s="460"/>
      <c r="H45" s="460"/>
      <c r="I45" s="461"/>
      <c r="J45" s="419"/>
      <c r="K45" s="420"/>
      <c r="L45" s="420"/>
      <c r="M45" s="420"/>
      <c r="N45" s="420"/>
      <c r="O45" s="421"/>
      <c r="P45" s="419"/>
      <c r="Q45" s="420"/>
      <c r="R45" s="420"/>
      <c r="S45" s="420"/>
      <c r="T45" s="420"/>
      <c r="U45" s="421"/>
      <c r="V45" s="428"/>
      <c r="W45" s="429"/>
      <c r="X45" s="429"/>
      <c r="Y45" s="429"/>
      <c r="Z45" s="429"/>
      <c r="AA45" s="430"/>
      <c r="AB45" s="446"/>
      <c r="AC45" s="447"/>
      <c r="AD45" s="447"/>
      <c r="AE45" s="447"/>
      <c r="AF45" s="447"/>
      <c r="AG45" s="448"/>
      <c r="AH45" s="437"/>
      <c r="AI45" s="438"/>
      <c r="AJ45" s="438"/>
      <c r="AK45" s="438"/>
      <c r="AL45" s="438"/>
      <c r="AM45" s="43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row>
    <row r="46" spans="1:80" x14ac:dyDescent="0.25">
      <c r="A46" s="69"/>
      <c r="B46" s="69"/>
      <c r="C46" s="69"/>
      <c r="D46" s="69"/>
      <c r="E46" s="69"/>
      <c r="F46" s="69"/>
      <c r="G46" s="69"/>
      <c r="H46" s="69"/>
      <c r="I46" s="69"/>
      <c r="J46" s="453" t="s">
        <v>112</v>
      </c>
      <c r="K46" s="454"/>
      <c r="L46" s="454"/>
      <c r="M46" s="454"/>
      <c r="N46" s="454"/>
      <c r="O46" s="455"/>
      <c r="P46" s="453" t="s">
        <v>111</v>
      </c>
      <c r="Q46" s="454"/>
      <c r="R46" s="454"/>
      <c r="S46" s="454"/>
      <c r="T46" s="454"/>
      <c r="U46" s="455"/>
      <c r="V46" s="453" t="s">
        <v>110</v>
      </c>
      <c r="W46" s="454"/>
      <c r="X46" s="454"/>
      <c r="Y46" s="454"/>
      <c r="Z46" s="454"/>
      <c r="AA46" s="455"/>
      <c r="AB46" s="453" t="s">
        <v>109</v>
      </c>
      <c r="AC46" s="462"/>
      <c r="AD46" s="454"/>
      <c r="AE46" s="454"/>
      <c r="AF46" s="454"/>
      <c r="AG46" s="455"/>
      <c r="AH46" s="453" t="s">
        <v>108</v>
      </c>
      <c r="AI46" s="454"/>
      <c r="AJ46" s="454"/>
      <c r="AK46" s="454"/>
      <c r="AL46" s="454"/>
      <c r="AM46" s="455"/>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x14ac:dyDescent="0.25">
      <c r="A47" s="69"/>
      <c r="B47" s="69"/>
      <c r="C47" s="69"/>
      <c r="D47" s="69"/>
      <c r="E47" s="69"/>
      <c r="F47" s="69"/>
      <c r="G47" s="69"/>
      <c r="H47" s="69"/>
      <c r="I47" s="69"/>
      <c r="J47" s="456"/>
      <c r="K47" s="457"/>
      <c r="L47" s="457"/>
      <c r="M47" s="457"/>
      <c r="N47" s="457"/>
      <c r="O47" s="458"/>
      <c r="P47" s="456"/>
      <c r="Q47" s="457"/>
      <c r="R47" s="457"/>
      <c r="S47" s="457"/>
      <c r="T47" s="457"/>
      <c r="U47" s="458"/>
      <c r="V47" s="456"/>
      <c r="W47" s="457"/>
      <c r="X47" s="457"/>
      <c r="Y47" s="457"/>
      <c r="Z47" s="457"/>
      <c r="AA47" s="458"/>
      <c r="AB47" s="456"/>
      <c r="AC47" s="457"/>
      <c r="AD47" s="457"/>
      <c r="AE47" s="457"/>
      <c r="AF47" s="457"/>
      <c r="AG47" s="458"/>
      <c r="AH47" s="456"/>
      <c r="AI47" s="457"/>
      <c r="AJ47" s="457"/>
      <c r="AK47" s="457"/>
      <c r="AL47" s="457"/>
      <c r="AM47" s="458"/>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x14ac:dyDescent="0.25">
      <c r="A48" s="69"/>
      <c r="B48" s="69"/>
      <c r="C48" s="69"/>
      <c r="D48" s="69"/>
      <c r="E48" s="69"/>
      <c r="F48" s="69"/>
      <c r="G48" s="69"/>
      <c r="H48" s="69"/>
      <c r="I48" s="69"/>
      <c r="J48" s="456"/>
      <c r="K48" s="457"/>
      <c r="L48" s="457"/>
      <c r="M48" s="457"/>
      <c r="N48" s="457"/>
      <c r="O48" s="458"/>
      <c r="P48" s="456"/>
      <c r="Q48" s="457"/>
      <c r="R48" s="457"/>
      <c r="S48" s="457"/>
      <c r="T48" s="457"/>
      <c r="U48" s="458"/>
      <c r="V48" s="456"/>
      <c r="W48" s="457"/>
      <c r="X48" s="457"/>
      <c r="Y48" s="457"/>
      <c r="Z48" s="457"/>
      <c r="AA48" s="458"/>
      <c r="AB48" s="456"/>
      <c r="AC48" s="457"/>
      <c r="AD48" s="457"/>
      <c r="AE48" s="457"/>
      <c r="AF48" s="457"/>
      <c r="AG48" s="458"/>
      <c r="AH48" s="456"/>
      <c r="AI48" s="457"/>
      <c r="AJ48" s="457"/>
      <c r="AK48" s="457"/>
      <c r="AL48" s="457"/>
      <c r="AM48" s="458"/>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x14ac:dyDescent="0.25">
      <c r="A49" s="69"/>
      <c r="B49" s="69"/>
      <c r="C49" s="69"/>
      <c r="D49" s="69"/>
      <c r="E49" s="69"/>
      <c r="F49" s="69"/>
      <c r="G49" s="69"/>
      <c r="H49" s="69"/>
      <c r="I49" s="69"/>
      <c r="J49" s="456"/>
      <c r="K49" s="457"/>
      <c r="L49" s="457"/>
      <c r="M49" s="457"/>
      <c r="N49" s="457"/>
      <c r="O49" s="458"/>
      <c r="P49" s="456"/>
      <c r="Q49" s="457"/>
      <c r="R49" s="457"/>
      <c r="S49" s="457"/>
      <c r="T49" s="457"/>
      <c r="U49" s="458"/>
      <c r="V49" s="456"/>
      <c r="W49" s="457"/>
      <c r="X49" s="457"/>
      <c r="Y49" s="457"/>
      <c r="Z49" s="457"/>
      <c r="AA49" s="458"/>
      <c r="AB49" s="456"/>
      <c r="AC49" s="457"/>
      <c r="AD49" s="457"/>
      <c r="AE49" s="457"/>
      <c r="AF49" s="457"/>
      <c r="AG49" s="458"/>
      <c r="AH49" s="456"/>
      <c r="AI49" s="457"/>
      <c r="AJ49" s="457"/>
      <c r="AK49" s="457"/>
      <c r="AL49" s="457"/>
      <c r="AM49" s="458"/>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x14ac:dyDescent="0.25">
      <c r="A50" s="69"/>
      <c r="B50" s="69"/>
      <c r="C50" s="69"/>
      <c r="D50" s="69"/>
      <c r="E50" s="69"/>
      <c r="F50" s="69"/>
      <c r="G50" s="69"/>
      <c r="H50" s="69"/>
      <c r="I50" s="69"/>
      <c r="J50" s="456"/>
      <c r="K50" s="457"/>
      <c r="L50" s="457"/>
      <c r="M50" s="457"/>
      <c r="N50" s="457"/>
      <c r="O50" s="458"/>
      <c r="P50" s="456"/>
      <c r="Q50" s="457"/>
      <c r="R50" s="457"/>
      <c r="S50" s="457"/>
      <c r="T50" s="457"/>
      <c r="U50" s="458"/>
      <c r="V50" s="456"/>
      <c r="W50" s="457"/>
      <c r="X50" s="457"/>
      <c r="Y50" s="457"/>
      <c r="Z50" s="457"/>
      <c r="AA50" s="458"/>
      <c r="AB50" s="456"/>
      <c r="AC50" s="457"/>
      <c r="AD50" s="457"/>
      <c r="AE50" s="457"/>
      <c r="AF50" s="457"/>
      <c r="AG50" s="458"/>
      <c r="AH50" s="456"/>
      <c r="AI50" s="457"/>
      <c r="AJ50" s="457"/>
      <c r="AK50" s="457"/>
      <c r="AL50" s="457"/>
      <c r="AM50" s="458"/>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75" thickBot="1" x14ac:dyDescent="0.3">
      <c r="A51" s="69"/>
      <c r="B51" s="69"/>
      <c r="C51" s="69"/>
      <c r="D51" s="69"/>
      <c r="E51" s="69"/>
      <c r="F51" s="69"/>
      <c r="G51" s="69"/>
      <c r="H51" s="69"/>
      <c r="I51" s="69"/>
      <c r="J51" s="459"/>
      <c r="K51" s="460"/>
      <c r="L51" s="460"/>
      <c r="M51" s="460"/>
      <c r="N51" s="460"/>
      <c r="O51" s="461"/>
      <c r="P51" s="459"/>
      <c r="Q51" s="460"/>
      <c r="R51" s="460"/>
      <c r="S51" s="460"/>
      <c r="T51" s="460"/>
      <c r="U51" s="461"/>
      <c r="V51" s="459"/>
      <c r="W51" s="460"/>
      <c r="X51" s="460"/>
      <c r="Y51" s="460"/>
      <c r="Z51" s="460"/>
      <c r="AA51" s="461"/>
      <c r="AB51" s="459"/>
      <c r="AC51" s="460"/>
      <c r="AD51" s="460"/>
      <c r="AE51" s="460"/>
      <c r="AF51" s="460"/>
      <c r="AG51" s="461"/>
      <c r="AH51" s="459"/>
      <c r="AI51" s="460"/>
      <c r="AJ51" s="460"/>
      <c r="AK51" s="460"/>
      <c r="AL51" s="460"/>
      <c r="AM51" s="461"/>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x14ac:dyDescent="0.25">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x14ac:dyDescent="0.25">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x14ac:dyDescent="0.2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row>
    <row r="63" spans="1:80" x14ac:dyDescent="0.2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row>
    <row r="64" spans="1:80" x14ac:dyDescent="0.2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row>
    <row r="65" spans="1:8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row>
    <row r="66" spans="1:8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row>
    <row r="67" spans="1:8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row>
    <row r="68" spans="1:8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row>
    <row r="69" spans="1:8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row>
    <row r="70" spans="1:8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row>
    <row r="71" spans="1:8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row>
    <row r="72" spans="1:8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row>
    <row r="73" spans="1:8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row>
    <row r="74" spans="1:8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row>
    <row r="75" spans="1:8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row>
    <row r="76" spans="1:8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row>
    <row r="77" spans="1:8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row>
    <row r="78" spans="1:8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row>
    <row r="79" spans="1:8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row>
    <row r="80" spans="1:8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row>
    <row r="81" spans="1:63"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row>
    <row r="82" spans="1:63"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row>
    <row r="83" spans="1:63"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row>
    <row r="84" spans="1:63"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row>
    <row r="85" spans="1:63"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row>
    <row r="86" spans="1:63"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row>
    <row r="87" spans="1:63"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row>
    <row r="88" spans="1:63"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row>
    <row r="89" spans="1:63"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row>
    <row r="90" spans="1:63"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row>
    <row r="91" spans="1:63"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row>
    <row r="92" spans="1:63"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row>
    <row r="93" spans="1:63"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row>
    <row r="94" spans="1:63"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c r="BI94" s="69"/>
      <c r="BJ94" s="69"/>
      <c r="BK94" s="69"/>
    </row>
    <row r="95" spans="1:63"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row>
    <row r="96" spans="1:63"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row>
    <row r="97" spans="1:63"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row>
    <row r="98" spans="1:63"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row>
    <row r="99" spans="1:63"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row>
    <row r="100" spans="1:63"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row>
    <row r="101" spans="1:63"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row>
    <row r="102" spans="1:63"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row>
    <row r="103" spans="1:63"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row>
    <row r="104" spans="1:63"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row>
    <row r="105" spans="1:63"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row>
    <row r="106" spans="1:63"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row>
    <row r="107" spans="1:63"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row>
    <row r="108" spans="1:63"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row>
    <row r="109" spans="1:63"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row>
    <row r="110" spans="1:63"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row>
    <row r="111" spans="1:63"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row>
    <row r="112" spans="1:63"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row>
    <row r="113" spans="1:63"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row>
    <row r="114" spans="1:63"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row>
    <row r="115" spans="1:63"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row>
    <row r="116" spans="1:63"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row>
    <row r="117" spans="1:63"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row>
    <row r="118" spans="1:63"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row>
    <row r="119" spans="1:63"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row>
    <row r="120" spans="1:63"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row>
    <row r="121" spans="1:63"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row>
    <row r="122" spans="1:63" x14ac:dyDescent="0.25">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row>
    <row r="123" spans="1:63" x14ac:dyDescent="0.25">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row>
    <row r="124" spans="1:63" x14ac:dyDescent="0.25">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c r="BI124" s="69"/>
      <c r="BJ124" s="69"/>
      <c r="BK124" s="69"/>
    </row>
    <row r="125" spans="1:63" x14ac:dyDescent="0.25">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row>
    <row r="126" spans="1:63" x14ac:dyDescent="0.25">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row>
    <row r="127" spans="1:63" x14ac:dyDescent="0.25">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row>
    <row r="128" spans="1:63" x14ac:dyDescent="0.25">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row>
    <row r="129" spans="2:63" x14ac:dyDescent="0.25">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row>
    <row r="130" spans="2:63" x14ac:dyDescent="0.25">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row>
    <row r="131" spans="2:63" x14ac:dyDescent="0.25">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row>
    <row r="132" spans="2:63" x14ac:dyDescent="0.25">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c r="BI132" s="69"/>
      <c r="BJ132" s="69"/>
      <c r="BK132" s="69"/>
    </row>
    <row r="133" spans="2:63" x14ac:dyDescent="0.25">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row>
    <row r="134" spans="2:63" x14ac:dyDescent="0.25">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row>
    <row r="135" spans="2:63" x14ac:dyDescent="0.25">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c r="BI135" s="69"/>
      <c r="BJ135" s="69"/>
      <c r="BK135" s="69"/>
    </row>
    <row r="136" spans="2:63" x14ac:dyDescent="0.25">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c r="BI136" s="69"/>
      <c r="BJ136" s="69"/>
      <c r="BK136" s="69"/>
    </row>
    <row r="137" spans="2:63" x14ac:dyDescent="0.25">
      <c r="B137" s="69"/>
      <c r="C137" s="69"/>
      <c r="D137" s="69"/>
      <c r="E137" s="69"/>
      <c r="F137" s="69"/>
      <c r="G137" s="69"/>
      <c r="H137" s="69"/>
      <c r="I137" s="69"/>
    </row>
    <row r="138" spans="2:63" x14ac:dyDescent="0.25">
      <c r="B138" s="69"/>
      <c r="C138" s="69"/>
      <c r="D138" s="69"/>
      <c r="E138" s="69"/>
      <c r="F138" s="69"/>
      <c r="G138" s="69"/>
      <c r="H138" s="69"/>
      <c r="I138" s="69"/>
    </row>
    <row r="139" spans="2:63" x14ac:dyDescent="0.25">
      <c r="B139" s="69"/>
      <c r="C139" s="69"/>
      <c r="D139" s="69"/>
      <c r="E139" s="69"/>
      <c r="F139" s="69"/>
      <c r="G139" s="69"/>
      <c r="H139" s="69"/>
      <c r="I139" s="69"/>
    </row>
    <row r="140" spans="2:63" x14ac:dyDescent="0.25">
      <c r="B140" s="69"/>
      <c r="C140" s="69"/>
      <c r="D140" s="69"/>
      <c r="E140" s="69"/>
      <c r="F140" s="69"/>
      <c r="G140" s="69"/>
      <c r="H140" s="69"/>
      <c r="I140" s="69"/>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M248"/>
  <sheetViews>
    <sheetView zoomScale="50" zoomScaleNormal="50" workbookViewId="0">
      <selection activeCell="AC37" sqref="AC37"/>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row>
    <row r="2" spans="1:91" ht="18" customHeight="1" x14ac:dyDescent="0.25">
      <c r="A2" s="69"/>
      <c r="B2" s="530" t="s">
        <v>158</v>
      </c>
      <c r="C2" s="531"/>
      <c r="D2" s="531"/>
      <c r="E2" s="531"/>
      <c r="F2" s="531"/>
      <c r="G2" s="531"/>
      <c r="H2" s="531"/>
      <c r="I2" s="531"/>
      <c r="J2" s="452" t="s">
        <v>2</v>
      </c>
      <c r="K2" s="452"/>
      <c r="L2" s="452"/>
      <c r="M2" s="452"/>
      <c r="N2" s="452"/>
      <c r="O2" s="452"/>
      <c r="P2" s="452"/>
      <c r="Q2" s="452"/>
      <c r="R2" s="452"/>
      <c r="S2" s="452"/>
      <c r="T2" s="452"/>
      <c r="U2" s="452"/>
      <c r="V2" s="452"/>
      <c r="W2" s="452"/>
      <c r="X2" s="452"/>
      <c r="Y2" s="452"/>
      <c r="Z2" s="452"/>
      <c r="AA2" s="452"/>
      <c r="AB2" s="452"/>
      <c r="AC2" s="452"/>
      <c r="AD2" s="452"/>
      <c r="AE2" s="452"/>
      <c r="AF2" s="452"/>
      <c r="AG2" s="452"/>
      <c r="AH2" s="452"/>
      <c r="AI2" s="452"/>
      <c r="AJ2" s="452"/>
      <c r="AK2" s="452"/>
      <c r="AL2" s="452"/>
      <c r="AM2" s="452"/>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row>
    <row r="3" spans="1:91" ht="18.75" customHeight="1" x14ac:dyDescent="0.25">
      <c r="A3" s="69"/>
      <c r="B3" s="531"/>
      <c r="C3" s="531"/>
      <c r="D3" s="531"/>
      <c r="E3" s="531"/>
      <c r="F3" s="531"/>
      <c r="G3" s="531"/>
      <c r="H3" s="531"/>
      <c r="I3" s="531"/>
      <c r="J3" s="452"/>
      <c r="K3" s="452"/>
      <c r="L3" s="452"/>
      <c r="M3" s="452"/>
      <c r="N3" s="452"/>
      <c r="O3" s="452"/>
      <c r="P3" s="452"/>
      <c r="Q3" s="452"/>
      <c r="R3" s="452"/>
      <c r="S3" s="452"/>
      <c r="T3" s="452"/>
      <c r="U3" s="452"/>
      <c r="V3" s="452"/>
      <c r="W3" s="452"/>
      <c r="X3" s="452"/>
      <c r="Y3" s="452"/>
      <c r="Z3" s="452"/>
      <c r="AA3" s="452"/>
      <c r="AB3" s="452"/>
      <c r="AC3" s="452"/>
      <c r="AD3" s="452"/>
      <c r="AE3" s="452"/>
      <c r="AF3" s="452"/>
      <c r="AG3" s="452"/>
      <c r="AH3" s="452"/>
      <c r="AI3" s="452"/>
      <c r="AJ3" s="452"/>
      <c r="AK3" s="452"/>
      <c r="AL3" s="452"/>
      <c r="AM3" s="452"/>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row>
    <row r="4" spans="1:91" ht="15" customHeight="1" x14ac:dyDescent="0.25">
      <c r="A4" s="69"/>
      <c r="B4" s="531"/>
      <c r="C4" s="531"/>
      <c r="D4" s="531"/>
      <c r="E4" s="531"/>
      <c r="F4" s="531"/>
      <c r="G4" s="531"/>
      <c r="H4" s="531"/>
      <c r="I4" s="531"/>
      <c r="J4" s="452"/>
      <c r="K4" s="452"/>
      <c r="L4" s="452"/>
      <c r="M4" s="452"/>
      <c r="N4" s="452"/>
      <c r="O4" s="452"/>
      <c r="P4" s="452"/>
      <c r="Q4" s="452"/>
      <c r="R4" s="452"/>
      <c r="S4" s="452"/>
      <c r="T4" s="452"/>
      <c r="U4" s="452"/>
      <c r="V4" s="452"/>
      <c r="W4" s="452"/>
      <c r="X4" s="452"/>
      <c r="Y4" s="452"/>
      <c r="Z4" s="452"/>
      <c r="AA4" s="452"/>
      <c r="AB4" s="452"/>
      <c r="AC4" s="452"/>
      <c r="AD4" s="452"/>
      <c r="AE4" s="452"/>
      <c r="AF4" s="452"/>
      <c r="AG4" s="452"/>
      <c r="AH4" s="452"/>
      <c r="AI4" s="452"/>
      <c r="AJ4" s="452"/>
      <c r="AK4" s="452"/>
      <c r="AL4" s="452"/>
      <c r="AM4" s="452"/>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row>
    <row r="5" spans="1:91"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row>
    <row r="6" spans="1:91" ht="15" customHeight="1" x14ac:dyDescent="0.25">
      <c r="A6" s="69"/>
      <c r="B6" s="463" t="s">
        <v>4</v>
      </c>
      <c r="C6" s="463"/>
      <c r="D6" s="464"/>
      <c r="E6" s="501" t="s">
        <v>116</v>
      </c>
      <c r="F6" s="502"/>
      <c r="G6" s="502"/>
      <c r="H6" s="502"/>
      <c r="I6" s="503"/>
      <c r="J6" s="32" t="str">
        <f>IF(AND('Mapa final'!$AD$11="Muy Alta",'Mapa final'!$AF$11="Leve"),CONCATENATE("R1C",'Mapa final'!$T$11),"")</f>
        <v/>
      </c>
      <c r="K6" s="33" t="str">
        <f>IF(AND('Mapa final'!$AD$12="Muy Alta",'Mapa final'!$AF$12="Leve"),CONCATENATE("R1C",'Mapa final'!$T$12),"")</f>
        <v/>
      </c>
      <c r="L6" s="33" t="str">
        <f>IF(AND('Mapa final'!$AD$13="Muy Alta",'Mapa final'!$AF$13="Leve"),CONCATENATE("R1C",'Mapa final'!$T$13),"")</f>
        <v/>
      </c>
      <c r="M6" s="33" t="str">
        <f>IF(AND('Mapa final'!$AD$14="Muy Alta",'Mapa final'!$AF$14="Leve"),CONCATENATE("R1C",'Mapa final'!$T$14),"")</f>
        <v/>
      </c>
      <c r="N6" s="33" t="str">
        <f>IF(AND('Mapa final'!$AD$15="Muy Alta",'Mapa final'!$AF$15="Leve"),CONCATENATE("R1C",'Mapa final'!$T$15),"")</f>
        <v/>
      </c>
      <c r="O6" s="34" t="str">
        <f>IF(AND('Mapa final'!$AD$16="Muy Alta",'Mapa final'!$AF$16="Leve"),CONCATENATE("R1C",'Mapa final'!$T$16),"")</f>
        <v/>
      </c>
      <c r="P6" s="32" t="str">
        <f>IF(AND('Mapa final'!$AD$11="Muy Alta",'Mapa final'!$AF$11="Menor"),CONCATENATE("R1C",'Mapa final'!$T$11),"")</f>
        <v/>
      </c>
      <c r="Q6" s="33" t="str">
        <f>IF(AND('Mapa final'!$AD$12="Muy Alta",'Mapa final'!$AF$12="Menor"),CONCATENATE("R1C",'Mapa final'!$T$12),"")</f>
        <v/>
      </c>
      <c r="R6" s="33" t="str">
        <f>IF(AND('Mapa final'!$AD$13="Muy Alta",'Mapa final'!$AF$13="Menor"),CONCATENATE("R1C",'Mapa final'!$T$13),"")</f>
        <v/>
      </c>
      <c r="S6" s="33" t="str">
        <f>IF(AND('Mapa final'!$AD$14="Muy Alta",'Mapa final'!$AF$14="Menor"),CONCATENATE("R1C",'Mapa final'!$T$14),"")</f>
        <v/>
      </c>
      <c r="T6" s="33" t="str">
        <f>IF(AND('Mapa final'!$AD$15="Muy Alta",'Mapa final'!$AF$15="Menor"),CONCATENATE("R1C",'Mapa final'!$T$15),"")</f>
        <v/>
      </c>
      <c r="U6" s="34" t="str">
        <f>IF(AND('Mapa final'!$AD$16="Muy Alta",'Mapa final'!$AF$16="Menor"),CONCATENATE("R1C",'Mapa final'!$T$16),"")</f>
        <v/>
      </c>
      <c r="V6" s="32" t="str">
        <f>IF(AND('Mapa final'!$AD$11="Muy Alta",'Mapa final'!$AF$11="Moderado"),CONCATENATE("R1C",'Mapa final'!$T$11),"")</f>
        <v/>
      </c>
      <c r="W6" s="33" t="str">
        <f>IF(AND('Mapa final'!$AD$12="Muy Alta",'Mapa final'!$AF$12="Moderado"),CONCATENATE("R1C",'Mapa final'!$T$12),"")</f>
        <v/>
      </c>
      <c r="X6" s="33" t="str">
        <f>IF(AND('Mapa final'!$AD$13="Muy Alta",'Mapa final'!$AF$13="Moderado"),CONCATENATE("R1C",'Mapa final'!$T$13),"")</f>
        <v/>
      </c>
      <c r="Y6" s="33" t="str">
        <f>IF(AND('Mapa final'!$AD$14="Muy Alta",'Mapa final'!$AF$14="Moderado"),CONCATENATE("R1C",'Mapa final'!$T$14),"")</f>
        <v/>
      </c>
      <c r="Z6" s="33" t="str">
        <f>IF(AND('Mapa final'!$AD$15="Muy Alta",'Mapa final'!$AF$15="Moderado"),CONCATENATE("R1C",'Mapa final'!$T$15),"")</f>
        <v/>
      </c>
      <c r="AA6" s="34" t="str">
        <f>IF(AND('Mapa final'!$AD$16="Muy Alta",'Mapa final'!$AF$16="Moderado"),CONCATENATE("R1C",'Mapa final'!$T$16),"")</f>
        <v/>
      </c>
      <c r="AB6" s="32" t="str">
        <f>IF(AND('Mapa final'!$AD$11="Muy Alta",'Mapa final'!$AF$11="Mayor"),CONCATENATE("R1C",'Mapa final'!$T$11),"")</f>
        <v/>
      </c>
      <c r="AC6" s="33" t="str">
        <f>IF(AND('Mapa final'!$AD$12="Muy Alta",'Mapa final'!$AF$12="Mayor"),CONCATENATE("R1C",'Mapa final'!$T$12),"")</f>
        <v/>
      </c>
      <c r="AD6" s="33" t="str">
        <f>IF(AND('Mapa final'!$AD$13="Muy Alta",'Mapa final'!$AF$13="Mayor"),CONCATENATE("R1C",'Mapa final'!$T$13),"")</f>
        <v/>
      </c>
      <c r="AE6" s="33" t="str">
        <f>IF(AND('Mapa final'!$AD$14="Muy Alta",'Mapa final'!$AF$14="Mayor"),CONCATENATE("R1C",'Mapa final'!$T$14),"")</f>
        <v/>
      </c>
      <c r="AF6" s="33" t="str">
        <f>IF(AND('Mapa final'!$AD$15="Muy Alta",'Mapa final'!$AF$15="Mayor"),CONCATENATE("R1C",'Mapa final'!$T$15),"")</f>
        <v/>
      </c>
      <c r="AG6" s="34" t="str">
        <f>IF(AND('Mapa final'!$AD$16="Muy Alta",'Mapa final'!$AF$16="Mayor"),CONCATENATE("R1C",'Mapa final'!$T$16),"")</f>
        <v/>
      </c>
      <c r="AH6" s="35" t="str">
        <f>IF(AND('Mapa final'!$AD$11="Muy Alta",'Mapa final'!$AF$11="Catastrófico"),CONCATENATE("R1C",'Mapa final'!$T$11),"")</f>
        <v/>
      </c>
      <c r="AI6" s="36" t="str">
        <f>IF(AND('Mapa final'!$AD$12="Muy Alta",'Mapa final'!$AF$12="Catastrófico"),CONCATENATE("R1C",'Mapa final'!$T$12),"")</f>
        <v/>
      </c>
      <c r="AJ6" s="36" t="str">
        <f>IF(AND('Mapa final'!$AD$13="Muy Alta",'Mapa final'!$AF$13="Catastrófico"),CONCATENATE("R1C",'Mapa final'!$T$13),"")</f>
        <v/>
      </c>
      <c r="AK6" s="36" t="str">
        <f>IF(AND('Mapa final'!$AD$14="Muy Alta",'Mapa final'!$AF$14="Catastrófico"),CONCATENATE("R1C",'Mapa final'!$T$14),"")</f>
        <v/>
      </c>
      <c r="AL6" s="36" t="str">
        <f>IF(AND('Mapa final'!$AD$15="Muy Alta",'Mapa final'!$AF$15="Catastrófico"),CONCATENATE("R1C",'Mapa final'!$T$15),"")</f>
        <v/>
      </c>
      <c r="AM6" s="37" t="str">
        <f>IF(AND('Mapa final'!$AD$16="Muy Alta",'Mapa final'!$AF$16="Catastrófico"),CONCATENATE("R1C",'Mapa final'!$T$16),"")</f>
        <v/>
      </c>
      <c r="AN6" s="69"/>
      <c r="AO6" s="521" t="s">
        <v>79</v>
      </c>
      <c r="AP6" s="522"/>
      <c r="AQ6" s="522"/>
      <c r="AR6" s="522"/>
      <c r="AS6" s="522"/>
      <c r="AT6" s="523"/>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row>
    <row r="7" spans="1:91" ht="15" customHeight="1" x14ac:dyDescent="0.25">
      <c r="A7" s="69"/>
      <c r="B7" s="463"/>
      <c r="C7" s="463"/>
      <c r="D7" s="464"/>
      <c r="E7" s="504"/>
      <c r="F7" s="505"/>
      <c r="G7" s="505"/>
      <c r="H7" s="505"/>
      <c r="I7" s="506"/>
      <c r="J7" s="38" t="str">
        <f>IF(AND('Mapa final'!$AD$17="Muy Alta",'Mapa final'!$AF$17="Leve"),CONCATENATE("R2C",'Mapa final'!$T$17),"")</f>
        <v/>
      </c>
      <c r="K7" s="39" t="str">
        <f>IF(AND('Mapa final'!$AD$18="Muy Alta",'Mapa final'!$AF$18="Leve"),CONCATENATE("R2C",'Mapa final'!$T$18),"")</f>
        <v/>
      </c>
      <c r="L7" s="39" t="str">
        <f>IF(AND('Mapa final'!$AD$19="Muy Alta",'Mapa final'!$AF$19="Leve"),CONCATENATE("R2C",'Mapa final'!$T$19),"")</f>
        <v/>
      </c>
      <c r="M7" s="39" t="str">
        <f>IF(AND('Mapa final'!$AD$20="Muy Alta",'Mapa final'!$AF$20="Leve"),CONCATENATE("R2C",'Mapa final'!$T$20),"")</f>
        <v/>
      </c>
      <c r="N7" s="39" t="str">
        <f>IF(AND('Mapa final'!$AD$21="Muy Alta",'Mapa final'!$AF$21="Leve"),CONCATENATE("R2C",'Mapa final'!$T$21),"")</f>
        <v/>
      </c>
      <c r="O7" s="40" t="str">
        <f>IF(AND('Mapa final'!$AD$22="Muy Alta",'Mapa final'!$AF$22="Leve"),CONCATENATE("R2C",'Mapa final'!$T$22),"")</f>
        <v/>
      </c>
      <c r="P7" s="38" t="str">
        <f>IF(AND('Mapa final'!$AD$17="Muy Alta",'Mapa final'!$AF$17="Menor"),CONCATENATE("R2C",'Mapa final'!$T$17),"")</f>
        <v/>
      </c>
      <c r="Q7" s="39" t="str">
        <f>IF(AND('Mapa final'!$AD$18="Muy Alta",'Mapa final'!$AF$18="Menor"),CONCATENATE("R2C",'Mapa final'!$T$18),"")</f>
        <v/>
      </c>
      <c r="R7" s="39" t="str">
        <f>IF(AND('Mapa final'!$AD$19="Muy Alta",'Mapa final'!$AF$19="Menor"),CONCATENATE("R2C",'Mapa final'!$T$19),"")</f>
        <v/>
      </c>
      <c r="S7" s="39" t="str">
        <f>IF(AND('Mapa final'!$AD$20="Muy Alta",'Mapa final'!$AF$20="Menor"),CONCATENATE("R2C",'Mapa final'!$T$20),"")</f>
        <v/>
      </c>
      <c r="T7" s="39" t="str">
        <f>IF(AND('Mapa final'!$AD$21="Muy Alta",'Mapa final'!$AF$21="Menor"),CONCATENATE("R2C",'Mapa final'!$T$21),"")</f>
        <v/>
      </c>
      <c r="U7" s="40" t="str">
        <f>IF(AND('Mapa final'!$AD$22="Muy Alta",'Mapa final'!$AF$22="Menor"),CONCATENATE("R2C",'Mapa final'!$T$22),"")</f>
        <v/>
      </c>
      <c r="V7" s="38" t="str">
        <f>IF(AND('Mapa final'!$AD$17="Muy Alta",'Mapa final'!$AF$17="Moderado"),CONCATENATE("R2C",'Mapa final'!$T$17),"")</f>
        <v/>
      </c>
      <c r="W7" s="39" t="str">
        <f>IF(AND('Mapa final'!$AD$18="Muy Alta",'Mapa final'!$AF$18="Moderado"),CONCATENATE("R2C",'Mapa final'!$T$18),"")</f>
        <v/>
      </c>
      <c r="X7" s="39" t="str">
        <f>IF(AND('Mapa final'!$AD$19="Muy Alta",'Mapa final'!$AF$19="Moderado"),CONCATENATE("R2C",'Mapa final'!$T$19),"")</f>
        <v/>
      </c>
      <c r="Y7" s="39" t="str">
        <f>IF(AND('Mapa final'!$AD$20="Muy Alta",'Mapa final'!$AF$20="Moderado"),CONCATENATE("R2C",'Mapa final'!$T$20),"")</f>
        <v/>
      </c>
      <c r="Z7" s="39" t="str">
        <f>IF(AND('Mapa final'!$AD$21="Muy Alta",'Mapa final'!$AF$21="Moderado"),CONCATENATE("R2C",'Mapa final'!$T$21),"")</f>
        <v/>
      </c>
      <c r="AA7" s="40" t="str">
        <f>IF(AND('Mapa final'!$AD$22="Muy Alta",'Mapa final'!$AF$22="Moderado"),CONCATENATE("R2C",'Mapa final'!$T$22),"")</f>
        <v/>
      </c>
      <c r="AB7" s="38" t="str">
        <f>IF(AND('Mapa final'!$AD$17="Muy Alta",'Mapa final'!$AF$17="Mayor"),CONCATENATE("R2C",'Mapa final'!$T$17),"")</f>
        <v/>
      </c>
      <c r="AC7" s="39" t="str">
        <f>IF(AND('Mapa final'!$AD$18="Muy Alta",'Mapa final'!$AF$18="Mayor"),CONCATENATE("R2C",'Mapa final'!$T$18),"")</f>
        <v/>
      </c>
      <c r="AD7" s="39" t="str">
        <f>IF(AND('Mapa final'!$AD$19="Muy Alta",'Mapa final'!$AF$19="Mayor"),CONCATENATE("R2C",'Mapa final'!$T$19),"")</f>
        <v/>
      </c>
      <c r="AE7" s="39" t="str">
        <f>IF(AND('Mapa final'!$AD$20="Muy Alta",'Mapa final'!$AF$20="Mayor"),CONCATENATE("R2C",'Mapa final'!$T$20),"")</f>
        <v/>
      </c>
      <c r="AF7" s="39" t="str">
        <f>IF(AND('Mapa final'!$AD$21="Muy Alta",'Mapa final'!$AF$21="Mayor"),CONCATENATE("R2C",'Mapa final'!$T$21),"")</f>
        <v/>
      </c>
      <c r="AG7" s="40" t="str">
        <f>IF(AND('Mapa final'!$AD$22="Muy Alta",'Mapa final'!$AF$22="Mayor"),CONCATENATE("R2C",'Mapa final'!$T$22),"")</f>
        <v/>
      </c>
      <c r="AH7" s="41" t="str">
        <f>IF(AND('Mapa final'!$AD$17="Muy Alta",'Mapa final'!$AF$17="Catastrófico"),CONCATENATE("R2C",'Mapa final'!$T$17),"")</f>
        <v/>
      </c>
      <c r="AI7" s="42" t="str">
        <f>IF(AND('Mapa final'!$AD$18="Muy Alta",'Mapa final'!$AF$18="Catastrófico"),CONCATENATE("R2C",'Mapa final'!$T$18),"")</f>
        <v/>
      </c>
      <c r="AJ7" s="42" t="str">
        <f>IF(AND('Mapa final'!$AD$19="Muy Alta",'Mapa final'!$AF$19="Catastrófico"),CONCATENATE("R2C",'Mapa final'!$T$19),"")</f>
        <v/>
      </c>
      <c r="AK7" s="42" t="str">
        <f>IF(AND('Mapa final'!$AD$20="Muy Alta",'Mapa final'!$AF$20="Catastrófico"),CONCATENATE("R2C",'Mapa final'!$T$20),"")</f>
        <v/>
      </c>
      <c r="AL7" s="42" t="str">
        <f>IF(AND('Mapa final'!$AD$21="Muy Alta",'Mapa final'!$AF$21="Catastrófico"),CONCATENATE("R2C",'Mapa final'!$T$21),"")</f>
        <v/>
      </c>
      <c r="AM7" s="43" t="str">
        <f>IF(AND('Mapa final'!$AD$22="Muy Alta",'Mapa final'!$AF$22="Catastrófico"),CONCATENATE("R2C",'Mapa final'!$T$22),"")</f>
        <v/>
      </c>
      <c r="AN7" s="69"/>
      <c r="AO7" s="524"/>
      <c r="AP7" s="525"/>
      <c r="AQ7" s="525"/>
      <c r="AR7" s="525"/>
      <c r="AS7" s="525"/>
      <c r="AT7" s="526"/>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row>
    <row r="8" spans="1:91" ht="15" customHeight="1" x14ac:dyDescent="0.25">
      <c r="A8" s="69"/>
      <c r="B8" s="463"/>
      <c r="C8" s="463"/>
      <c r="D8" s="464"/>
      <c r="E8" s="504"/>
      <c r="F8" s="505"/>
      <c r="G8" s="505"/>
      <c r="H8" s="505"/>
      <c r="I8" s="506"/>
      <c r="J8" s="38" t="str">
        <f>IF(AND('Mapa final'!$AD$23="Muy Alta",'Mapa final'!$AF$23="Leve"),CONCATENATE("R3C",'Mapa final'!$T$23),"")</f>
        <v/>
      </c>
      <c r="K8" s="39" t="str">
        <f>IF(AND('Mapa final'!$AD$24="Muy Alta",'Mapa final'!$AF$24="Leve"),CONCATENATE("R3C",'Mapa final'!$T$24),"")</f>
        <v/>
      </c>
      <c r="L8" s="39" t="str">
        <f>IF(AND('Mapa final'!$AD$25="Muy Alta",'Mapa final'!$AF$25="Leve"),CONCATENATE("R3C",'Mapa final'!$T$25),"")</f>
        <v/>
      </c>
      <c r="M8" s="39" t="str">
        <f>IF(AND('Mapa final'!$AD$26="Muy Alta",'Mapa final'!$AF$26="Leve"),CONCATENATE("R3C",'Mapa final'!$T$26),"")</f>
        <v/>
      </c>
      <c r="N8" s="39" t="str">
        <f>IF(AND('Mapa final'!$AD$27="Muy Alta",'Mapa final'!$AF$27="Leve"),CONCATENATE("R3C",'Mapa final'!$T$27),"")</f>
        <v/>
      </c>
      <c r="O8" s="40" t="str">
        <f>IF(AND('Mapa final'!$AD$28="Muy Alta",'Mapa final'!$AF$28="Leve"),CONCATENATE("R3C",'Mapa final'!$T$28),"")</f>
        <v/>
      </c>
      <c r="P8" s="38" t="str">
        <f>IF(AND('Mapa final'!$AD$23="Muy Alta",'Mapa final'!$AF$23="Menor"),CONCATENATE("R3C",'Mapa final'!$T$23),"")</f>
        <v/>
      </c>
      <c r="Q8" s="39" t="str">
        <f>IF(AND('Mapa final'!$AD$24="Muy Alta",'Mapa final'!$AF$24="Menor"),CONCATENATE("R3C",'Mapa final'!$T$24),"")</f>
        <v/>
      </c>
      <c r="R8" s="39" t="str">
        <f>IF(AND('Mapa final'!$AD$25="Muy Alta",'Mapa final'!$AF$25="Menor"),CONCATENATE("R3C",'Mapa final'!$T$25),"")</f>
        <v/>
      </c>
      <c r="S8" s="39" t="str">
        <f>IF(AND('Mapa final'!$AD$26="Muy Alta",'Mapa final'!$AF$26="Menor"),CONCATENATE("R3C",'Mapa final'!$T$26),"")</f>
        <v/>
      </c>
      <c r="T8" s="39" t="str">
        <f>IF(AND('Mapa final'!$AD$27="Muy Alta",'Mapa final'!$AF$27="Menor"),CONCATENATE("R3C",'Mapa final'!$T$27),"")</f>
        <v/>
      </c>
      <c r="U8" s="40" t="str">
        <f>IF(AND('Mapa final'!$AD$28="Muy Alta",'Mapa final'!$AF$28="Menor"),CONCATENATE("R3C",'Mapa final'!$T$28),"")</f>
        <v/>
      </c>
      <c r="V8" s="38" t="str">
        <f>IF(AND('Mapa final'!$AD$23="Muy Alta",'Mapa final'!$AF$23="Moderado"),CONCATENATE("R3C",'Mapa final'!$T$23),"")</f>
        <v/>
      </c>
      <c r="W8" s="39" t="str">
        <f>IF(AND('Mapa final'!$AD$24="Muy Alta",'Mapa final'!$AF$24="Moderado"),CONCATENATE("R3C",'Mapa final'!$T$24),"")</f>
        <v/>
      </c>
      <c r="X8" s="39" t="str">
        <f>IF(AND('Mapa final'!$AD$25="Muy Alta",'Mapa final'!$AF$25="Moderado"),CONCATENATE("R3C",'Mapa final'!$T$25),"")</f>
        <v/>
      </c>
      <c r="Y8" s="39" t="str">
        <f>IF(AND('Mapa final'!$AD$26="Muy Alta",'Mapa final'!$AF$26="Moderado"),CONCATENATE("R3C",'Mapa final'!$T$26),"")</f>
        <v/>
      </c>
      <c r="Z8" s="39" t="str">
        <f>IF(AND('Mapa final'!$AD$27="Muy Alta",'Mapa final'!$AF$27="Moderado"),CONCATENATE("R3C",'Mapa final'!$T$27),"")</f>
        <v/>
      </c>
      <c r="AA8" s="40" t="str">
        <f>IF(AND('Mapa final'!$AD$28="Muy Alta",'Mapa final'!$AF$28="Moderado"),CONCATENATE("R3C",'Mapa final'!$T$28),"")</f>
        <v/>
      </c>
      <c r="AB8" s="38" t="str">
        <f>IF(AND('Mapa final'!$AD$23="Muy Alta",'Mapa final'!$AF$23="Mayor"),CONCATENATE("R3C",'Mapa final'!$T$23),"")</f>
        <v/>
      </c>
      <c r="AC8" s="39" t="str">
        <f>IF(AND('Mapa final'!$AD$24="Muy Alta",'Mapa final'!$AF$24="Mayor"),CONCATENATE("R3C",'Mapa final'!$T$24),"")</f>
        <v/>
      </c>
      <c r="AD8" s="39" t="str">
        <f>IF(AND('Mapa final'!$AD$25="Muy Alta",'Mapa final'!$AF$25="Mayor"),CONCATENATE("R3C",'Mapa final'!$T$25),"")</f>
        <v/>
      </c>
      <c r="AE8" s="39" t="str">
        <f>IF(AND('Mapa final'!$AD$26="Muy Alta",'Mapa final'!$AF$26="Mayor"),CONCATENATE("R3C",'Mapa final'!$T$26),"")</f>
        <v/>
      </c>
      <c r="AF8" s="39" t="str">
        <f>IF(AND('Mapa final'!$AD$27="Muy Alta",'Mapa final'!$AF$27="Mayor"),CONCATENATE("R3C",'Mapa final'!$T$27),"")</f>
        <v/>
      </c>
      <c r="AG8" s="40" t="str">
        <f>IF(AND('Mapa final'!$AD$28="Muy Alta",'Mapa final'!$AF$28="Mayor"),CONCATENATE("R3C",'Mapa final'!$T$28),"")</f>
        <v/>
      </c>
      <c r="AH8" s="41" t="str">
        <f>IF(AND('Mapa final'!$AD$23="Muy Alta",'Mapa final'!$AF$23="Catastrófico"),CONCATENATE("R3C",'Mapa final'!$T$23),"")</f>
        <v/>
      </c>
      <c r="AI8" s="42" t="str">
        <f>IF(AND('Mapa final'!$AD$24="Muy Alta",'Mapa final'!$AF$24="Catastrófico"),CONCATENATE("R3C",'Mapa final'!$T$24),"")</f>
        <v/>
      </c>
      <c r="AJ8" s="42" t="str">
        <f>IF(AND('Mapa final'!$AD$25="Muy Alta",'Mapa final'!$AF$25="Catastrófico"),CONCATENATE("R3C",'Mapa final'!$T$25),"")</f>
        <v/>
      </c>
      <c r="AK8" s="42" t="str">
        <f>IF(AND('Mapa final'!$AD$26="Muy Alta",'Mapa final'!$AF$26="Catastrófico"),CONCATENATE("R3C",'Mapa final'!$T$26),"")</f>
        <v/>
      </c>
      <c r="AL8" s="42" t="str">
        <f>IF(AND('Mapa final'!$AD$27="Muy Alta",'Mapa final'!$AF$27="Catastrófico"),CONCATENATE("R3C",'Mapa final'!$T$27),"")</f>
        <v/>
      </c>
      <c r="AM8" s="43" t="str">
        <f>IF(AND('Mapa final'!$AD$28="Muy Alta",'Mapa final'!$AF$28="Catastrófico"),CONCATENATE("R3C",'Mapa final'!$T$28),"")</f>
        <v/>
      </c>
      <c r="AN8" s="69"/>
      <c r="AO8" s="524"/>
      <c r="AP8" s="525"/>
      <c r="AQ8" s="525"/>
      <c r="AR8" s="525"/>
      <c r="AS8" s="525"/>
      <c r="AT8" s="526"/>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row>
    <row r="9" spans="1:91" ht="15" customHeight="1" x14ac:dyDescent="0.25">
      <c r="A9" s="69"/>
      <c r="B9" s="463"/>
      <c r="C9" s="463"/>
      <c r="D9" s="464"/>
      <c r="E9" s="504"/>
      <c r="F9" s="505"/>
      <c r="G9" s="505"/>
      <c r="H9" s="505"/>
      <c r="I9" s="506"/>
      <c r="J9" s="38" t="str">
        <f>IF(AND('Mapa final'!$AD$29="Muy Alta",'Mapa final'!$AF$29="Leve"),CONCATENATE("R4C",'Mapa final'!$T$29),"")</f>
        <v/>
      </c>
      <c r="K9" s="39" t="str">
        <f>IF(AND('Mapa final'!$AD$30="Muy Alta",'Mapa final'!$AF$30="Leve"),CONCATENATE("R4C",'Mapa final'!$T$30),"")</f>
        <v/>
      </c>
      <c r="L9" s="39" t="str">
        <f>IF(AND('Mapa final'!$AD$31="Muy Alta",'Mapa final'!$AF$31="Leve"),CONCATENATE("R4C",'Mapa final'!$T$31),"")</f>
        <v/>
      </c>
      <c r="M9" s="39" t="str">
        <f>IF(AND('Mapa final'!$AD$32="Muy Alta",'Mapa final'!$AF$32="Leve"),CONCATENATE("R4C",'Mapa final'!$T$32),"")</f>
        <v/>
      </c>
      <c r="N9" s="39" t="str">
        <f>IF(AND('Mapa final'!$AD$33="Muy Alta",'Mapa final'!$AF$33="Leve"),CONCATENATE("R4C",'Mapa final'!$T$33),"")</f>
        <v/>
      </c>
      <c r="O9" s="40" t="str">
        <f>IF(AND('Mapa final'!$AD$34="Muy Alta",'Mapa final'!$AF$34="Leve"),CONCATENATE("R4C",'Mapa final'!$T$34),"")</f>
        <v/>
      </c>
      <c r="P9" s="38" t="str">
        <f>IF(AND('Mapa final'!$AD$29="Muy Alta",'Mapa final'!$AF$29="Menor"),CONCATENATE("R4C",'Mapa final'!$T$29),"")</f>
        <v/>
      </c>
      <c r="Q9" s="39" t="str">
        <f>IF(AND('Mapa final'!$AD$30="Muy Alta",'Mapa final'!$AF$30="Menor"),CONCATENATE("R4C",'Mapa final'!$T$30),"")</f>
        <v/>
      </c>
      <c r="R9" s="39" t="str">
        <f>IF(AND('Mapa final'!$AD$31="Muy Alta",'Mapa final'!$AF$31="Menor"),CONCATENATE("R4C",'Mapa final'!$T$31),"")</f>
        <v/>
      </c>
      <c r="S9" s="39" t="str">
        <f>IF(AND('Mapa final'!$AD$32="Muy Alta",'Mapa final'!$AF$32="Menor"),CONCATENATE("R4C",'Mapa final'!$T$32),"")</f>
        <v/>
      </c>
      <c r="T9" s="39" t="str">
        <f>IF(AND('Mapa final'!$AD$33="Muy Alta",'Mapa final'!$AF$33="Menor"),CONCATENATE("R4C",'Mapa final'!$T$33),"")</f>
        <v/>
      </c>
      <c r="U9" s="40" t="str">
        <f>IF(AND('Mapa final'!$AD$34="Muy Alta",'Mapa final'!$AF$34="Menor"),CONCATENATE("R4C",'Mapa final'!$T$34),"")</f>
        <v/>
      </c>
      <c r="V9" s="38" t="str">
        <f>IF(AND('Mapa final'!$AD$29="Muy Alta",'Mapa final'!$AF$29="Moderado"),CONCATENATE("R4C",'Mapa final'!$T$29),"")</f>
        <v/>
      </c>
      <c r="W9" s="39" t="str">
        <f>IF(AND('Mapa final'!$AD$30="Muy Alta",'Mapa final'!$AF$30="Moderado"),CONCATENATE("R4C",'Mapa final'!$T$30),"")</f>
        <v/>
      </c>
      <c r="X9" s="39" t="str">
        <f>IF(AND('Mapa final'!$AD$31="Muy Alta",'Mapa final'!$AF$31="Moderado"),CONCATENATE("R4C",'Mapa final'!$T$31),"")</f>
        <v/>
      </c>
      <c r="Y9" s="39" t="str">
        <f>IF(AND('Mapa final'!$AD$32="Muy Alta",'Mapa final'!$AF$32="Moderado"),CONCATENATE("R4C",'Mapa final'!$T$32),"")</f>
        <v/>
      </c>
      <c r="Z9" s="39" t="str">
        <f>IF(AND('Mapa final'!$AD$33="Muy Alta",'Mapa final'!$AF$33="Moderado"),CONCATENATE("R4C",'Mapa final'!$T$33),"")</f>
        <v/>
      </c>
      <c r="AA9" s="40" t="str">
        <f>IF(AND('Mapa final'!$AD$34="Muy Alta",'Mapa final'!$AF$34="Moderado"),CONCATENATE("R4C",'Mapa final'!$T$34),"")</f>
        <v/>
      </c>
      <c r="AB9" s="38" t="str">
        <f>IF(AND('Mapa final'!$AD$29="Muy Alta",'Mapa final'!$AF$29="Mayor"),CONCATENATE("R4C",'Mapa final'!$T$29),"")</f>
        <v/>
      </c>
      <c r="AC9" s="39" t="str">
        <f>IF(AND('Mapa final'!$AD$30="Muy Alta",'Mapa final'!$AF$30="Mayor"),CONCATENATE("R4C",'Mapa final'!$T$30),"")</f>
        <v/>
      </c>
      <c r="AD9" s="39" t="str">
        <f>IF(AND('Mapa final'!$AD$31="Muy Alta",'Mapa final'!$AF$31="Mayor"),CONCATENATE("R4C",'Mapa final'!$T$31),"")</f>
        <v/>
      </c>
      <c r="AE9" s="39" t="str">
        <f>IF(AND('Mapa final'!$AD$32="Muy Alta",'Mapa final'!$AF$32="Mayor"),CONCATENATE("R4C",'Mapa final'!$T$32),"")</f>
        <v/>
      </c>
      <c r="AF9" s="39" t="str">
        <f>IF(AND('Mapa final'!$AD$33="Muy Alta",'Mapa final'!$AF$33="Mayor"),CONCATENATE("R4C",'Mapa final'!$T$33),"")</f>
        <v/>
      </c>
      <c r="AG9" s="40" t="str">
        <f>IF(AND('Mapa final'!$AD$34="Muy Alta",'Mapa final'!$AF$34="Mayor"),CONCATENATE("R4C",'Mapa final'!$T$34),"")</f>
        <v/>
      </c>
      <c r="AH9" s="41" t="str">
        <f>IF(AND('Mapa final'!$AD$29="Muy Alta",'Mapa final'!$AF$29="Catastrófico"),CONCATENATE("R4C",'Mapa final'!$T$29),"")</f>
        <v/>
      </c>
      <c r="AI9" s="42" t="str">
        <f>IF(AND('Mapa final'!$AD$30="Muy Alta",'Mapa final'!$AF$30="Catastrófico"),CONCATENATE("R4C",'Mapa final'!$T$30),"")</f>
        <v/>
      </c>
      <c r="AJ9" s="42" t="str">
        <f>IF(AND('Mapa final'!$AD$31="Muy Alta",'Mapa final'!$AF$31="Catastrófico"),CONCATENATE("R4C",'Mapa final'!$T$31),"")</f>
        <v/>
      </c>
      <c r="AK9" s="42" t="str">
        <f>IF(AND('Mapa final'!$AD$32="Muy Alta",'Mapa final'!$AF$32="Catastrófico"),CONCATENATE("R4C",'Mapa final'!$T$32),"")</f>
        <v/>
      </c>
      <c r="AL9" s="42" t="str">
        <f>IF(AND('Mapa final'!$AD$33="Muy Alta",'Mapa final'!$AF$33="Catastrófico"),CONCATENATE("R4C",'Mapa final'!$T$33),"")</f>
        <v/>
      </c>
      <c r="AM9" s="43" t="str">
        <f>IF(AND('Mapa final'!$AD$34="Muy Alta",'Mapa final'!$AF$34="Catastrófico"),CONCATENATE("R4C",'Mapa final'!$T$34),"")</f>
        <v/>
      </c>
      <c r="AN9" s="69"/>
      <c r="AO9" s="524"/>
      <c r="AP9" s="525"/>
      <c r="AQ9" s="525"/>
      <c r="AR9" s="525"/>
      <c r="AS9" s="525"/>
      <c r="AT9" s="526"/>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row>
    <row r="10" spans="1:91" ht="15" customHeight="1" x14ac:dyDescent="0.25">
      <c r="A10" s="69"/>
      <c r="B10" s="463"/>
      <c r="C10" s="463"/>
      <c r="D10" s="464"/>
      <c r="E10" s="504"/>
      <c r="F10" s="505"/>
      <c r="G10" s="505"/>
      <c r="H10" s="505"/>
      <c r="I10" s="506"/>
      <c r="J10" s="38" t="str">
        <f>IF(AND('Mapa final'!$AD$35="Muy Alta",'Mapa final'!$AF$35="Leve"),CONCATENATE("R5C",'Mapa final'!$T$35),"")</f>
        <v/>
      </c>
      <c r="K10" s="39" t="str">
        <f>IF(AND('Mapa final'!$AD$36="Muy Alta",'Mapa final'!$AF$36="Leve"),CONCATENATE("R5C",'Mapa final'!$T$36),"")</f>
        <v/>
      </c>
      <c r="L10" s="39" t="str">
        <f>IF(AND('Mapa final'!$AD$37="Muy Alta",'Mapa final'!$AF$37="Leve"),CONCATENATE("R5C",'Mapa final'!$T$37),"")</f>
        <v/>
      </c>
      <c r="M10" s="39" t="str">
        <f>IF(AND('Mapa final'!$AD$38="Muy Alta",'Mapa final'!$AF$38="Leve"),CONCATENATE("R5C",'Mapa final'!$T$38),"")</f>
        <v/>
      </c>
      <c r="N10" s="39" t="str">
        <f>IF(AND('Mapa final'!$AD$39="Muy Alta",'Mapa final'!$AF$39="Leve"),CONCATENATE("R5C",'Mapa final'!$T$39),"")</f>
        <v/>
      </c>
      <c r="O10" s="40" t="str">
        <f>IF(AND('Mapa final'!$AD$40="Muy Alta",'Mapa final'!$AF$40="Leve"),CONCATENATE("R5C",'Mapa final'!$T$40),"")</f>
        <v/>
      </c>
      <c r="P10" s="38" t="str">
        <f>IF(AND('Mapa final'!$AD$35="Muy Alta",'Mapa final'!$AF$35="Menor"),CONCATENATE("R5C",'Mapa final'!$T$35),"")</f>
        <v/>
      </c>
      <c r="Q10" s="39" t="str">
        <f>IF(AND('Mapa final'!$AD$36="Muy Alta",'Mapa final'!$AF$36="Menor"),CONCATENATE("R5C",'Mapa final'!$T$36),"")</f>
        <v/>
      </c>
      <c r="R10" s="39" t="str">
        <f>IF(AND('Mapa final'!$AD$37="Muy Alta",'Mapa final'!$AF$37="Menor"),CONCATENATE("R5C",'Mapa final'!$T$37),"")</f>
        <v/>
      </c>
      <c r="S10" s="39" t="str">
        <f>IF(AND('Mapa final'!$AD$38="Muy Alta",'Mapa final'!$AF$38="Menor"),CONCATENATE("R5C",'Mapa final'!$T$38),"")</f>
        <v/>
      </c>
      <c r="T10" s="39" t="str">
        <f>IF(AND('Mapa final'!$AD$39="Muy Alta",'Mapa final'!$AF$39="Menor"),CONCATENATE("R5C",'Mapa final'!$T$39),"")</f>
        <v/>
      </c>
      <c r="U10" s="40" t="str">
        <f>IF(AND('Mapa final'!$AD$40="Muy Alta",'Mapa final'!$AF$40="Menor"),CONCATENATE("R5C",'Mapa final'!$T$40),"")</f>
        <v/>
      </c>
      <c r="V10" s="38" t="str">
        <f>IF(AND('Mapa final'!$AD$35="Muy Alta",'Mapa final'!$AF$35="Moderado"),CONCATENATE("R5C",'Mapa final'!$T$35),"")</f>
        <v/>
      </c>
      <c r="W10" s="39" t="str">
        <f>IF(AND('Mapa final'!$AD$36="Muy Alta",'Mapa final'!$AF$36="Moderado"),CONCATENATE("R5C",'Mapa final'!$T$36),"")</f>
        <v/>
      </c>
      <c r="X10" s="39" t="str">
        <f>IF(AND('Mapa final'!$AD$37="Muy Alta",'Mapa final'!$AF$37="Moderado"),CONCATENATE("R5C",'Mapa final'!$T$37),"")</f>
        <v/>
      </c>
      <c r="Y10" s="39" t="str">
        <f>IF(AND('Mapa final'!$AD$38="Muy Alta",'Mapa final'!$AF$38="Moderado"),CONCATENATE("R5C",'Mapa final'!$T$38),"")</f>
        <v/>
      </c>
      <c r="Z10" s="39" t="str">
        <f>IF(AND('Mapa final'!$AD$39="Muy Alta",'Mapa final'!$AF$39="Moderado"),CONCATENATE("R5C",'Mapa final'!$T$39),"")</f>
        <v/>
      </c>
      <c r="AA10" s="40" t="str">
        <f>IF(AND('Mapa final'!$AD$40="Muy Alta",'Mapa final'!$AF$40="Moderado"),CONCATENATE("R5C",'Mapa final'!$T$40),"")</f>
        <v/>
      </c>
      <c r="AB10" s="38" t="str">
        <f>IF(AND('Mapa final'!$AD$35="Muy Alta",'Mapa final'!$AF$35="Mayor"),CONCATENATE("R5C",'Mapa final'!$T$35),"")</f>
        <v/>
      </c>
      <c r="AC10" s="39" t="str">
        <f>IF(AND('Mapa final'!$AD$36="Muy Alta",'Mapa final'!$AF$36="Mayor"),CONCATENATE("R5C",'Mapa final'!$T$36),"")</f>
        <v/>
      </c>
      <c r="AD10" s="39" t="str">
        <f>IF(AND('Mapa final'!$AD$37="Muy Alta",'Mapa final'!$AF$37="Mayor"),CONCATENATE("R5C",'Mapa final'!$T$37),"")</f>
        <v/>
      </c>
      <c r="AE10" s="39" t="str">
        <f>IF(AND('Mapa final'!$AD$38="Muy Alta",'Mapa final'!$AF$38="Mayor"),CONCATENATE("R5C",'Mapa final'!$T$38),"")</f>
        <v/>
      </c>
      <c r="AF10" s="39" t="str">
        <f>IF(AND('Mapa final'!$AD$39="Muy Alta",'Mapa final'!$AF$39="Mayor"),CONCATENATE("R5C",'Mapa final'!$T$39),"")</f>
        <v/>
      </c>
      <c r="AG10" s="40" t="str">
        <f>IF(AND('Mapa final'!$AD$40="Muy Alta",'Mapa final'!$AF$40="Mayor"),CONCATENATE("R5C",'Mapa final'!$T$40),"")</f>
        <v/>
      </c>
      <c r="AH10" s="41" t="str">
        <f>IF(AND('Mapa final'!$AD$35="Muy Alta",'Mapa final'!$AF$35="Catastrófico"),CONCATENATE("R5C",'Mapa final'!$T$35),"")</f>
        <v/>
      </c>
      <c r="AI10" s="42" t="str">
        <f>IF(AND('Mapa final'!$AD$36="Muy Alta",'Mapa final'!$AF$36="Catastrófico"),CONCATENATE("R5C",'Mapa final'!$T$36),"")</f>
        <v/>
      </c>
      <c r="AJ10" s="42" t="str">
        <f>IF(AND('Mapa final'!$AD$37="Muy Alta",'Mapa final'!$AF$37="Catastrófico"),CONCATENATE("R5C",'Mapa final'!$T$37),"")</f>
        <v/>
      </c>
      <c r="AK10" s="42" t="str">
        <f>IF(AND('Mapa final'!$AD$38="Muy Alta",'Mapa final'!$AF$38="Catastrófico"),CONCATENATE("R5C",'Mapa final'!$T$38),"")</f>
        <v/>
      </c>
      <c r="AL10" s="42" t="str">
        <f>IF(AND('Mapa final'!$AD$39="Muy Alta",'Mapa final'!$AF$39="Catastrófico"),CONCATENATE("R5C",'Mapa final'!$T$39),"")</f>
        <v/>
      </c>
      <c r="AM10" s="43" t="str">
        <f>IF(AND('Mapa final'!$AD$40="Muy Alta",'Mapa final'!$AF$40="Catastrófico"),CONCATENATE("R5C",'Mapa final'!$T$40),"")</f>
        <v/>
      </c>
      <c r="AN10" s="69"/>
      <c r="AO10" s="524"/>
      <c r="AP10" s="525"/>
      <c r="AQ10" s="525"/>
      <c r="AR10" s="525"/>
      <c r="AS10" s="525"/>
      <c r="AT10" s="526"/>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row>
    <row r="11" spans="1:91" ht="15" customHeight="1" x14ac:dyDescent="0.25">
      <c r="A11" s="69"/>
      <c r="B11" s="463"/>
      <c r="C11" s="463"/>
      <c r="D11" s="464"/>
      <c r="E11" s="504"/>
      <c r="F11" s="505"/>
      <c r="G11" s="505"/>
      <c r="H11" s="505"/>
      <c r="I11" s="506"/>
      <c r="J11" s="38" t="str">
        <f>IF(AND('Mapa final'!$AD$41="Muy Alta",'Mapa final'!$AF$41="Leve"),CONCATENATE("R6C",'Mapa final'!$T$41),"")</f>
        <v/>
      </c>
      <c r="K11" s="39" t="str">
        <f>IF(AND('Mapa final'!$AD$42="Muy Alta",'Mapa final'!$AF$42="Leve"),CONCATENATE("R6C",'Mapa final'!$T$42),"")</f>
        <v/>
      </c>
      <c r="L11" s="39" t="str">
        <f>IF(AND('Mapa final'!$AD$43="Muy Alta",'Mapa final'!$AF$43="Leve"),CONCATENATE("R6C",'Mapa final'!$T$43),"")</f>
        <v/>
      </c>
      <c r="M11" s="39" t="str">
        <f>IF(AND('Mapa final'!$AD$44="Muy Alta",'Mapa final'!$AF$44="Leve"),CONCATENATE("R6C",'Mapa final'!$T$44),"")</f>
        <v/>
      </c>
      <c r="N11" s="39" t="str">
        <f>IF(AND('Mapa final'!$AD$45="Muy Alta",'Mapa final'!$AF$45="Leve"),CONCATENATE("R6C",'Mapa final'!$T$45),"")</f>
        <v/>
      </c>
      <c r="O11" s="40" t="str">
        <f>IF(AND('Mapa final'!$AD$46="Muy Alta",'Mapa final'!$AF$46="Leve"),CONCATENATE("R6C",'Mapa final'!$T$46),"")</f>
        <v/>
      </c>
      <c r="P11" s="38" t="str">
        <f>IF(AND('Mapa final'!$AD$41="Muy Alta",'Mapa final'!$AF$41="Menor"),CONCATENATE("R6C",'Mapa final'!$T$41),"")</f>
        <v/>
      </c>
      <c r="Q11" s="39" t="str">
        <f>IF(AND('Mapa final'!$AD$42="Muy Alta",'Mapa final'!$AF$42="Menor"),CONCATENATE("R6C",'Mapa final'!$T$42),"")</f>
        <v/>
      </c>
      <c r="R11" s="39" t="str">
        <f>IF(AND('Mapa final'!$AD$43="Muy Alta",'Mapa final'!$AF$43="Menor"),CONCATENATE("R6C",'Mapa final'!$T$43),"")</f>
        <v/>
      </c>
      <c r="S11" s="39" t="str">
        <f>IF(AND('Mapa final'!$AD$44="Muy Alta",'Mapa final'!$AF$44="Menor"),CONCATENATE("R6C",'Mapa final'!$T$44),"")</f>
        <v/>
      </c>
      <c r="T11" s="39" t="str">
        <f>IF(AND('Mapa final'!$AD$45="Muy Alta",'Mapa final'!$AF$45="Menor"),CONCATENATE("R6C",'Mapa final'!$T$45),"")</f>
        <v/>
      </c>
      <c r="U11" s="40" t="str">
        <f>IF(AND('Mapa final'!$AD$46="Muy Alta",'Mapa final'!$AF$46="Menor"),CONCATENATE("R6C",'Mapa final'!$T$46),"")</f>
        <v/>
      </c>
      <c r="V11" s="38" t="str">
        <f>IF(AND('Mapa final'!$AD$41="Muy Alta",'Mapa final'!$AF$41="Moderado"),CONCATENATE("R6C",'Mapa final'!$T$41),"")</f>
        <v/>
      </c>
      <c r="W11" s="39" t="str">
        <f>IF(AND('Mapa final'!$AD$42="Muy Alta",'Mapa final'!$AF$42="Moderado"),CONCATENATE("R6C",'Mapa final'!$T$42),"")</f>
        <v/>
      </c>
      <c r="X11" s="39" t="str">
        <f>IF(AND('Mapa final'!$AD$43="Muy Alta",'Mapa final'!$AF$43="Moderado"),CONCATENATE("R6C",'Mapa final'!$T$43),"")</f>
        <v/>
      </c>
      <c r="Y11" s="39" t="str">
        <f>IF(AND('Mapa final'!$AD$44="Muy Alta",'Mapa final'!$AF$44="Moderado"),CONCATENATE("R6C",'Mapa final'!$T$44),"")</f>
        <v/>
      </c>
      <c r="Z11" s="39" t="str">
        <f>IF(AND('Mapa final'!$AD$45="Muy Alta",'Mapa final'!$AF$45="Moderado"),CONCATENATE("R6C",'Mapa final'!$T$45),"")</f>
        <v/>
      </c>
      <c r="AA11" s="40" t="str">
        <f>IF(AND('Mapa final'!$AD$46="Muy Alta",'Mapa final'!$AF$46="Moderado"),CONCATENATE("R6C",'Mapa final'!$T$46),"")</f>
        <v/>
      </c>
      <c r="AB11" s="38" t="str">
        <f>IF(AND('Mapa final'!$AD$41="Muy Alta",'Mapa final'!$AF$41="Mayor"),CONCATENATE("R6C",'Mapa final'!$T$41),"")</f>
        <v/>
      </c>
      <c r="AC11" s="39" t="str">
        <f>IF(AND('Mapa final'!$AD$42="Muy Alta",'Mapa final'!$AF$42="Mayor"),CONCATENATE("R6C",'Mapa final'!$T$42),"")</f>
        <v/>
      </c>
      <c r="AD11" s="39" t="str">
        <f>IF(AND('Mapa final'!$AD$43="Muy Alta",'Mapa final'!$AF$43="Mayor"),CONCATENATE("R6C",'Mapa final'!$T$43),"")</f>
        <v/>
      </c>
      <c r="AE11" s="39" t="str">
        <f>IF(AND('Mapa final'!$AD$44="Muy Alta",'Mapa final'!$AF$44="Mayor"),CONCATENATE("R6C",'Mapa final'!$T$44),"")</f>
        <v/>
      </c>
      <c r="AF11" s="39" t="str">
        <f>IF(AND('Mapa final'!$AD$45="Muy Alta",'Mapa final'!$AF$45="Mayor"),CONCATENATE("R6C",'Mapa final'!$T$45),"")</f>
        <v/>
      </c>
      <c r="AG11" s="40" t="str">
        <f>IF(AND('Mapa final'!$AD$46="Muy Alta",'Mapa final'!$AF$46="Mayor"),CONCATENATE("R6C",'Mapa final'!$T$46),"")</f>
        <v/>
      </c>
      <c r="AH11" s="41" t="str">
        <f>IF(AND('Mapa final'!$AD$41="Muy Alta",'Mapa final'!$AF$41="Catastrófico"),CONCATENATE("R6C",'Mapa final'!$T$41),"")</f>
        <v/>
      </c>
      <c r="AI11" s="42" t="str">
        <f>IF(AND('Mapa final'!$AD$42="Muy Alta",'Mapa final'!$AF$42="Catastrófico"),CONCATENATE("R6C",'Mapa final'!$T$42),"")</f>
        <v/>
      </c>
      <c r="AJ11" s="42" t="str">
        <f>IF(AND('Mapa final'!$AD$43="Muy Alta",'Mapa final'!$AF$43="Catastrófico"),CONCATENATE("R6C",'Mapa final'!$T$43),"")</f>
        <v/>
      </c>
      <c r="AK11" s="42" t="str">
        <f>IF(AND('Mapa final'!$AD$44="Muy Alta",'Mapa final'!$AF$44="Catastrófico"),CONCATENATE("R6C",'Mapa final'!$T$44),"")</f>
        <v/>
      </c>
      <c r="AL11" s="42" t="str">
        <f>IF(AND('Mapa final'!$AD$45="Muy Alta",'Mapa final'!$AF$45="Catastrófico"),CONCATENATE("R6C",'Mapa final'!$T$45),"")</f>
        <v/>
      </c>
      <c r="AM11" s="43" t="str">
        <f>IF(AND('Mapa final'!$AD$46="Muy Alta",'Mapa final'!$AF$46="Catastrófico"),CONCATENATE("R6C",'Mapa final'!$T$46),"")</f>
        <v/>
      </c>
      <c r="AN11" s="69"/>
      <c r="AO11" s="524"/>
      <c r="AP11" s="525"/>
      <c r="AQ11" s="525"/>
      <c r="AR11" s="525"/>
      <c r="AS11" s="525"/>
      <c r="AT11" s="526"/>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row>
    <row r="12" spans="1:91" ht="15" customHeight="1" x14ac:dyDescent="0.25">
      <c r="A12" s="69"/>
      <c r="B12" s="463"/>
      <c r="C12" s="463"/>
      <c r="D12" s="464"/>
      <c r="E12" s="504"/>
      <c r="F12" s="505"/>
      <c r="G12" s="505"/>
      <c r="H12" s="505"/>
      <c r="I12" s="506"/>
      <c r="J12" s="38" t="str">
        <f>IF(AND('Mapa final'!$AD$47="Muy Alta",'Mapa final'!$AF$47="Leve"),CONCATENATE("R7C",'Mapa final'!$T$47),"")</f>
        <v/>
      </c>
      <c r="K12" s="39" t="str">
        <f>IF(AND('Mapa final'!$AD$48="Muy Alta",'Mapa final'!$AF$48="Leve"),CONCATENATE("R7C",'Mapa final'!$T$48),"")</f>
        <v/>
      </c>
      <c r="L12" s="39" t="str">
        <f>IF(AND('Mapa final'!$AD$49="Muy Alta",'Mapa final'!$AF$49="Leve"),CONCATENATE("R7C",'Mapa final'!$T$49),"")</f>
        <v/>
      </c>
      <c r="M12" s="39" t="str">
        <f>IF(AND('Mapa final'!$AD$50="Muy Alta",'Mapa final'!$AF$50="Leve"),CONCATENATE("R7C",'Mapa final'!$T$50),"")</f>
        <v/>
      </c>
      <c r="N12" s="39" t="str">
        <f>IF(AND('Mapa final'!$AD$51="Muy Alta",'Mapa final'!$AF$51="Leve"),CONCATENATE("R7C",'Mapa final'!$T$51),"")</f>
        <v/>
      </c>
      <c r="O12" s="40" t="str">
        <f>IF(AND('Mapa final'!$AD$52="Muy Alta",'Mapa final'!$AF$52="Leve"),CONCATENATE("R7C",'Mapa final'!$T$52),"")</f>
        <v/>
      </c>
      <c r="P12" s="38" t="str">
        <f>IF(AND('Mapa final'!$AD$47="Muy Alta",'Mapa final'!$AF$47="Menor"),CONCATENATE("R7C",'Mapa final'!$T$47),"")</f>
        <v/>
      </c>
      <c r="Q12" s="39" t="str">
        <f>IF(AND('Mapa final'!$AD$48="Muy Alta",'Mapa final'!$AF$48="Menor"),CONCATENATE("R7C",'Mapa final'!$T$48),"")</f>
        <v/>
      </c>
      <c r="R12" s="39" t="str">
        <f>IF(AND('Mapa final'!$AD$49="Muy Alta",'Mapa final'!$AF$49="Menor"),CONCATENATE("R7C",'Mapa final'!$T$49),"")</f>
        <v/>
      </c>
      <c r="S12" s="39" t="str">
        <f>IF(AND('Mapa final'!$AD$50="Muy Alta",'Mapa final'!$AF$50="Menor"),CONCATENATE("R7C",'Mapa final'!$T$50),"")</f>
        <v/>
      </c>
      <c r="T12" s="39" t="str">
        <f>IF(AND('Mapa final'!$AD$51="Muy Alta",'Mapa final'!$AF$51="Menor"),CONCATENATE("R7C",'Mapa final'!$T$51),"")</f>
        <v/>
      </c>
      <c r="U12" s="40" t="str">
        <f>IF(AND('Mapa final'!$AD$52="Muy Alta",'Mapa final'!$AF$52="Menor"),CONCATENATE("R7C",'Mapa final'!$T$52),"")</f>
        <v/>
      </c>
      <c r="V12" s="38" t="str">
        <f>IF(AND('Mapa final'!$AD$47="Muy Alta",'Mapa final'!$AF$47="Moderado"),CONCATENATE("R7C",'Mapa final'!$T$47),"")</f>
        <v/>
      </c>
      <c r="W12" s="39" t="str">
        <f>IF(AND('Mapa final'!$AD$48="Muy Alta",'Mapa final'!$AF$48="Moderado"),CONCATENATE("R7C",'Mapa final'!$T$48),"")</f>
        <v/>
      </c>
      <c r="X12" s="39" t="str">
        <f>IF(AND('Mapa final'!$AD$49="Muy Alta",'Mapa final'!$AF$49="Moderado"),CONCATENATE("R7C",'Mapa final'!$T$49),"")</f>
        <v/>
      </c>
      <c r="Y12" s="39" t="str">
        <f>IF(AND('Mapa final'!$AD$50="Muy Alta",'Mapa final'!$AF$50="Moderado"),CONCATENATE("R7C",'Mapa final'!$T$50),"")</f>
        <v/>
      </c>
      <c r="Z12" s="39" t="str">
        <f>IF(AND('Mapa final'!$AD$51="Muy Alta",'Mapa final'!$AF$51="Moderado"),CONCATENATE("R7C",'Mapa final'!$T$51),"")</f>
        <v/>
      </c>
      <c r="AA12" s="40" t="str">
        <f>IF(AND('Mapa final'!$AD$52="Muy Alta",'Mapa final'!$AF$52="Moderado"),CONCATENATE("R7C",'Mapa final'!$T$52),"")</f>
        <v/>
      </c>
      <c r="AB12" s="38" t="str">
        <f>IF(AND('Mapa final'!$AD$47="Muy Alta",'Mapa final'!$AF$47="Mayor"),CONCATENATE("R7C",'Mapa final'!$T$47),"")</f>
        <v/>
      </c>
      <c r="AC12" s="39" t="str">
        <f>IF(AND('Mapa final'!$AD$48="Muy Alta",'Mapa final'!$AF$48="Mayor"),CONCATENATE("R7C",'Mapa final'!$T$48),"")</f>
        <v/>
      </c>
      <c r="AD12" s="39" t="str">
        <f>IF(AND('Mapa final'!$AD$49="Muy Alta",'Mapa final'!$AF$49="Mayor"),CONCATENATE("R7C",'Mapa final'!$T$49),"")</f>
        <v/>
      </c>
      <c r="AE12" s="39" t="str">
        <f>IF(AND('Mapa final'!$AD$50="Muy Alta",'Mapa final'!$AF$50="Mayor"),CONCATENATE("R7C",'Mapa final'!$T$50),"")</f>
        <v/>
      </c>
      <c r="AF12" s="39" t="str">
        <f>IF(AND('Mapa final'!$AD$51="Muy Alta",'Mapa final'!$AF$51="Mayor"),CONCATENATE("R7C",'Mapa final'!$T$51),"")</f>
        <v/>
      </c>
      <c r="AG12" s="40" t="str">
        <f>IF(AND('Mapa final'!$AD$52="Muy Alta",'Mapa final'!$AF$52="Mayor"),CONCATENATE("R7C",'Mapa final'!$T$52),"")</f>
        <v/>
      </c>
      <c r="AH12" s="41" t="str">
        <f>IF(AND('Mapa final'!$AD$47="Muy Alta",'Mapa final'!$AF$47="Catastrófico"),CONCATENATE("R7C",'Mapa final'!$T$47),"")</f>
        <v/>
      </c>
      <c r="AI12" s="42" t="str">
        <f>IF(AND('Mapa final'!$AD$48="Muy Alta",'Mapa final'!$AF$48="Catastrófico"),CONCATENATE("R7C",'Mapa final'!$T$48),"")</f>
        <v/>
      </c>
      <c r="AJ12" s="42" t="str">
        <f>IF(AND('Mapa final'!$AD$49="Muy Alta",'Mapa final'!$AF$49="Catastrófico"),CONCATENATE("R7C",'Mapa final'!$T$49),"")</f>
        <v/>
      </c>
      <c r="AK12" s="42" t="str">
        <f>IF(AND('Mapa final'!$AD$50="Muy Alta",'Mapa final'!$AF$50="Catastrófico"),CONCATENATE("R7C",'Mapa final'!$T$50),"")</f>
        <v/>
      </c>
      <c r="AL12" s="42" t="str">
        <f>IF(AND('Mapa final'!$AD$51="Muy Alta",'Mapa final'!$AF$51="Catastrófico"),CONCATENATE("R7C",'Mapa final'!$T$51),"")</f>
        <v/>
      </c>
      <c r="AM12" s="43" t="str">
        <f>IF(AND('Mapa final'!$AD$52="Muy Alta",'Mapa final'!$AF$52="Catastrófico"),CONCATENATE("R7C",'Mapa final'!$T$52),"")</f>
        <v/>
      </c>
      <c r="AN12" s="69"/>
      <c r="AO12" s="524"/>
      <c r="AP12" s="525"/>
      <c r="AQ12" s="525"/>
      <c r="AR12" s="525"/>
      <c r="AS12" s="525"/>
      <c r="AT12" s="526"/>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row>
    <row r="13" spans="1:91" ht="15" customHeight="1" x14ac:dyDescent="0.25">
      <c r="A13" s="69"/>
      <c r="B13" s="463"/>
      <c r="C13" s="463"/>
      <c r="D13" s="464"/>
      <c r="E13" s="504"/>
      <c r="F13" s="505"/>
      <c r="G13" s="505"/>
      <c r="H13" s="505"/>
      <c r="I13" s="506"/>
      <c r="J13" s="38" t="str">
        <f>IF(AND('Mapa final'!$AD$53="Muy Alta",'Mapa final'!$AF$53="Leve"),CONCATENATE("R8C",'Mapa final'!$T$53),"")</f>
        <v/>
      </c>
      <c r="K13" s="39" t="str">
        <f>IF(AND('Mapa final'!$AD$54="Muy Alta",'Mapa final'!$AF$54="Leve"),CONCATENATE("R8C",'Mapa final'!$T$54),"")</f>
        <v/>
      </c>
      <c r="L13" s="39" t="str">
        <f>IF(AND('Mapa final'!$AD$55="Muy Alta",'Mapa final'!$AF$55="Leve"),CONCATENATE("R8C",'Mapa final'!$T$55),"")</f>
        <v/>
      </c>
      <c r="M13" s="39" t="str">
        <f>IF(AND('Mapa final'!$AD$56="Muy Alta",'Mapa final'!$AF$56="Leve"),CONCATENATE("R8C",'Mapa final'!$T$56),"")</f>
        <v/>
      </c>
      <c r="N13" s="39" t="str">
        <f>IF(AND('Mapa final'!$AD$57="Muy Alta",'Mapa final'!$AF$57="Leve"),CONCATENATE("R8C",'Mapa final'!$T$57),"")</f>
        <v/>
      </c>
      <c r="O13" s="40" t="str">
        <f>IF(AND('Mapa final'!$AD$58="Muy Alta",'Mapa final'!$AF$58="Leve"),CONCATENATE("R8C",'Mapa final'!$T$58),"")</f>
        <v/>
      </c>
      <c r="P13" s="38" t="str">
        <f>IF(AND('Mapa final'!$AD$53="Muy Alta",'Mapa final'!$AF$53="Menor"),CONCATENATE("R8C",'Mapa final'!$T$53),"")</f>
        <v/>
      </c>
      <c r="Q13" s="39" t="str">
        <f>IF(AND('Mapa final'!$AD$54="Muy Alta",'Mapa final'!$AF$54="Menor"),CONCATENATE("R8C",'Mapa final'!$T$54),"")</f>
        <v/>
      </c>
      <c r="R13" s="39" t="str">
        <f>IF(AND('Mapa final'!$AD$55="Muy Alta",'Mapa final'!$AF$55="Menor"),CONCATENATE("R8C",'Mapa final'!$T$55),"")</f>
        <v/>
      </c>
      <c r="S13" s="39" t="str">
        <f>IF(AND('Mapa final'!$AD$56="Muy Alta",'Mapa final'!$AF$56="Menor"),CONCATENATE("R8C",'Mapa final'!$T$56),"")</f>
        <v/>
      </c>
      <c r="T13" s="39" t="str">
        <f>IF(AND('Mapa final'!$AD$57="Muy Alta",'Mapa final'!$AF$57="Menor"),CONCATENATE("R8C",'Mapa final'!$T$57),"")</f>
        <v/>
      </c>
      <c r="U13" s="40" t="str">
        <f>IF(AND('Mapa final'!$AD$58="Muy Alta",'Mapa final'!$AF$58="Menor"),CONCATENATE("R8C",'Mapa final'!$T$58),"")</f>
        <v/>
      </c>
      <c r="V13" s="38" t="str">
        <f>IF(AND('Mapa final'!$AD$53="Muy Alta",'Mapa final'!$AF$53="Moderado"),CONCATENATE("R8C",'Mapa final'!$T$53),"")</f>
        <v/>
      </c>
      <c r="W13" s="39" t="str">
        <f>IF(AND('Mapa final'!$AD$54="Muy Alta",'Mapa final'!$AF$54="Moderado"),CONCATENATE("R8C",'Mapa final'!$T$54),"")</f>
        <v/>
      </c>
      <c r="X13" s="39" t="str">
        <f>IF(AND('Mapa final'!$AD$55="Muy Alta",'Mapa final'!$AF$55="Moderado"),CONCATENATE("R8C",'Mapa final'!$T$55),"")</f>
        <v/>
      </c>
      <c r="Y13" s="39" t="str">
        <f>IF(AND('Mapa final'!$AD$56="Muy Alta",'Mapa final'!$AF$56="Moderado"),CONCATENATE("R8C",'Mapa final'!$T$56),"")</f>
        <v/>
      </c>
      <c r="Z13" s="39" t="str">
        <f>IF(AND('Mapa final'!$AD$57="Muy Alta",'Mapa final'!$AF$57="Moderado"),CONCATENATE("R8C",'Mapa final'!$T$57),"")</f>
        <v/>
      </c>
      <c r="AA13" s="40" t="str">
        <f>IF(AND('Mapa final'!$AD$58="Muy Alta",'Mapa final'!$AF$58="Moderado"),CONCATENATE("R8C",'Mapa final'!$T$58),"")</f>
        <v/>
      </c>
      <c r="AB13" s="38" t="str">
        <f>IF(AND('Mapa final'!$AD$53="Muy Alta",'Mapa final'!$AF$53="Mayor"),CONCATENATE("R8C",'Mapa final'!$T$53),"")</f>
        <v/>
      </c>
      <c r="AC13" s="39" t="str">
        <f>IF(AND('Mapa final'!$AD$54="Muy Alta",'Mapa final'!$AF$54="Mayor"),CONCATENATE("R8C",'Mapa final'!$T$54),"")</f>
        <v/>
      </c>
      <c r="AD13" s="39" t="str">
        <f>IF(AND('Mapa final'!$AD$55="Muy Alta",'Mapa final'!$AF$55="Mayor"),CONCATENATE("R8C",'Mapa final'!$T$55),"")</f>
        <v/>
      </c>
      <c r="AE13" s="39" t="str">
        <f>IF(AND('Mapa final'!$AD$56="Muy Alta",'Mapa final'!$AF$56="Mayor"),CONCATENATE("R8C",'Mapa final'!$T$56),"")</f>
        <v/>
      </c>
      <c r="AF13" s="39" t="str">
        <f>IF(AND('Mapa final'!$AD$57="Muy Alta",'Mapa final'!$AF$57="Mayor"),CONCATENATE("R8C",'Mapa final'!$T$57),"")</f>
        <v/>
      </c>
      <c r="AG13" s="40" t="str">
        <f>IF(AND('Mapa final'!$AD$58="Muy Alta",'Mapa final'!$AF$58="Mayor"),CONCATENATE("R8C",'Mapa final'!$T$58),"")</f>
        <v/>
      </c>
      <c r="AH13" s="41" t="str">
        <f>IF(AND('Mapa final'!$AD$53="Muy Alta",'Mapa final'!$AF$53="Catastrófico"),CONCATENATE("R8C",'Mapa final'!$T$53),"")</f>
        <v/>
      </c>
      <c r="AI13" s="42" t="str">
        <f>IF(AND('Mapa final'!$AD$54="Muy Alta",'Mapa final'!$AF$54="Catastrófico"),CONCATENATE("R8C",'Mapa final'!$T$54),"")</f>
        <v/>
      </c>
      <c r="AJ13" s="42" t="str">
        <f>IF(AND('Mapa final'!$AD$55="Muy Alta",'Mapa final'!$AF$55="Catastrófico"),CONCATENATE("R8C",'Mapa final'!$T$55),"")</f>
        <v/>
      </c>
      <c r="AK13" s="42" t="str">
        <f>IF(AND('Mapa final'!$AD$56="Muy Alta",'Mapa final'!$AF$56="Catastrófico"),CONCATENATE("R8C",'Mapa final'!$T$56),"")</f>
        <v/>
      </c>
      <c r="AL13" s="42" t="str">
        <f>IF(AND('Mapa final'!$AD$57="Muy Alta",'Mapa final'!$AF$57="Catastrófico"),CONCATENATE("R8C",'Mapa final'!$T$57),"")</f>
        <v/>
      </c>
      <c r="AM13" s="43" t="str">
        <f>IF(AND('Mapa final'!$AD$58="Muy Alta",'Mapa final'!$AF$58="Catastrófico"),CONCATENATE("R8C",'Mapa final'!$T$58),"")</f>
        <v/>
      </c>
      <c r="AN13" s="69"/>
      <c r="AO13" s="524"/>
      <c r="AP13" s="525"/>
      <c r="AQ13" s="525"/>
      <c r="AR13" s="525"/>
      <c r="AS13" s="525"/>
      <c r="AT13" s="526"/>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row>
    <row r="14" spans="1:91" ht="15" customHeight="1" x14ac:dyDescent="0.25">
      <c r="A14" s="69"/>
      <c r="B14" s="463"/>
      <c r="C14" s="463"/>
      <c r="D14" s="464"/>
      <c r="E14" s="504"/>
      <c r="F14" s="505"/>
      <c r="G14" s="505"/>
      <c r="H14" s="505"/>
      <c r="I14" s="506"/>
      <c r="J14" s="38" t="str">
        <f>IF(AND('Mapa final'!$AD$59="Muy Alta",'Mapa final'!$AF$59="Leve"),CONCATENATE("R9C",'Mapa final'!$T$59),"")</f>
        <v/>
      </c>
      <c r="K14" s="39" t="str">
        <f>IF(AND('Mapa final'!$AD$60="Muy Alta",'Mapa final'!$AF$60="Leve"),CONCATENATE("R9C",'Mapa final'!$T$60),"")</f>
        <v/>
      </c>
      <c r="L14" s="39" t="str">
        <f>IF(AND('Mapa final'!$AD$61="Muy Alta",'Mapa final'!$AF$61="Leve"),CONCATENATE("R9C",'Mapa final'!$T$61),"")</f>
        <v/>
      </c>
      <c r="M14" s="39" t="str">
        <f>IF(AND('Mapa final'!$AD$62="Muy Alta",'Mapa final'!$AF$62="Leve"),CONCATENATE("R9C",'Mapa final'!$T$62),"")</f>
        <v/>
      </c>
      <c r="N14" s="39" t="str">
        <f>IF(AND('Mapa final'!$AD$63="Muy Alta",'Mapa final'!$AF$63="Leve"),CONCATENATE("R9C",'Mapa final'!$T$63),"")</f>
        <v/>
      </c>
      <c r="O14" s="40" t="str">
        <f>IF(AND('Mapa final'!$AD$64="Muy Alta",'Mapa final'!$AF$64="Leve"),CONCATENATE("R9C",'Mapa final'!$T$64),"")</f>
        <v/>
      </c>
      <c r="P14" s="38" t="str">
        <f>IF(AND('Mapa final'!$AD$59="Muy Alta",'Mapa final'!$AF$59="Menor"),CONCATENATE("R9C",'Mapa final'!$T$59),"")</f>
        <v/>
      </c>
      <c r="Q14" s="39" t="str">
        <f>IF(AND('Mapa final'!$AD$60="Muy Alta",'Mapa final'!$AF$60="Menor"),CONCATENATE("R9C",'Mapa final'!$T$60),"")</f>
        <v/>
      </c>
      <c r="R14" s="39" t="str">
        <f>IF(AND('Mapa final'!$AD$61="Muy Alta",'Mapa final'!$AF$61="Menor"),CONCATENATE("R9C",'Mapa final'!$T$61),"")</f>
        <v/>
      </c>
      <c r="S14" s="39" t="str">
        <f>IF(AND('Mapa final'!$AD$62="Muy Alta",'Mapa final'!$AF$62="Menor"),CONCATENATE("R9C",'Mapa final'!$T$62),"")</f>
        <v/>
      </c>
      <c r="T14" s="39" t="str">
        <f>IF(AND('Mapa final'!$AD$63="Muy Alta",'Mapa final'!$AF$63="Menor"),CONCATENATE("R9C",'Mapa final'!$T$63),"")</f>
        <v/>
      </c>
      <c r="U14" s="40" t="str">
        <f>IF(AND('Mapa final'!$AD$64="Muy Alta",'Mapa final'!$AF$64="Menor"),CONCATENATE("R9C",'Mapa final'!$T$64),"")</f>
        <v/>
      </c>
      <c r="V14" s="38" t="str">
        <f>IF(AND('Mapa final'!$AD$59="Muy Alta",'Mapa final'!$AF$59="Moderado"),CONCATENATE("R9C",'Mapa final'!$T$59),"")</f>
        <v/>
      </c>
      <c r="W14" s="39" t="str">
        <f>IF(AND('Mapa final'!$AD$60="Muy Alta",'Mapa final'!$AF$60="Moderado"),CONCATENATE("R9C",'Mapa final'!$T$60),"")</f>
        <v/>
      </c>
      <c r="X14" s="39" t="str">
        <f>IF(AND('Mapa final'!$AD$61="Muy Alta",'Mapa final'!$AF$61="Moderado"),CONCATENATE("R9C",'Mapa final'!$T$61),"")</f>
        <v/>
      </c>
      <c r="Y14" s="39" t="str">
        <f>IF(AND('Mapa final'!$AD$62="Muy Alta",'Mapa final'!$AF$62="Moderado"),CONCATENATE("R9C",'Mapa final'!$T$62),"")</f>
        <v/>
      </c>
      <c r="Z14" s="39" t="str">
        <f>IF(AND('Mapa final'!$AD$63="Muy Alta",'Mapa final'!$AF$63="Moderado"),CONCATENATE("R9C",'Mapa final'!$T$63),"")</f>
        <v/>
      </c>
      <c r="AA14" s="40" t="str">
        <f>IF(AND('Mapa final'!$AD$64="Muy Alta",'Mapa final'!$AF$64="Moderado"),CONCATENATE("R9C",'Mapa final'!$T$64),"")</f>
        <v/>
      </c>
      <c r="AB14" s="38" t="str">
        <f>IF(AND('Mapa final'!$AD$59="Muy Alta",'Mapa final'!$AF$59="Mayor"),CONCATENATE("R9C",'Mapa final'!$T$59),"")</f>
        <v/>
      </c>
      <c r="AC14" s="39" t="str">
        <f>IF(AND('Mapa final'!$AD$60="Muy Alta",'Mapa final'!$AF$60="Mayor"),CONCATENATE("R9C",'Mapa final'!$T$60),"")</f>
        <v/>
      </c>
      <c r="AD14" s="39" t="str">
        <f>IF(AND('Mapa final'!$AD$61="Muy Alta",'Mapa final'!$AF$61="Mayor"),CONCATENATE("R9C",'Mapa final'!$T$61),"")</f>
        <v/>
      </c>
      <c r="AE14" s="39" t="str">
        <f>IF(AND('Mapa final'!$AD$62="Muy Alta",'Mapa final'!$AF$62="Mayor"),CONCATENATE("R9C",'Mapa final'!$T$62),"")</f>
        <v/>
      </c>
      <c r="AF14" s="39" t="str">
        <f>IF(AND('Mapa final'!$AD$63="Muy Alta",'Mapa final'!$AF$63="Mayor"),CONCATENATE("R9C",'Mapa final'!$T$63),"")</f>
        <v/>
      </c>
      <c r="AG14" s="40" t="str">
        <f>IF(AND('Mapa final'!$AD$64="Muy Alta",'Mapa final'!$AF$64="Mayor"),CONCATENATE("R9C",'Mapa final'!$T$64),"")</f>
        <v/>
      </c>
      <c r="AH14" s="41" t="str">
        <f>IF(AND('Mapa final'!$AD$59="Muy Alta",'Mapa final'!$AF$59="Catastrófico"),CONCATENATE("R9C",'Mapa final'!$T$59),"")</f>
        <v/>
      </c>
      <c r="AI14" s="42" t="str">
        <f>IF(AND('Mapa final'!$AD$60="Muy Alta",'Mapa final'!$AF$60="Catastrófico"),CONCATENATE("R9C",'Mapa final'!$T$60),"")</f>
        <v/>
      </c>
      <c r="AJ14" s="42" t="str">
        <f>IF(AND('Mapa final'!$AD$61="Muy Alta",'Mapa final'!$AF$61="Catastrófico"),CONCATENATE("R9C",'Mapa final'!$T$61),"")</f>
        <v/>
      </c>
      <c r="AK14" s="42" t="str">
        <f>IF(AND('Mapa final'!$AD$62="Muy Alta",'Mapa final'!$AF$62="Catastrófico"),CONCATENATE("R9C",'Mapa final'!$T$62),"")</f>
        <v/>
      </c>
      <c r="AL14" s="42" t="str">
        <f>IF(AND('Mapa final'!$AD$63="Muy Alta",'Mapa final'!$AF$63="Catastrófico"),CONCATENATE("R9C",'Mapa final'!$T$63),"")</f>
        <v/>
      </c>
      <c r="AM14" s="43" t="str">
        <f>IF(AND('Mapa final'!$AD$64="Muy Alta",'Mapa final'!$AF$64="Catastrófico"),CONCATENATE("R9C",'Mapa final'!$T$64),"")</f>
        <v/>
      </c>
      <c r="AN14" s="69"/>
      <c r="AO14" s="524"/>
      <c r="AP14" s="525"/>
      <c r="AQ14" s="525"/>
      <c r="AR14" s="525"/>
      <c r="AS14" s="525"/>
      <c r="AT14" s="526"/>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row>
    <row r="15" spans="1:91" ht="15.75" customHeight="1" thickBot="1" x14ac:dyDescent="0.3">
      <c r="A15" s="69"/>
      <c r="B15" s="463"/>
      <c r="C15" s="463"/>
      <c r="D15" s="464"/>
      <c r="E15" s="507"/>
      <c r="F15" s="508"/>
      <c r="G15" s="508"/>
      <c r="H15" s="508"/>
      <c r="I15" s="509"/>
      <c r="J15" s="44" t="str">
        <f>IF(AND('Mapa final'!$AD$65="Muy Alta",'Mapa final'!$AF$65="Leve"),CONCATENATE("R10C",'Mapa final'!$T$65),"")</f>
        <v/>
      </c>
      <c r="K15" s="45" t="str">
        <f>IF(AND('Mapa final'!$AD$66="Muy Alta",'Mapa final'!$AF$66="Leve"),CONCATENATE("R10C",'Mapa final'!$T$66),"")</f>
        <v/>
      </c>
      <c r="L15" s="45" t="str">
        <f>IF(AND('Mapa final'!$AD$67="Muy Alta",'Mapa final'!$AF$67="Leve"),CONCATENATE("R10C",'Mapa final'!$T$67),"")</f>
        <v/>
      </c>
      <c r="M15" s="45" t="str">
        <f>IF(AND('Mapa final'!$AD$68="Muy Alta",'Mapa final'!$AF$68="Leve"),CONCATENATE("R10C",'Mapa final'!$T$68),"")</f>
        <v/>
      </c>
      <c r="N15" s="45" t="str">
        <f>IF(AND('Mapa final'!$AD$69="Muy Alta",'Mapa final'!$AF$69="Leve"),CONCATENATE("R10C",'Mapa final'!$T$69),"")</f>
        <v/>
      </c>
      <c r="O15" s="46" t="str">
        <f>IF(AND('Mapa final'!$AD$70="Muy Alta",'Mapa final'!$AF$70="Leve"),CONCATENATE("R10C",'Mapa final'!$T$70),"")</f>
        <v/>
      </c>
      <c r="P15" s="38" t="str">
        <f>IF(AND('Mapa final'!$AD$65="Muy Alta",'Mapa final'!$AF$65="Menor"),CONCATENATE("R10C",'Mapa final'!$T$65),"")</f>
        <v/>
      </c>
      <c r="Q15" s="39" t="str">
        <f>IF(AND('Mapa final'!$AD$66="Muy Alta",'Mapa final'!$AF$66="Menor"),CONCATENATE("R10C",'Mapa final'!$T$66),"")</f>
        <v/>
      </c>
      <c r="R15" s="39" t="str">
        <f>IF(AND('Mapa final'!$AD$67="Muy Alta",'Mapa final'!$AF$67="Menor"),CONCATENATE("R10C",'Mapa final'!$T$67),"")</f>
        <v/>
      </c>
      <c r="S15" s="39" t="str">
        <f>IF(AND('Mapa final'!$AD$68="Muy Alta",'Mapa final'!$AF$68="Menor"),CONCATENATE("R10C",'Mapa final'!$T$68),"")</f>
        <v/>
      </c>
      <c r="T15" s="39" t="str">
        <f>IF(AND('Mapa final'!$AD$69="Muy Alta",'Mapa final'!$AF$69="Menor"),CONCATENATE("R10C",'Mapa final'!$T$69),"")</f>
        <v/>
      </c>
      <c r="U15" s="40" t="str">
        <f>IF(AND('Mapa final'!$AD$70="Muy Alta",'Mapa final'!$AF$70="Menor"),CONCATENATE("R10C",'Mapa final'!$T$70),"")</f>
        <v/>
      </c>
      <c r="V15" s="44" t="str">
        <f>IF(AND('Mapa final'!$AD$65="Muy Alta",'Mapa final'!$AF$65="Moderado"),CONCATENATE("R10C",'Mapa final'!$T$65),"")</f>
        <v/>
      </c>
      <c r="W15" s="45" t="str">
        <f>IF(AND('Mapa final'!$AD$66="Muy Alta",'Mapa final'!$AF$66="Moderado"),CONCATENATE("R10C",'Mapa final'!$T$66),"")</f>
        <v/>
      </c>
      <c r="X15" s="45" t="str">
        <f>IF(AND('Mapa final'!$AD$67="Muy Alta",'Mapa final'!$AF$67="Moderado"),CONCATENATE("R10C",'Mapa final'!$T$67),"")</f>
        <v/>
      </c>
      <c r="Y15" s="45" t="str">
        <f>IF(AND('Mapa final'!$AD$68="Muy Alta",'Mapa final'!$AF$68="Moderado"),CONCATENATE("R10C",'Mapa final'!$T$68),"")</f>
        <v/>
      </c>
      <c r="Z15" s="45" t="str">
        <f>IF(AND('Mapa final'!$AD$69="Muy Alta",'Mapa final'!$AF$69="Moderado"),CONCATENATE("R10C",'Mapa final'!$T$69),"")</f>
        <v/>
      </c>
      <c r="AA15" s="46" t="str">
        <f>IF(AND('Mapa final'!$AD$70="Muy Alta",'Mapa final'!$AF$70="Moderado"),CONCATENATE("R10C",'Mapa final'!$T$70),"")</f>
        <v/>
      </c>
      <c r="AB15" s="38" t="str">
        <f>IF(AND('Mapa final'!$AD$65="Muy Alta",'Mapa final'!$AF$65="Mayor"),CONCATENATE("R10C",'Mapa final'!$T$65),"")</f>
        <v/>
      </c>
      <c r="AC15" s="39" t="str">
        <f>IF(AND('Mapa final'!$AD$66="Muy Alta",'Mapa final'!$AF$66="Mayor"),CONCATENATE("R10C",'Mapa final'!$T$66),"")</f>
        <v/>
      </c>
      <c r="AD15" s="39" t="str">
        <f>IF(AND('Mapa final'!$AD$67="Muy Alta",'Mapa final'!$AF$67="Mayor"),CONCATENATE("R10C",'Mapa final'!$T$67),"")</f>
        <v/>
      </c>
      <c r="AE15" s="39" t="str">
        <f>IF(AND('Mapa final'!$AD$68="Muy Alta",'Mapa final'!$AF$68="Mayor"),CONCATENATE("R10C",'Mapa final'!$T$68),"")</f>
        <v/>
      </c>
      <c r="AF15" s="39" t="str">
        <f>IF(AND('Mapa final'!$AD$69="Muy Alta",'Mapa final'!$AF$69="Mayor"),CONCATENATE("R10C",'Mapa final'!$T$69),"")</f>
        <v/>
      </c>
      <c r="AG15" s="40" t="str">
        <f>IF(AND('Mapa final'!$AD$70="Muy Alta",'Mapa final'!$AF$70="Mayor"),CONCATENATE("R10C",'Mapa final'!$T$70),"")</f>
        <v/>
      </c>
      <c r="AH15" s="47" t="str">
        <f>IF(AND('Mapa final'!$AD$65="Muy Alta",'Mapa final'!$AF$65="Catastrófico"),CONCATENATE("R10C",'Mapa final'!$T$65),"")</f>
        <v/>
      </c>
      <c r="AI15" s="48" t="str">
        <f>IF(AND('Mapa final'!$AD$66="Muy Alta",'Mapa final'!$AF$66="Catastrófico"),CONCATENATE("R10C",'Mapa final'!$T$66),"")</f>
        <v/>
      </c>
      <c r="AJ15" s="48" t="str">
        <f>IF(AND('Mapa final'!$AD$67="Muy Alta",'Mapa final'!$AF$67="Catastrófico"),CONCATENATE("R10C",'Mapa final'!$T$67),"")</f>
        <v/>
      </c>
      <c r="AK15" s="48" t="str">
        <f>IF(AND('Mapa final'!$AD$68="Muy Alta",'Mapa final'!$AF$68="Catastrófico"),CONCATENATE("R10C",'Mapa final'!$T$68),"")</f>
        <v/>
      </c>
      <c r="AL15" s="48" t="str">
        <f>IF(AND('Mapa final'!$AD$69="Muy Alta",'Mapa final'!$AF$69="Catastrófico"),CONCATENATE("R10C",'Mapa final'!$T$69),"")</f>
        <v/>
      </c>
      <c r="AM15" s="49" t="str">
        <f>IF(AND('Mapa final'!$AD$70="Muy Alta",'Mapa final'!$AF$70="Catastrófico"),CONCATENATE("R10C",'Mapa final'!$T$70),"")</f>
        <v/>
      </c>
      <c r="AN15" s="69"/>
      <c r="AO15" s="527"/>
      <c r="AP15" s="528"/>
      <c r="AQ15" s="528"/>
      <c r="AR15" s="528"/>
      <c r="AS15" s="528"/>
      <c r="AT15" s="52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row>
    <row r="16" spans="1:91" ht="15" customHeight="1" x14ac:dyDescent="0.25">
      <c r="A16" s="69"/>
      <c r="B16" s="463"/>
      <c r="C16" s="463"/>
      <c r="D16" s="464"/>
      <c r="E16" s="501" t="s">
        <v>115</v>
      </c>
      <c r="F16" s="502"/>
      <c r="G16" s="502"/>
      <c r="H16" s="502"/>
      <c r="I16" s="502"/>
      <c r="J16" s="50" t="str">
        <f>IF(AND('Mapa final'!$AD$11="Alta",'Mapa final'!$AF$11="Leve"),CONCATENATE("R1C",'Mapa final'!$T$11),"")</f>
        <v/>
      </c>
      <c r="K16" s="51" t="str">
        <f>IF(AND('Mapa final'!$AD$12="Alta",'Mapa final'!$AF$12="Leve"),CONCATENATE("R1C",'Mapa final'!$T$12),"")</f>
        <v/>
      </c>
      <c r="L16" s="51" t="str">
        <f>IF(AND('Mapa final'!$AD$13="Alta",'Mapa final'!$AF$13="Leve"),CONCATENATE("R1C",'Mapa final'!$T$13),"")</f>
        <v/>
      </c>
      <c r="M16" s="51" t="str">
        <f>IF(AND('Mapa final'!$AD$14="Alta",'Mapa final'!$AF$14="Leve"),CONCATENATE("R1C",'Mapa final'!$T$14),"")</f>
        <v/>
      </c>
      <c r="N16" s="51" t="str">
        <f>IF(AND('Mapa final'!$AD$15="Alta",'Mapa final'!$AF$15="Leve"),CONCATENATE("R1C",'Mapa final'!$T$15),"")</f>
        <v/>
      </c>
      <c r="O16" s="52" t="str">
        <f>IF(AND('Mapa final'!$AD$16="Alta",'Mapa final'!$AF$16="Leve"),CONCATENATE("R1C",'Mapa final'!$T$16),"")</f>
        <v/>
      </c>
      <c r="P16" s="50" t="str">
        <f>IF(AND('Mapa final'!$AD$11="Alta",'Mapa final'!$AF$11="Menor"),CONCATENATE("R1C",'Mapa final'!$T$11),"")</f>
        <v/>
      </c>
      <c r="Q16" s="51" t="str">
        <f>IF(AND('Mapa final'!$AD$12="Alta",'Mapa final'!$AF$12="Menor"),CONCATENATE("R1C",'Mapa final'!$T$12),"")</f>
        <v/>
      </c>
      <c r="R16" s="51" t="str">
        <f>IF(AND('Mapa final'!$AD$13="Alta",'Mapa final'!$AF$13="Menor"),CONCATENATE("R1C",'Mapa final'!$T$13),"")</f>
        <v/>
      </c>
      <c r="S16" s="51" t="str">
        <f>IF(AND('Mapa final'!$AD$14="Alta",'Mapa final'!$AF$14="Menor"),CONCATENATE("R1C",'Mapa final'!$T$14),"")</f>
        <v/>
      </c>
      <c r="T16" s="51" t="str">
        <f>IF(AND('Mapa final'!$AD$15="Alta",'Mapa final'!$AF$15="Menor"),CONCATENATE("R1C",'Mapa final'!$T$15),"")</f>
        <v/>
      </c>
      <c r="U16" s="52" t="str">
        <f>IF(AND('Mapa final'!$AD$16="Alta",'Mapa final'!$AF$16="Menor"),CONCATENATE("R1C",'Mapa final'!$T$16),"")</f>
        <v/>
      </c>
      <c r="V16" s="32" t="str">
        <f>IF(AND('Mapa final'!$AD$11="Alta",'Mapa final'!$AF$11="Moderado"),CONCATENATE("R1C",'Mapa final'!$T$11),"")</f>
        <v/>
      </c>
      <c r="W16" s="33" t="str">
        <f>IF(AND('Mapa final'!$AD$12="Alta",'Mapa final'!$AF$12="Moderado"),CONCATENATE("R1C",'Mapa final'!$T$12),"")</f>
        <v/>
      </c>
      <c r="X16" s="33" t="str">
        <f>IF(AND('Mapa final'!$AD$13="Alta",'Mapa final'!$AF$13="Moderado"),CONCATENATE("R1C",'Mapa final'!$T$13),"")</f>
        <v/>
      </c>
      <c r="Y16" s="33" t="str">
        <f>IF(AND('Mapa final'!$AD$14="Alta",'Mapa final'!$AF$14="Moderado"),CONCATENATE("R1C",'Mapa final'!$T$14),"")</f>
        <v/>
      </c>
      <c r="Z16" s="33" t="str">
        <f>IF(AND('Mapa final'!$AD$15="Alta",'Mapa final'!$AF$15="Moderado"),CONCATENATE("R1C",'Mapa final'!$T$15),"")</f>
        <v/>
      </c>
      <c r="AA16" s="34" t="str">
        <f>IF(AND('Mapa final'!$AD$16="Alta",'Mapa final'!$AF$16="Moderado"),CONCATENATE("R1C",'Mapa final'!$T$16),"")</f>
        <v/>
      </c>
      <c r="AB16" s="32" t="str">
        <f>IF(AND('Mapa final'!$AD$11="Alta",'Mapa final'!$AF$11="Mayor"),CONCATENATE("R1C",'Mapa final'!$T$11),"")</f>
        <v/>
      </c>
      <c r="AC16" s="33" t="str">
        <f>IF(AND('Mapa final'!$AD$12="Alta",'Mapa final'!$AF$12="Mayor"),CONCATENATE("R1C",'Mapa final'!$T$12),"")</f>
        <v/>
      </c>
      <c r="AD16" s="33" t="str">
        <f>IF(AND('Mapa final'!$AD$13="Alta",'Mapa final'!$AF$13="Mayor"),CONCATENATE("R1C",'Mapa final'!$T$13),"")</f>
        <v/>
      </c>
      <c r="AE16" s="33" t="str">
        <f>IF(AND('Mapa final'!$AD$14="Alta",'Mapa final'!$AF$14="Mayor"),CONCATENATE("R1C",'Mapa final'!$T$14),"")</f>
        <v/>
      </c>
      <c r="AF16" s="33" t="str">
        <f>IF(AND('Mapa final'!$AD$15="Alta",'Mapa final'!$AF$15="Mayor"),CONCATENATE("R1C",'Mapa final'!$T$15),"")</f>
        <v/>
      </c>
      <c r="AG16" s="34" t="str">
        <f>IF(AND('Mapa final'!$AD$16="Alta",'Mapa final'!$AF$16="Mayor"),CONCATENATE("R1C",'Mapa final'!$T$16),"")</f>
        <v/>
      </c>
      <c r="AH16" s="35" t="str">
        <f>IF(AND('Mapa final'!$AD$11="Alta",'Mapa final'!$AF$11="Catastrófico"),CONCATENATE("R1C",'Mapa final'!$T$11),"")</f>
        <v/>
      </c>
      <c r="AI16" s="36" t="str">
        <f>IF(AND('Mapa final'!$AD$12="Alta",'Mapa final'!$AF$12="Catastrófico"),CONCATENATE("R1C",'Mapa final'!$T$12),"")</f>
        <v/>
      </c>
      <c r="AJ16" s="36" t="str">
        <f>IF(AND('Mapa final'!$AD$13="Alta",'Mapa final'!$AF$13="Catastrófico"),CONCATENATE("R1C",'Mapa final'!$T$13),"")</f>
        <v/>
      </c>
      <c r="AK16" s="36" t="str">
        <f>IF(AND('Mapa final'!$AD$14="Alta",'Mapa final'!$AF$14="Catastrófico"),CONCATENATE("R1C",'Mapa final'!$T$14),"")</f>
        <v/>
      </c>
      <c r="AL16" s="36" t="str">
        <f>IF(AND('Mapa final'!$AD$15="Alta",'Mapa final'!$AF$15="Catastrófico"),CONCATENATE("R1C",'Mapa final'!$T$15),"")</f>
        <v/>
      </c>
      <c r="AM16" s="37" t="str">
        <f>IF(AND('Mapa final'!$AD$16="Alta",'Mapa final'!$AF$16="Catastrófico"),CONCATENATE("R1C",'Mapa final'!$T$16),"")</f>
        <v/>
      </c>
      <c r="AN16" s="69"/>
      <c r="AO16" s="511" t="s">
        <v>80</v>
      </c>
      <c r="AP16" s="512"/>
      <c r="AQ16" s="512"/>
      <c r="AR16" s="512"/>
      <c r="AS16" s="512"/>
      <c r="AT16" s="513"/>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row>
    <row r="17" spans="1:76" ht="15" customHeight="1" x14ac:dyDescent="0.25">
      <c r="A17" s="69"/>
      <c r="B17" s="463"/>
      <c r="C17" s="463"/>
      <c r="D17" s="464"/>
      <c r="E17" s="520"/>
      <c r="F17" s="505"/>
      <c r="G17" s="505"/>
      <c r="H17" s="505"/>
      <c r="I17" s="505"/>
      <c r="J17" s="53" t="str">
        <f>IF(AND('Mapa final'!$AD$17="Alta",'Mapa final'!$AF$17="Leve"),CONCATENATE("R2C",'Mapa final'!$T$17),"")</f>
        <v/>
      </c>
      <c r="K17" s="54" t="str">
        <f>IF(AND('Mapa final'!$AD$18="Alta",'Mapa final'!$AF$18="Leve"),CONCATENATE("R2C",'Mapa final'!$T$18),"")</f>
        <v/>
      </c>
      <c r="L17" s="54" t="str">
        <f>IF(AND('Mapa final'!$AD$19="Alta",'Mapa final'!$AF$19="Leve"),CONCATENATE("R2C",'Mapa final'!$T$19),"")</f>
        <v/>
      </c>
      <c r="M17" s="54" t="str">
        <f>IF(AND('Mapa final'!$AD$20="Alta",'Mapa final'!$AF$20="Leve"),CONCATENATE("R2C",'Mapa final'!$T$20),"")</f>
        <v/>
      </c>
      <c r="N17" s="54" t="str">
        <f>IF(AND('Mapa final'!$AD$21="Alta",'Mapa final'!$AF$21="Leve"),CONCATENATE("R2C",'Mapa final'!$T$21),"")</f>
        <v/>
      </c>
      <c r="O17" s="55" t="str">
        <f>IF(AND('Mapa final'!$AD$22="Alta",'Mapa final'!$AF$22="Leve"),CONCATENATE("R2C",'Mapa final'!$T$22),"")</f>
        <v/>
      </c>
      <c r="P17" s="53" t="str">
        <f>IF(AND('Mapa final'!$AD$17="Alta",'Mapa final'!$AF$17="Menor"),CONCATENATE("R2C",'Mapa final'!$T$17),"")</f>
        <v/>
      </c>
      <c r="Q17" s="54" t="str">
        <f>IF(AND('Mapa final'!$AD$18="Alta",'Mapa final'!$AF$18="Menor"),CONCATENATE("R2C",'Mapa final'!$T$18),"")</f>
        <v/>
      </c>
      <c r="R17" s="54" t="str">
        <f>IF(AND('Mapa final'!$AD$19="Alta",'Mapa final'!$AF$19="Menor"),CONCATENATE("R2C",'Mapa final'!$T$19),"")</f>
        <v/>
      </c>
      <c r="S17" s="54" t="str">
        <f>IF(AND('Mapa final'!$AD$20="Alta",'Mapa final'!$AF$20="Menor"),CONCATENATE("R2C",'Mapa final'!$T$20),"")</f>
        <v/>
      </c>
      <c r="T17" s="54" t="str">
        <f>IF(AND('Mapa final'!$AD$21="Alta",'Mapa final'!$AF$21="Menor"),CONCATENATE("R2C",'Mapa final'!$T$21),"")</f>
        <v/>
      </c>
      <c r="U17" s="55" t="str">
        <f>IF(AND('Mapa final'!$AD$22="Alta",'Mapa final'!$AF$22="Menor"),CONCATENATE("R2C",'Mapa final'!$T$22),"")</f>
        <v/>
      </c>
      <c r="V17" s="38" t="str">
        <f>IF(AND('Mapa final'!$AD$17="Alta",'Mapa final'!$AF$17="Moderado"),CONCATENATE("R2C",'Mapa final'!$T$17),"")</f>
        <v/>
      </c>
      <c r="W17" s="39" t="str">
        <f>IF(AND('Mapa final'!$AD$18="Alta",'Mapa final'!$AF$18="Moderado"),CONCATENATE("R2C",'Mapa final'!$T$18),"")</f>
        <v/>
      </c>
      <c r="X17" s="39" t="str">
        <f>IF(AND('Mapa final'!$AD$19="Alta",'Mapa final'!$AF$19="Moderado"),CONCATENATE("R2C",'Mapa final'!$T$19),"")</f>
        <v/>
      </c>
      <c r="Y17" s="39" t="str">
        <f>IF(AND('Mapa final'!$AD$20="Alta",'Mapa final'!$AF$20="Moderado"),CONCATENATE("R2C",'Mapa final'!$T$20),"")</f>
        <v/>
      </c>
      <c r="Z17" s="39" t="str">
        <f>IF(AND('Mapa final'!$AD$21="Alta",'Mapa final'!$AF$21="Moderado"),CONCATENATE("R2C",'Mapa final'!$T$21),"")</f>
        <v/>
      </c>
      <c r="AA17" s="40" t="str">
        <f>IF(AND('Mapa final'!$AD$22="Alta",'Mapa final'!$AF$22="Moderado"),CONCATENATE("R2C",'Mapa final'!$T$22),"")</f>
        <v/>
      </c>
      <c r="AB17" s="38" t="str">
        <f>IF(AND('Mapa final'!$AD$17="Alta",'Mapa final'!$AF$17="Mayor"),CONCATENATE("R2C",'Mapa final'!$T$17),"")</f>
        <v/>
      </c>
      <c r="AC17" s="39" t="str">
        <f>IF(AND('Mapa final'!$AD$18="Alta",'Mapa final'!$AF$18="Mayor"),CONCATENATE("R2C",'Mapa final'!$T$18),"")</f>
        <v/>
      </c>
      <c r="AD17" s="39" t="str">
        <f>IF(AND('Mapa final'!$AD$19="Alta",'Mapa final'!$AF$19="Mayor"),CONCATENATE("R2C",'Mapa final'!$T$19),"")</f>
        <v/>
      </c>
      <c r="AE17" s="39" t="str">
        <f>IF(AND('Mapa final'!$AD$20="Alta",'Mapa final'!$AF$20="Mayor"),CONCATENATE("R2C",'Mapa final'!$T$20),"")</f>
        <v/>
      </c>
      <c r="AF17" s="39" t="str">
        <f>IF(AND('Mapa final'!$AD$21="Alta",'Mapa final'!$AF$21="Mayor"),CONCATENATE("R2C",'Mapa final'!$T$21),"")</f>
        <v/>
      </c>
      <c r="AG17" s="40" t="str">
        <f>IF(AND('Mapa final'!$AD$22="Alta",'Mapa final'!$AF$22="Mayor"),CONCATENATE("R2C",'Mapa final'!$T$22),"")</f>
        <v/>
      </c>
      <c r="AH17" s="41" t="str">
        <f>IF(AND('Mapa final'!$AD$17="Alta",'Mapa final'!$AF$17="Catastrófico"),CONCATENATE("R2C",'Mapa final'!$T$17),"")</f>
        <v/>
      </c>
      <c r="AI17" s="42" t="str">
        <f>IF(AND('Mapa final'!$AD$18="Alta",'Mapa final'!$AF$18="Catastrófico"),CONCATENATE("R2C",'Mapa final'!$T$18),"")</f>
        <v/>
      </c>
      <c r="AJ17" s="42" t="str">
        <f>IF(AND('Mapa final'!$AD$19="Alta",'Mapa final'!$AF$19="Catastrófico"),CONCATENATE("R2C",'Mapa final'!$T$19),"")</f>
        <v/>
      </c>
      <c r="AK17" s="42" t="str">
        <f>IF(AND('Mapa final'!$AD$20="Alta",'Mapa final'!$AF$20="Catastrófico"),CONCATENATE("R2C",'Mapa final'!$T$20),"")</f>
        <v/>
      </c>
      <c r="AL17" s="42" t="str">
        <f>IF(AND('Mapa final'!$AD$21="Alta",'Mapa final'!$AF$21="Catastrófico"),CONCATENATE("R2C",'Mapa final'!$T$21),"")</f>
        <v/>
      </c>
      <c r="AM17" s="43" t="str">
        <f>IF(AND('Mapa final'!$AD$22="Alta",'Mapa final'!$AF$22="Catastrófico"),CONCATENATE("R2C",'Mapa final'!$T$22),"")</f>
        <v/>
      </c>
      <c r="AN17" s="69"/>
      <c r="AO17" s="514"/>
      <c r="AP17" s="515"/>
      <c r="AQ17" s="515"/>
      <c r="AR17" s="515"/>
      <c r="AS17" s="515"/>
      <c r="AT17" s="516"/>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row>
    <row r="18" spans="1:76" ht="15" customHeight="1" x14ac:dyDescent="0.25">
      <c r="A18" s="69"/>
      <c r="B18" s="463"/>
      <c r="C18" s="463"/>
      <c r="D18" s="464"/>
      <c r="E18" s="504"/>
      <c r="F18" s="505"/>
      <c r="G18" s="505"/>
      <c r="H18" s="505"/>
      <c r="I18" s="505"/>
      <c r="J18" s="53" t="str">
        <f>IF(AND('Mapa final'!$AD$23="Alta",'Mapa final'!$AF$23="Leve"),CONCATENATE("R3C",'Mapa final'!$T$23),"")</f>
        <v/>
      </c>
      <c r="K18" s="54" t="str">
        <f>IF(AND('Mapa final'!$AD$24="Alta",'Mapa final'!$AF$24="Leve"),CONCATENATE("R3C",'Mapa final'!$T$24),"")</f>
        <v/>
      </c>
      <c r="L18" s="54" t="str">
        <f>IF(AND('Mapa final'!$AD$25="Alta",'Mapa final'!$AF$25="Leve"),CONCATENATE("R3C",'Mapa final'!$T$25),"")</f>
        <v/>
      </c>
      <c r="M18" s="54" t="str">
        <f>IF(AND('Mapa final'!$AD$26="Alta",'Mapa final'!$AF$26="Leve"),CONCATENATE("R3C",'Mapa final'!$T$26),"")</f>
        <v/>
      </c>
      <c r="N18" s="54" t="str">
        <f>IF(AND('Mapa final'!$AD$27="Alta",'Mapa final'!$AF$27="Leve"),CONCATENATE("R3C",'Mapa final'!$T$27),"")</f>
        <v/>
      </c>
      <c r="O18" s="55" t="str">
        <f>IF(AND('Mapa final'!$AD$28="Alta",'Mapa final'!$AF$28="Leve"),CONCATENATE("R3C",'Mapa final'!$T$28),"")</f>
        <v/>
      </c>
      <c r="P18" s="53" t="str">
        <f>IF(AND('Mapa final'!$AD$23="Alta",'Mapa final'!$AF$23="Menor"),CONCATENATE("R3C",'Mapa final'!$T$23),"")</f>
        <v/>
      </c>
      <c r="Q18" s="54" t="str">
        <f>IF(AND('Mapa final'!$AD$24="Alta",'Mapa final'!$AF$24="Menor"),CONCATENATE("R3C",'Mapa final'!$T$24),"")</f>
        <v/>
      </c>
      <c r="R18" s="54" t="str">
        <f>IF(AND('Mapa final'!$AD$25="Alta",'Mapa final'!$AF$25="Menor"),CONCATENATE("R3C",'Mapa final'!$T$25),"")</f>
        <v/>
      </c>
      <c r="S18" s="54" t="str">
        <f>IF(AND('Mapa final'!$AD$26="Alta",'Mapa final'!$AF$26="Menor"),CONCATENATE("R3C",'Mapa final'!$T$26),"")</f>
        <v/>
      </c>
      <c r="T18" s="54" t="str">
        <f>IF(AND('Mapa final'!$AD$27="Alta",'Mapa final'!$AF$27="Menor"),CONCATENATE("R3C",'Mapa final'!$T$27),"")</f>
        <v/>
      </c>
      <c r="U18" s="55" t="str">
        <f>IF(AND('Mapa final'!$AD$28="Alta",'Mapa final'!$AF$28="Menor"),CONCATENATE("R3C",'Mapa final'!$T$28),"")</f>
        <v/>
      </c>
      <c r="V18" s="38" t="str">
        <f>IF(AND('Mapa final'!$AD$23="Alta",'Mapa final'!$AF$23="Moderado"),CONCATENATE("R3C",'Mapa final'!$T$23),"")</f>
        <v/>
      </c>
      <c r="W18" s="39" t="str">
        <f>IF(AND('Mapa final'!$AD$24="Alta",'Mapa final'!$AF$24="Moderado"),CONCATENATE("R3C",'Mapa final'!$T$24),"")</f>
        <v/>
      </c>
      <c r="X18" s="39" t="str">
        <f>IF(AND('Mapa final'!$AD$25="Alta",'Mapa final'!$AF$25="Moderado"),CONCATENATE("R3C",'Mapa final'!$T$25),"")</f>
        <v/>
      </c>
      <c r="Y18" s="39" t="str">
        <f>IF(AND('Mapa final'!$AD$26="Alta",'Mapa final'!$AF$26="Moderado"),CONCATENATE("R3C",'Mapa final'!$T$26),"")</f>
        <v/>
      </c>
      <c r="Z18" s="39" t="str">
        <f>IF(AND('Mapa final'!$AD$27="Alta",'Mapa final'!$AF$27="Moderado"),CONCATENATE("R3C",'Mapa final'!$T$27),"")</f>
        <v/>
      </c>
      <c r="AA18" s="40" t="str">
        <f>IF(AND('Mapa final'!$AD$28="Alta",'Mapa final'!$AF$28="Moderado"),CONCATENATE("R3C",'Mapa final'!$T$28),"")</f>
        <v/>
      </c>
      <c r="AB18" s="38" t="str">
        <f>IF(AND('Mapa final'!$AD$23="Alta",'Mapa final'!$AF$23="Mayor"),CONCATENATE("R3C",'Mapa final'!$T$23),"")</f>
        <v/>
      </c>
      <c r="AC18" s="39" t="str">
        <f>IF(AND('Mapa final'!$AD$24="Alta",'Mapa final'!$AF$24="Mayor"),CONCATENATE("R3C",'Mapa final'!$T$24),"")</f>
        <v/>
      </c>
      <c r="AD18" s="39" t="str">
        <f>IF(AND('Mapa final'!$AD$25="Alta",'Mapa final'!$AF$25="Mayor"),CONCATENATE("R3C",'Mapa final'!$T$25),"")</f>
        <v/>
      </c>
      <c r="AE18" s="39" t="str">
        <f>IF(AND('Mapa final'!$AD$26="Alta",'Mapa final'!$AF$26="Mayor"),CONCATENATE("R3C",'Mapa final'!$T$26),"")</f>
        <v/>
      </c>
      <c r="AF18" s="39" t="str">
        <f>IF(AND('Mapa final'!$AD$27="Alta",'Mapa final'!$AF$27="Mayor"),CONCATENATE("R3C",'Mapa final'!$T$27),"")</f>
        <v/>
      </c>
      <c r="AG18" s="40" t="str">
        <f>IF(AND('Mapa final'!$AD$28="Alta",'Mapa final'!$AF$28="Mayor"),CONCATENATE("R3C",'Mapa final'!$T$28),"")</f>
        <v/>
      </c>
      <c r="AH18" s="41" t="str">
        <f>IF(AND('Mapa final'!$AD$23="Alta",'Mapa final'!$AF$23="Catastrófico"),CONCATENATE("R3C",'Mapa final'!$T$23),"")</f>
        <v/>
      </c>
      <c r="AI18" s="42" t="str">
        <f>IF(AND('Mapa final'!$AD$24="Alta",'Mapa final'!$AF$24="Catastrófico"),CONCATENATE("R3C",'Mapa final'!$T$24),"")</f>
        <v/>
      </c>
      <c r="AJ18" s="42" t="str">
        <f>IF(AND('Mapa final'!$AD$25="Alta",'Mapa final'!$AF$25="Catastrófico"),CONCATENATE("R3C",'Mapa final'!$T$25),"")</f>
        <v/>
      </c>
      <c r="AK18" s="42" t="str">
        <f>IF(AND('Mapa final'!$AD$26="Alta",'Mapa final'!$AF$26="Catastrófico"),CONCATENATE("R3C",'Mapa final'!$T$26),"")</f>
        <v/>
      </c>
      <c r="AL18" s="42" t="str">
        <f>IF(AND('Mapa final'!$AD$27="Alta",'Mapa final'!$AF$27="Catastrófico"),CONCATENATE("R3C",'Mapa final'!$T$27),"")</f>
        <v/>
      </c>
      <c r="AM18" s="43" t="str">
        <f>IF(AND('Mapa final'!$AD$28="Alta",'Mapa final'!$AF$28="Catastrófico"),CONCATENATE("R3C",'Mapa final'!$T$28),"")</f>
        <v/>
      </c>
      <c r="AN18" s="69"/>
      <c r="AO18" s="514"/>
      <c r="AP18" s="515"/>
      <c r="AQ18" s="515"/>
      <c r="AR18" s="515"/>
      <c r="AS18" s="515"/>
      <c r="AT18" s="516"/>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row>
    <row r="19" spans="1:76" ht="15" customHeight="1" x14ac:dyDescent="0.25">
      <c r="A19" s="69"/>
      <c r="B19" s="463"/>
      <c r="C19" s="463"/>
      <c r="D19" s="464"/>
      <c r="E19" s="504"/>
      <c r="F19" s="505"/>
      <c r="G19" s="505"/>
      <c r="H19" s="505"/>
      <c r="I19" s="505"/>
      <c r="J19" s="53" t="str">
        <f>IF(AND('Mapa final'!$AD$29="Alta",'Mapa final'!$AF$29="Leve"),CONCATENATE("R4C",'Mapa final'!$T$29),"")</f>
        <v/>
      </c>
      <c r="K19" s="54" t="str">
        <f>IF(AND('Mapa final'!$AD$30="Alta",'Mapa final'!$AF$30="Leve"),CONCATENATE("R4C",'Mapa final'!$T$30),"")</f>
        <v/>
      </c>
      <c r="L19" s="54" t="str">
        <f>IF(AND('Mapa final'!$AD$31="Alta",'Mapa final'!$AF$31="Leve"),CONCATENATE("R4C",'Mapa final'!$T$31),"")</f>
        <v/>
      </c>
      <c r="M19" s="54" t="str">
        <f>IF(AND('Mapa final'!$AD$32="Alta",'Mapa final'!$AF$32="Leve"),CONCATENATE("R4C",'Mapa final'!$T$32),"")</f>
        <v/>
      </c>
      <c r="N19" s="54" t="str">
        <f>IF(AND('Mapa final'!$AD$33="Alta",'Mapa final'!$AF$33="Leve"),CONCATENATE("R4C",'Mapa final'!$T$33),"")</f>
        <v/>
      </c>
      <c r="O19" s="55" t="str">
        <f>IF(AND('Mapa final'!$AD$34="Alta",'Mapa final'!$AF$34="Leve"),CONCATENATE("R4C",'Mapa final'!$T$34),"")</f>
        <v/>
      </c>
      <c r="P19" s="53" t="str">
        <f>IF(AND('Mapa final'!$AD$29="Alta",'Mapa final'!$AF$29="Menor"),CONCATENATE("R4C",'Mapa final'!$T$29),"")</f>
        <v/>
      </c>
      <c r="Q19" s="54" t="str">
        <f>IF(AND('Mapa final'!$AD$30="Alta",'Mapa final'!$AF$30="Menor"),CONCATENATE("R4C",'Mapa final'!$T$30),"")</f>
        <v/>
      </c>
      <c r="R19" s="54" t="str">
        <f>IF(AND('Mapa final'!$AD$31="Alta",'Mapa final'!$AF$31="Menor"),CONCATENATE("R4C",'Mapa final'!$T$31),"")</f>
        <v/>
      </c>
      <c r="S19" s="54" t="str">
        <f>IF(AND('Mapa final'!$AD$32="Alta",'Mapa final'!$AF$32="Menor"),CONCATENATE("R4C",'Mapa final'!$T$32),"")</f>
        <v/>
      </c>
      <c r="T19" s="54" t="str">
        <f>IF(AND('Mapa final'!$AD$33="Alta",'Mapa final'!$AF$33="Menor"),CONCATENATE("R4C",'Mapa final'!$T$33),"")</f>
        <v/>
      </c>
      <c r="U19" s="55" t="str">
        <f>IF(AND('Mapa final'!$AD$34="Alta",'Mapa final'!$AF$34="Menor"),CONCATENATE("R4C",'Mapa final'!$T$34),"")</f>
        <v/>
      </c>
      <c r="V19" s="38" t="str">
        <f>IF(AND('Mapa final'!$AD$29="Alta",'Mapa final'!$AF$29="Moderado"),CONCATENATE("R4C",'Mapa final'!$T$29),"")</f>
        <v/>
      </c>
      <c r="W19" s="39" t="str">
        <f>IF(AND('Mapa final'!$AD$30="Alta",'Mapa final'!$AF$30="Moderado"),CONCATENATE("R4C",'Mapa final'!$T$30),"")</f>
        <v/>
      </c>
      <c r="X19" s="39" t="str">
        <f>IF(AND('Mapa final'!$AD$31="Alta",'Mapa final'!$AF$31="Moderado"),CONCATENATE("R4C",'Mapa final'!$T$31),"")</f>
        <v/>
      </c>
      <c r="Y19" s="39" t="str">
        <f>IF(AND('Mapa final'!$AD$32="Alta",'Mapa final'!$AF$32="Moderado"),CONCATENATE("R4C",'Mapa final'!$T$32),"")</f>
        <v/>
      </c>
      <c r="Z19" s="39" t="str">
        <f>IF(AND('Mapa final'!$AD$33="Alta",'Mapa final'!$AF$33="Moderado"),CONCATENATE("R4C",'Mapa final'!$T$33),"")</f>
        <v/>
      </c>
      <c r="AA19" s="40" t="str">
        <f>IF(AND('Mapa final'!$AD$34="Alta",'Mapa final'!$AF$34="Moderado"),CONCATENATE("R4C",'Mapa final'!$T$34),"")</f>
        <v/>
      </c>
      <c r="AB19" s="38" t="str">
        <f>IF(AND('Mapa final'!$AD$29="Alta",'Mapa final'!$AF$29="Mayor"),CONCATENATE("R4C",'Mapa final'!$T$29),"")</f>
        <v/>
      </c>
      <c r="AC19" s="39" t="str">
        <f>IF(AND('Mapa final'!$AD$30="Alta",'Mapa final'!$AF$30="Mayor"),CONCATENATE("R4C",'Mapa final'!$T$30),"")</f>
        <v/>
      </c>
      <c r="AD19" s="39" t="str">
        <f>IF(AND('Mapa final'!$AD$31="Alta",'Mapa final'!$AF$31="Mayor"),CONCATENATE("R4C",'Mapa final'!$T$31),"")</f>
        <v/>
      </c>
      <c r="AE19" s="39" t="str">
        <f>IF(AND('Mapa final'!$AD$32="Alta",'Mapa final'!$AF$32="Mayor"),CONCATENATE("R4C",'Mapa final'!$T$32),"")</f>
        <v/>
      </c>
      <c r="AF19" s="39" t="str">
        <f>IF(AND('Mapa final'!$AD$33="Alta",'Mapa final'!$AF$33="Mayor"),CONCATENATE("R4C",'Mapa final'!$T$33),"")</f>
        <v/>
      </c>
      <c r="AG19" s="40" t="str">
        <f>IF(AND('Mapa final'!$AD$34="Alta",'Mapa final'!$AF$34="Mayor"),CONCATENATE("R4C",'Mapa final'!$T$34),"")</f>
        <v/>
      </c>
      <c r="AH19" s="41" t="str">
        <f>IF(AND('Mapa final'!$AD$29="Alta",'Mapa final'!$AF$29="Catastrófico"),CONCATENATE("R4C",'Mapa final'!$T$29),"")</f>
        <v/>
      </c>
      <c r="AI19" s="42" t="str">
        <f>IF(AND('Mapa final'!$AD$30="Alta",'Mapa final'!$AF$30="Catastrófico"),CONCATENATE("R4C",'Mapa final'!$T$30),"")</f>
        <v/>
      </c>
      <c r="AJ19" s="42" t="str">
        <f>IF(AND('Mapa final'!$AD$31="Alta",'Mapa final'!$AF$31="Catastrófico"),CONCATENATE("R4C",'Mapa final'!$T$31),"")</f>
        <v/>
      </c>
      <c r="AK19" s="42" t="str">
        <f>IF(AND('Mapa final'!$AD$32="Alta",'Mapa final'!$AF$32="Catastrófico"),CONCATENATE("R4C",'Mapa final'!$T$32),"")</f>
        <v/>
      </c>
      <c r="AL19" s="42" t="str">
        <f>IF(AND('Mapa final'!$AD$33="Alta",'Mapa final'!$AF$33="Catastrófico"),CONCATENATE("R4C",'Mapa final'!$T$33),"")</f>
        <v/>
      </c>
      <c r="AM19" s="43" t="str">
        <f>IF(AND('Mapa final'!$AD$34="Alta",'Mapa final'!$AF$34="Catastrófico"),CONCATENATE("R4C",'Mapa final'!$T$34),"")</f>
        <v/>
      </c>
      <c r="AN19" s="69"/>
      <c r="AO19" s="514"/>
      <c r="AP19" s="515"/>
      <c r="AQ19" s="515"/>
      <c r="AR19" s="515"/>
      <c r="AS19" s="515"/>
      <c r="AT19" s="516"/>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row>
    <row r="20" spans="1:76" ht="15" customHeight="1" x14ac:dyDescent="0.25">
      <c r="A20" s="69"/>
      <c r="B20" s="463"/>
      <c r="C20" s="463"/>
      <c r="D20" s="464"/>
      <c r="E20" s="504"/>
      <c r="F20" s="505"/>
      <c r="G20" s="505"/>
      <c r="H20" s="505"/>
      <c r="I20" s="505"/>
      <c r="J20" s="53" t="str">
        <f>IF(AND('Mapa final'!$AD$35="Alta",'Mapa final'!$AF$35="Leve"),CONCATENATE("R5C",'Mapa final'!$T$35),"")</f>
        <v/>
      </c>
      <c r="K20" s="54" t="str">
        <f>IF(AND('Mapa final'!$AD$36="Alta",'Mapa final'!$AF$36="Leve"),CONCATENATE("R5C",'Mapa final'!$T$36),"")</f>
        <v/>
      </c>
      <c r="L20" s="54" t="str">
        <f>IF(AND('Mapa final'!$AD$37="Alta",'Mapa final'!$AF$37="Leve"),CONCATENATE("R5C",'Mapa final'!$T$37),"")</f>
        <v/>
      </c>
      <c r="M20" s="54" t="str">
        <f>IF(AND('Mapa final'!$AD$38="Alta",'Mapa final'!$AF$38="Leve"),CONCATENATE("R5C",'Mapa final'!$T$38),"")</f>
        <v/>
      </c>
      <c r="N20" s="54" t="str">
        <f>IF(AND('Mapa final'!$AD$39="Alta",'Mapa final'!$AF$39="Leve"),CONCATENATE("R5C",'Mapa final'!$T$39),"")</f>
        <v/>
      </c>
      <c r="O20" s="55" t="str">
        <f>IF(AND('Mapa final'!$AD$40="Alta",'Mapa final'!$AF$40="Leve"),CONCATENATE("R5C",'Mapa final'!$T$40),"")</f>
        <v/>
      </c>
      <c r="P20" s="53" t="str">
        <f>IF(AND('Mapa final'!$AD$35="Alta",'Mapa final'!$AF$35="Menor"),CONCATENATE("R5C",'Mapa final'!$T$35),"")</f>
        <v/>
      </c>
      <c r="Q20" s="54" t="str">
        <f>IF(AND('Mapa final'!$AD$36="Alta",'Mapa final'!$AF$36="Menor"),CONCATENATE("R5C",'Mapa final'!$T$36),"")</f>
        <v/>
      </c>
      <c r="R20" s="54" t="str">
        <f>IF(AND('Mapa final'!$AD$37="Alta",'Mapa final'!$AF$37="Menor"),CONCATENATE("R5C",'Mapa final'!$T$37),"")</f>
        <v/>
      </c>
      <c r="S20" s="54" t="str">
        <f>IF(AND('Mapa final'!$AD$38="Alta",'Mapa final'!$AF$38="Menor"),CONCATENATE("R5C",'Mapa final'!$T$38),"")</f>
        <v/>
      </c>
      <c r="T20" s="54" t="str">
        <f>IF(AND('Mapa final'!$AD$39="Alta",'Mapa final'!$AF$39="Menor"),CONCATENATE("R5C",'Mapa final'!$T$39),"")</f>
        <v/>
      </c>
      <c r="U20" s="55" t="str">
        <f>IF(AND('Mapa final'!$AD$40="Alta",'Mapa final'!$AF$40="Menor"),CONCATENATE("R5C",'Mapa final'!$T$40),"")</f>
        <v/>
      </c>
      <c r="V20" s="38" t="str">
        <f>IF(AND('Mapa final'!$AD$35="Alta",'Mapa final'!$AF$35="Moderado"),CONCATENATE("R5C",'Mapa final'!$T$35),"")</f>
        <v/>
      </c>
      <c r="W20" s="39" t="str">
        <f>IF(AND('Mapa final'!$AD$36="Alta",'Mapa final'!$AF$36="Moderado"),CONCATENATE("R5C",'Mapa final'!$T$36),"")</f>
        <v/>
      </c>
      <c r="X20" s="39" t="str">
        <f>IF(AND('Mapa final'!$AD$37="Alta",'Mapa final'!$AF$37="Moderado"),CONCATENATE("R5C",'Mapa final'!$T$37),"")</f>
        <v/>
      </c>
      <c r="Y20" s="39" t="str">
        <f>IF(AND('Mapa final'!$AD$38="Alta",'Mapa final'!$AF$38="Moderado"),CONCATENATE("R5C",'Mapa final'!$T$38),"")</f>
        <v/>
      </c>
      <c r="Z20" s="39" t="str">
        <f>IF(AND('Mapa final'!$AD$39="Alta",'Mapa final'!$AF$39="Moderado"),CONCATENATE("R5C",'Mapa final'!$T$39),"")</f>
        <v/>
      </c>
      <c r="AA20" s="40" t="str">
        <f>IF(AND('Mapa final'!$AD$40="Alta",'Mapa final'!$AF$40="Moderado"),CONCATENATE("R5C",'Mapa final'!$T$40),"")</f>
        <v/>
      </c>
      <c r="AB20" s="38" t="str">
        <f>IF(AND('Mapa final'!$AD$35="Alta",'Mapa final'!$AF$35="Mayor"),CONCATENATE("R5C",'Mapa final'!$T$35),"")</f>
        <v/>
      </c>
      <c r="AC20" s="39" t="str">
        <f>IF(AND('Mapa final'!$AD$36="Alta",'Mapa final'!$AF$36="Mayor"),CONCATENATE("R5C",'Mapa final'!$T$36),"")</f>
        <v/>
      </c>
      <c r="AD20" s="39" t="str">
        <f>IF(AND('Mapa final'!$AD$37="Alta",'Mapa final'!$AF$37="Mayor"),CONCATENATE("R5C",'Mapa final'!$T$37),"")</f>
        <v/>
      </c>
      <c r="AE20" s="39" t="str">
        <f>IF(AND('Mapa final'!$AD$38="Alta",'Mapa final'!$AF$38="Mayor"),CONCATENATE("R5C",'Mapa final'!$T$38),"")</f>
        <v/>
      </c>
      <c r="AF20" s="39" t="str">
        <f>IF(AND('Mapa final'!$AD$39="Alta",'Mapa final'!$AF$39="Mayor"),CONCATENATE("R5C",'Mapa final'!$T$39),"")</f>
        <v/>
      </c>
      <c r="AG20" s="40" t="str">
        <f>IF(AND('Mapa final'!$AD$40="Alta",'Mapa final'!$AF$40="Mayor"),CONCATENATE("R5C",'Mapa final'!$T$40),"")</f>
        <v/>
      </c>
      <c r="AH20" s="41" t="str">
        <f>IF(AND('Mapa final'!$AD$35="Alta",'Mapa final'!$AF$35="Catastrófico"),CONCATENATE("R5C",'Mapa final'!$T$35),"")</f>
        <v/>
      </c>
      <c r="AI20" s="42" t="str">
        <f>IF(AND('Mapa final'!$AD$36="Alta",'Mapa final'!$AF$36="Catastrófico"),CONCATENATE("R5C",'Mapa final'!$T$36),"")</f>
        <v/>
      </c>
      <c r="AJ20" s="42" t="str">
        <f>IF(AND('Mapa final'!$AD$37="Alta",'Mapa final'!$AF$37="Catastrófico"),CONCATENATE("R5C",'Mapa final'!$T$37),"")</f>
        <v/>
      </c>
      <c r="AK20" s="42" t="str">
        <f>IF(AND('Mapa final'!$AD$38="Alta",'Mapa final'!$AF$38="Catastrófico"),CONCATENATE("R5C",'Mapa final'!$T$38),"")</f>
        <v/>
      </c>
      <c r="AL20" s="42" t="str">
        <f>IF(AND('Mapa final'!$AD$39="Alta",'Mapa final'!$AF$39="Catastrófico"),CONCATENATE("R5C",'Mapa final'!$T$39),"")</f>
        <v/>
      </c>
      <c r="AM20" s="43" t="str">
        <f>IF(AND('Mapa final'!$AD$40="Alta",'Mapa final'!$AF$40="Catastrófico"),CONCATENATE("R5C",'Mapa final'!$T$40),"")</f>
        <v/>
      </c>
      <c r="AN20" s="69"/>
      <c r="AO20" s="514"/>
      <c r="AP20" s="515"/>
      <c r="AQ20" s="515"/>
      <c r="AR20" s="515"/>
      <c r="AS20" s="515"/>
      <c r="AT20" s="516"/>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row>
    <row r="21" spans="1:76" ht="15" customHeight="1" x14ac:dyDescent="0.25">
      <c r="A21" s="69"/>
      <c r="B21" s="463"/>
      <c r="C21" s="463"/>
      <c r="D21" s="464"/>
      <c r="E21" s="504"/>
      <c r="F21" s="505"/>
      <c r="G21" s="505"/>
      <c r="H21" s="505"/>
      <c r="I21" s="505"/>
      <c r="J21" s="53" t="str">
        <f>IF(AND('Mapa final'!$AD$41="Alta",'Mapa final'!$AF$41="Leve"),CONCATENATE("R6C",'Mapa final'!$T$41),"")</f>
        <v/>
      </c>
      <c r="K21" s="54" t="str">
        <f>IF(AND('Mapa final'!$AD$42="Alta",'Mapa final'!$AF$42="Leve"),CONCATENATE("R6C",'Mapa final'!$T$42),"")</f>
        <v/>
      </c>
      <c r="L21" s="54" t="str">
        <f>IF(AND('Mapa final'!$AD$43="Alta",'Mapa final'!$AF$43="Leve"),CONCATENATE("R6C",'Mapa final'!$T$43),"")</f>
        <v/>
      </c>
      <c r="M21" s="54" t="str">
        <f>IF(AND('Mapa final'!$AD$44="Alta",'Mapa final'!$AF$44="Leve"),CONCATENATE("R6C",'Mapa final'!$T$44),"")</f>
        <v/>
      </c>
      <c r="N21" s="54" t="str">
        <f>IF(AND('Mapa final'!$AD$45="Alta",'Mapa final'!$AF$45="Leve"),CONCATENATE("R6C",'Mapa final'!$T$45),"")</f>
        <v/>
      </c>
      <c r="O21" s="55" t="str">
        <f>IF(AND('Mapa final'!$AD$46="Alta",'Mapa final'!$AF$46="Leve"),CONCATENATE("R6C",'Mapa final'!$T$46),"")</f>
        <v/>
      </c>
      <c r="P21" s="53" t="str">
        <f>IF(AND('Mapa final'!$AD$41="Alta",'Mapa final'!$AF$41="Menor"),CONCATENATE("R6C",'Mapa final'!$T$41),"")</f>
        <v/>
      </c>
      <c r="Q21" s="54" t="str">
        <f>IF(AND('Mapa final'!$AD$42="Alta",'Mapa final'!$AF$42="Menor"),CONCATENATE("R6C",'Mapa final'!$T$42),"")</f>
        <v/>
      </c>
      <c r="R21" s="54" t="str">
        <f>IF(AND('Mapa final'!$AD$43="Alta",'Mapa final'!$AF$43="Menor"),CONCATENATE("R6C",'Mapa final'!$T$43),"")</f>
        <v/>
      </c>
      <c r="S21" s="54" t="str">
        <f>IF(AND('Mapa final'!$AD$44="Alta",'Mapa final'!$AF$44="Menor"),CONCATENATE("R6C",'Mapa final'!$T$44),"")</f>
        <v/>
      </c>
      <c r="T21" s="54" t="str">
        <f>IF(AND('Mapa final'!$AD$45="Alta",'Mapa final'!$AF$45="Menor"),CONCATENATE("R6C",'Mapa final'!$T$45),"")</f>
        <v/>
      </c>
      <c r="U21" s="55" t="str">
        <f>IF(AND('Mapa final'!$AD$46="Alta",'Mapa final'!$AF$46="Menor"),CONCATENATE("R6C",'Mapa final'!$T$46),"")</f>
        <v/>
      </c>
      <c r="V21" s="38" t="str">
        <f>IF(AND('Mapa final'!$AD$41="Alta",'Mapa final'!$AF$41="Moderado"),CONCATENATE("R6C",'Mapa final'!$T$41),"")</f>
        <v/>
      </c>
      <c r="W21" s="39" t="str">
        <f>IF(AND('Mapa final'!$AD$42="Alta",'Mapa final'!$AF$42="Moderado"),CONCATENATE("R6C",'Mapa final'!$T$42),"")</f>
        <v/>
      </c>
      <c r="X21" s="39" t="str">
        <f>IF(AND('Mapa final'!$AD$43="Alta",'Mapa final'!$AF$43="Moderado"),CONCATENATE("R6C",'Mapa final'!$T$43),"")</f>
        <v/>
      </c>
      <c r="Y21" s="39" t="str">
        <f>IF(AND('Mapa final'!$AD$44="Alta",'Mapa final'!$AF$44="Moderado"),CONCATENATE("R6C",'Mapa final'!$T$44),"")</f>
        <v/>
      </c>
      <c r="Z21" s="39" t="str">
        <f>IF(AND('Mapa final'!$AD$45="Alta",'Mapa final'!$AF$45="Moderado"),CONCATENATE("R6C",'Mapa final'!$T$45),"")</f>
        <v/>
      </c>
      <c r="AA21" s="40" t="str">
        <f>IF(AND('Mapa final'!$AD$46="Alta",'Mapa final'!$AF$46="Moderado"),CONCATENATE("R6C",'Mapa final'!$T$46),"")</f>
        <v/>
      </c>
      <c r="AB21" s="38" t="str">
        <f>IF(AND('Mapa final'!$AD$41="Alta",'Mapa final'!$AF$41="Mayor"),CONCATENATE("R6C",'Mapa final'!$T$41),"")</f>
        <v/>
      </c>
      <c r="AC21" s="39" t="str">
        <f>IF(AND('Mapa final'!$AD$42="Alta",'Mapa final'!$AF$42="Mayor"),CONCATENATE("R6C",'Mapa final'!$T$42),"")</f>
        <v/>
      </c>
      <c r="AD21" s="39" t="str">
        <f>IF(AND('Mapa final'!$AD$43="Alta",'Mapa final'!$AF$43="Mayor"),CONCATENATE("R6C",'Mapa final'!$T$43),"")</f>
        <v/>
      </c>
      <c r="AE21" s="39" t="str">
        <f>IF(AND('Mapa final'!$AD$44="Alta",'Mapa final'!$AF$44="Mayor"),CONCATENATE("R6C",'Mapa final'!$T$44),"")</f>
        <v/>
      </c>
      <c r="AF21" s="39" t="str">
        <f>IF(AND('Mapa final'!$AD$45="Alta",'Mapa final'!$AF$45="Mayor"),CONCATENATE("R6C",'Mapa final'!$T$45),"")</f>
        <v/>
      </c>
      <c r="AG21" s="40" t="str">
        <f>IF(AND('Mapa final'!$AD$46="Alta",'Mapa final'!$AF$46="Mayor"),CONCATENATE("R6C",'Mapa final'!$T$46),"")</f>
        <v/>
      </c>
      <c r="AH21" s="41" t="str">
        <f>IF(AND('Mapa final'!$AD$41="Alta",'Mapa final'!$AF$41="Catastrófico"),CONCATENATE("R6C",'Mapa final'!$T$41),"")</f>
        <v/>
      </c>
      <c r="AI21" s="42" t="str">
        <f>IF(AND('Mapa final'!$AD$42="Alta",'Mapa final'!$AF$42="Catastrófico"),CONCATENATE("R6C",'Mapa final'!$T$42),"")</f>
        <v/>
      </c>
      <c r="AJ21" s="42" t="str">
        <f>IF(AND('Mapa final'!$AD$43="Alta",'Mapa final'!$AF$43="Catastrófico"),CONCATENATE("R6C",'Mapa final'!$T$43),"")</f>
        <v/>
      </c>
      <c r="AK21" s="42" t="str">
        <f>IF(AND('Mapa final'!$AD$44="Alta",'Mapa final'!$AF$44="Catastrófico"),CONCATENATE("R6C",'Mapa final'!$T$44),"")</f>
        <v/>
      </c>
      <c r="AL21" s="42" t="str">
        <f>IF(AND('Mapa final'!$AD$45="Alta",'Mapa final'!$AF$45="Catastrófico"),CONCATENATE("R6C",'Mapa final'!$T$45),"")</f>
        <v/>
      </c>
      <c r="AM21" s="43" t="str">
        <f>IF(AND('Mapa final'!$AD$46="Alta",'Mapa final'!$AF$46="Catastrófico"),CONCATENATE("R6C",'Mapa final'!$T$46),"")</f>
        <v/>
      </c>
      <c r="AN21" s="69"/>
      <c r="AO21" s="514"/>
      <c r="AP21" s="515"/>
      <c r="AQ21" s="515"/>
      <c r="AR21" s="515"/>
      <c r="AS21" s="515"/>
      <c r="AT21" s="516"/>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row>
    <row r="22" spans="1:76" ht="15" customHeight="1" x14ac:dyDescent="0.25">
      <c r="A22" s="69"/>
      <c r="B22" s="463"/>
      <c r="C22" s="463"/>
      <c r="D22" s="464"/>
      <c r="E22" s="504"/>
      <c r="F22" s="505"/>
      <c r="G22" s="505"/>
      <c r="H22" s="505"/>
      <c r="I22" s="505"/>
      <c r="J22" s="53" t="str">
        <f>IF(AND('Mapa final'!$AD$47="Alta",'Mapa final'!$AF$47="Leve"),CONCATENATE("R7C",'Mapa final'!$T$47),"")</f>
        <v/>
      </c>
      <c r="K22" s="54" t="str">
        <f>IF(AND('Mapa final'!$AD$48="Alta",'Mapa final'!$AF$48="Leve"),CONCATENATE("R7C",'Mapa final'!$T$48),"")</f>
        <v/>
      </c>
      <c r="L22" s="54" t="str">
        <f>IF(AND('Mapa final'!$AD$49="Alta",'Mapa final'!$AF$49="Leve"),CONCATENATE("R7C",'Mapa final'!$T$49),"")</f>
        <v/>
      </c>
      <c r="M22" s="54" t="str">
        <f>IF(AND('Mapa final'!$AD$50="Alta",'Mapa final'!$AF$50="Leve"),CONCATENATE("R7C",'Mapa final'!$T$50),"")</f>
        <v/>
      </c>
      <c r="N22" s="54" t="str">
        <f>IF(AND('Mapa final'!$AD$51="Alta",'Mapa final'!$AF$51="Leve"),CONCATENATE("R7C",'Mapa final'!$T$51),"")</f>
        <v/>
      </c>
      <c r="O22" s="55" t="str">
        <f>IF(AND('Mapa final'!$AD$52="Alta",'Mapa final'!$AF$52="Leve"),CONCATENATE("R7C",'Mapa final'!$T$52),"")</f>
        <v/>
      </c>
      <c r="P22" s="53" t="str">
        <f>IF(AND('Mapa final'!$AD$47="Alta",'Mapa final'!$AF$47="Menor"),CONCATENATE("R7C",'Mapa final'!$T$47),"")</f>
        <v/>
      </c>
      <c r="Q22" s="54" t="str">
        <f>IF(AND('Mapa final'!$AD$48="Alta",'Mapa final'!$AF$48="Menor"),CONCATENATE("R7C",'Mapa final'!$T$48),"")</f>
        <v/>
      </c>
      <c r="R22" s="54" t="str">
        <f>IF(AND('Mapa final'!$AD$49="Alta",'Mapa final'!$AF$49="Menor"),CONCATENATE("R7C",'Mapa final'!$T$49),"")</f>
        <v/>
      </c>
      <c r="S22" s="54" t="str">
        <f>IF(AND('Mapa final'!$AD$50="Alta",'Mapa final'!$AF$50="Menor"),CONCATENATE("R7C",'Mapa final'!$T$50),"")</f>
        <v/>
      </c>
      <c r="T22" s="54" t="str">
        <f>IF(AND('Mapa final'!$AD$51="Alta",'Mapa final'!$AF$51="Menor"),CONCATENATE("R7C",'Mapa final'!$T$51),"")</f>
        <v/>
      </c>
      <c r="U22" s="55" t="str">
        <f>IF(AND('Mapa final'!$AD$52="Alta",'Mapa final'!$AF$52="Menor"),CONCATENATE("R7C",'Mapa final'!$T$52),"")</f>
        <v/>
      </c>
      <c r="V22" s="38" t="str">
        <f>IF(AND('Mapa final'!$AD$47="Alta",'Mapa final'!$AF$47="Moderado"),CONCATENATE("R7C",'Mapa final'!$T$47),"")</f>
        <v/>
      </c>
      <c r="W22" s="39" t="str">
        <f>IF(AND('Mapa final'!$AD$48="Alta",'Mapa final'!$AF$48="Moderado"),CONCATENATE("R7C",'Mapa final'!$T$48),"")</f>
        <v/>
      </c>
      <c r="X22" s="39" t="str">
        <f>IF(AND('Mapa final'!$AD$49="Alta",'Mapa final'!$AF$49="Moderado"),CONCATENATE("R7C",'Mapa final'!$T$49),"")</f>
        <v/>
      </c>
      <c r="Y22" s="39" t="str">
        <f>IF(AND('Mapa final'!$AD$50="Alta",'Mapa final'!$AF$50="Moderado"),CONCATENATE("R7C",'Mapa final'!$T$50),"")</f>
        <v/>
      </c>
      <c r="Z22" s="39" t="str">
        <f>IF(AND('Mapa final'!$AD$51="Alta",'Mapa final'!$AF$51="Moderado"),CONCATENATE("R7C",'Mapa final'!$T$51),"")</f>
        <v/>
      </c>
      <c r="AA22" s="40" t="str">
        <f>IF(AND('Mapa final'!$AD$52="Alta",'Mapa final'!$AF$52="Moderado"),CONCATENATE("R7C",'Mapa final'!$T$52),"")</f>
        <v/>
      </c>
      <c r="AB22" s="38" t="str">
        <f>IF(AND('Mapa final'!$AD$47="Alta",'Mapa final'!$AF$47="Mayor"),CONCATENATE("R7C",'Mapa final'!$T$47),"")</f>
        <v/>
      </c>
      <c r="AC22" s="39" t="str">
        <f>IF(AND('Mapa final'!$AD$48="Alta",'Mapa final'!$AF$48="Mayor"),CONCATENATE("R7C",'Mapa final'!$T$48),"")</f>
        <v/>
      </c>
      <c r="AD22" s="39" t="str">
        <f>IF(AND('Mapa final'!$AD$49="Alta",'Mapa final'!$AF$49="Mayor"),CONCATENATE("R7C",'Mapa final'!$T$49),"")</f>
        <v/>
      </c>
      <c r="AE22" s="39" t="str">
        <f>IF(AND('Mapa final'!$AD$50="Alta",'Mapa final'!$AF$50="Mayor"),CONCATENATE("R7C",'Mapa final'!$T$50),"")</f>
        <v/>
      </c>
      <c r="AF22" s="39" t="str">
        <f>IF(AND('Mapa final'!$AD$51="Alta",'Mapa final'!$AF$51="Mayor"),CONCATENATE("R7C",'Mapa final'!$T$51),"")</f>
        <v/>
      </c>
      <c r="AG22" s="40" t="str">
        <f>IF(AND('Mapa final'!$AD$52="Alta",'Mapa final'!$AF$52="Mayor"),CONCATENATE("R7C",'Mapa final'!$T$52),"")</f>
        <v/>
      </c>
      <c r="AH22" s="41" t="str">
        <f>IF(AND('Mapa final'!$AD$47="Alta",'Mapa final'!$AF$47="Catastrófico"),CONCATENATE("R7C",'Mapa final'!$T$47),"")</f>
        <v/>
      </c>
      <c r="AI22" s="42" t="str">
        <f>IF(AND('Mapa final'!$AD$48="Alta",'Mapa final'!$AF$48="Catastrófico"),CONCATENATE("R7C",'Mapa final'!$T$48),"")</f>
        <v/>
      </c>
      <c r="AJ22" s="42" t="str">
        <f>IF(AND('Mapa final'!$AD$49="Alta",'Mapa final'!$AF$49="Catastrófico"),CONCATENATE("R7C",'Mapa final'!$T$49),"")</f>
        <v/>
      </c>
      <c r="AK22" s="42" t="str">
        <f>IF(AND('Mapa final'!$AD$50="Alta",'Mapa final'!$AF$50="Catastrófico"),CONCATENATE("R7C",'Mapa final'!$T$50),"")</f>
        <v/>
      </c>
      <c r="AL22" s="42" t="str">
        <f>IF(AND('Mapa final'!$AD$51="Alta",'Mapa final'!$AF$51="Catastrófico"),CONCATENATE("R7C",'Mapa final'!$T$51),"")</f>
        <v/>
      </c>
      <c r="AM22" s="43" t="str">
        <f>IF(AND('Mapa final'!$AD$52="Alta",'Mapa final'!$AF$52="Catastrófico"),CONCATENATE("R7C",'Mapa final'!$T$52),"")</f>
        <v/>
      </c>
      <c r="AN22" s="69"/>
      <c r="AO22" s="514"/>
      <c r="AP22" s="515"/>
      <c r="AQ22" s="515"/>
      <c r="AR22" s="515"/>
      <c r="AS22" s="515"/>
      <c r="AT22" s="516"/>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row>
    <row r="23" spans="1:76" ht="15" customHeight="1" x14ac:dyDescent="0.25">
      <c r="A23" s="69"/>
      <c r="B23" s="463"/>
      <c r="C23" s="463"/>
      <c r="D23" s="464"/>
      <c r="E23" s="504"/>
      <c r="F23" s="505"/>
      <c r="G23" s="505"/>
      <c r="H23" s="505"/>
      <c r="I23" s="505"/>
      <c r="J23" s="53" t="str">
        <f>IF(AND('Mapa final'!$AD$53="Alta",'Mapa final'!$AF$53="Leve"),CONCATENATE("R8C",'Mapa final'!$T$53),"")</f>
        <v/>
      </c>
      <c r="K23" s="54" t="str">
        <f>IF(AND('Mapa final'!$AD$54="Alta",'Mapa final'!$AF$54="Leve"),CONCATENATE("R8C",'Mapa final'!$T$54),"")</f>
        <v/>
      </c>
      <c r="L23" s="54" t="str">
        <f>IF(AND('Mapa final'!$AD$55="Alta",'Mapa final'!$AF$55="Leve"),CONCATENATE("R8C",'Mapa final'!$T$55),"")</f>
        <v/>
      </c>
      <c r="M23" s="54" t="str">
        <f>IF(AND('Mapa final'!$AD$56="Alta",'Mapa final'!$AF$56="Leve"),CONCATENATE("R8C",'Mapa final'!$T$56),"")</f>
        <v/>
      </c>
      <c r="N23" s="54" t="str">
        <f>IF(AND('Mapa final'!$AD$57="Alta",'Mapa final'!$AF$57="Leve"),CONCATENATE("R8C",'Mapa final'!$T$57),"")</f>
        <v/>
      </c>
      <c r="O23" s="55" t="str">
        <f>IF(AND('Mapa final'!$AD$58="Alta",'Mapa final'!$AF$58="Leve"),CONCATENATE("R8C",'Mapa final'!$T$58),"")</f>
        <v/>
      </c>
      <c r="P23" s="53" t="str">
        <f>IF(AND('Mapa final'!$AD$53="Alta",'Mapa final'!$AF$53="Menor"),CONCATENATE("R8C",'Mapa final'!$T$53),"")</f>
        <v/>
      </c>
      <c r="Q23" s="54" t="str">
        <f>IF(AND('Mapa final'!$AD$54="Alta",'Mapa final'!$AF$54="Menor"),CONCATENATE("R8C",'Mapa final'!$T$54),"")</f>
        <v/>
      </c>
      <c r="R23" s="54" t="str">
        <f>IF(AND('Mapa final'!$AD$55="Alta",'Mapa final'!$AF$55="Menor"),CONCATENATE("R8C",'Mapa final'!$T$55),"")</f>
        <v/>
      </c>
      <c r="S23" s="54" t="str">
        <f>IF(AND('Mapa final'!$AD$56="Alta",'Mapa final'!$AF$56="Menor"),CONCATENATE("R8C",'Mapa final'!$T$56),"")</f>
        <v/>
      </c>
      <c r="T23" s="54" t="str">
        <f>IF(AND('Mapa final'!$AD$57="Alta",'Mapa final'!$AF$57="Menor"),CONCATENATE("R8C",'Mapa final'!$T$57),"")</f>
        <v/>
      </c>
      <c r="U23" s="55" t="str">
        <f>IF(AND('Mapa final'!$AD$58="Alta",'Mapa final'!$AF$58="Menor"),CONCATENATE("R8C",'Mapa final'!$T$58),"")</f>
        <v/>
      </c>
      <c r="V23" s="38" t="str">
        <f>IF(AND('Mapa final'!$AD$53="Alta",'Mapa final'!$AF$53="Moderado"),CONCATENATE("R8C",'Mapa final'!$T$53),"")</f>
        <v/>
      </c>
      <c r="W23" s="39" t="str">
        <f>IF(AND('Mapa final'!$AD$54="Alta",'Mapa final'!$AF$54="Moderado"),CONCATENATE("R8C",'Mapa final'!$T$54),"")</f>
        <v/>
      </c>
      <c r="X23" s="39" t="str">
        <f>IF(AND('Mapa final'!$AD$55="Alta",'Mapa final'!$AF$55="Moderado"),CONCATENATE("R8C",'Mapa final'!$T$55),"")</f>
        <v/>
      </c>
      <c r="Y23" s="39" t="str">
        <f>IF(AND('Mapa final'!$AD$56="Alta",'Mapa final'!$AF$56="Moderado"),CONCATENATE("R8C",'Mapa final'!$T$56),"")</f>
        <v/>
      </c>
      <c r="Z23" s="39" t="str">
        <f>IF(AND('Mapa final'!$AD$57="Alta",'Mapa final'!$AF$57="Moderado"),CONCATENATE("R8C",'Mapa final'!$T$57),"")</f>
        <v/>
      </c>
      <c r="AA23" s="40" t="str">
        <f>IF(AND('Mapa final'!$AD$58="Alta",'Mapa final'!$AF$58="Moderado"),CONCATENATE("R8C",'Mapa final'!$T$58),"")</f>
        <v/>
      </c>
      <c r="AB23" s="38" t="str">
        <f>IF(AND('Mapa final'!$AD$53="Alta",'Mapa final'!$AF$53="Mayor"),CONCATENATE("R8C",'Mapa final'!$T$53),"")</f>
        <v/>
      </c>
      <c r="AC23" s="39" t="str">
        <f>IF(AND('Mapa final'!$AD$54="Alta",'Mapa final'!$AF$54="Mayor"),CONCATENATE("R8C",'Mapa final'!$T$54),"")</f>
        <v/>
      </c>
      <c r="AD23" s="39" t="str">
        <f>IF(AND('Mapa final'!$AD$55="Alta",'Mapa final'!$AF$55="Mayor"),CONCATENATE("R8C",'Mapa final'!$T$55),"")</f>
        <v/>
      </c>
      <c r="AE23" s="39" t="str">
        <f>IF(AND('Mapa final'!$AD$56="Alta",'Mapa final'!$AF$56="Mayor"),CONCATENATE("R8C",'Mapa final'!$T$56),"")</f>
        <v/>
      </c>
      <c r="AF23" s="39" t="str">
        <f>IF(AND('Mapa final'!$AD$57="Alta",'Mapa final'!$AF$57="Mayor"),CONCATENATE("R8C",'Mapa final'!$T$57),"")</f>
        <v/>
      </c>
      <c r="AG23" s="40" t="str">
        <f>IF(AND('Mapa final'!$AD$58="Alta",'Mapa final'!$AF$58="Mayor"),CONCATENATE("R8C",'Mapa final'!$T$58),"")</f>
        <v/>
      </c>
      <c r="AH23" s="41" t="str">
        <f>IF(AND('Mapa final'!$AD$53="Alta",'Mapa final'!$AF$53="Catastrófico"),CONCATENATE("R8C",'Mapa final'!$T$53),"")</f>
        <v/>
      </c>
      <c r="AI23" s="42" t="str">
        <f>IF(AND('Mapa final'!$AD$54="Alta",'Mapa final'!$AF$54="Catastrófico"),CONCATENATE("R8C",'Mapa final'!$T$54),"")</f>
        <v/>
      </c>
      <c r="AJ23" s="42" t="str">
        <f>IF(AND('Mapa final'!$AD$55="Alta",'Mapa final'!$AF$55="Catastrófico"),CONCATENATE("R8C",'Mapa final'!$T$55),"")</f>
        <v/>
      </c>
      <c r="AK23" s="42" t="str">
        <f>IF(AND('Mapa final'!$AD$56="Alta",'Mapa final'!$AF$56="Catastrófico"),CONCATENATE("R8C",'Mapa final'!$T$56),"")</f>
        <v/>
      </c>
      <c r="AL23" s="42" t="str">
        <f>IF(AND('Mapa final'!$AD$57="Alta",'Mapa final'!$AF$57="Catastrófico"),CONCATENATE("R8C",'Mapa final'!$T$57),"")</f>
        <v/>
      </c>
      <c r="AM23" s="43" t="str">
        <f>IF(AND('Mapa final'!$AD$58="Alta",'Mapa final'!$AF$58="Catastrófico"),CONCATENATE("R8C",'Mapa final'!$T$58),"")</f>
        <v/>
      </c>
      <c r="AN23" s="69"/>
      <c r="AO23" s="514"/>
      <c r="AP23" s="515"/>
      <c r="AQ23" s="515"/>
      <c r="AR23" s="515"/>
      <c r="AS23" s="515"/>
      <c r="AT23" s="516"/>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row>
    <row r="24" spans="1:76" ht="15" customHeight="1" x14ac:dyDescent="0.25">
      <c r="A24" s="69"/>
      <c r="B24" s="463"/>
      <c r="C24" s="463"/>
      <c r="D24" s="464"/>
      <c r="E24" s="504"/>
      <c r="F24" s="505"/>
      <c r="G24" s="505"/>
      <c r="H24" s="505"/>
      <c r="I24" s="505"/>
      <c r="J24" s="53" t="str">
        <f>IF(AND('Mapa final'!$AD$59="Alta",'Mapa final'!$AF$59="Leve"),CONCATENATE("R9C",'Mapa final'!$T$59),"")</f>
        <v/>
      </c>
      <c r="K24" s="54" t="str">
        <f>IF(AND('Mapa final'!$AD$60="Alta",'Mapa final'!$AF$60="Leve"),CONCATENATE("R9C",'Mapa final'!$T$60),"")</f>
        <v/>
      </c>
      <c r="L24" s="54" t="str">
        <f>IF(AND('Mapa final'!$AD$61="Alta",'Mapa final'!$AF$61="Leve"),CONCATENATE("R9C",'Mapa final'!$T$61),"")</f>
        <v/>
      </c>
      <c r="M24" s="54" t="str">
        <f>IF(AND('Mapa final'!$AD$62="Alta",'Mapa final'!$AF$62="Leve"),CONCATENATE("R9C",'Mapa final'!$T$62),"")</f>
        <v/>
      </c>
      <c r="N24" s="54" t="str">
        <f>IF(AND('Mapa final'!$AD$63="Alta",'Mapa final'!$AF$63="Leve"),CONCATENATE("R9C",'Mapa final'!$T$63),"")</f>
        <v/>
      </c>
      <c r="O24" s="55" t="str">
        <f>IF(AND('Mapa final'!$AD$64="Alta",'Mapa final'!$AF$64="Leve"),CONCATENATE("R9C",'Mapa final'!$T$64),"")</f>
        <v/>
      </c>
      <c r="P24" s="53" t="str">
        <f>IF(AND('Mapa final'!$AD$59="Alta",'Mapa final'!$AF$59="Menor"),CONCATENATE("R9C",'Mapa final'!$T$59),"")</f>
        <v/>
      </c>
      <c r="Q24" s="54" t="str">
        <f>IF(AND('Mapa final'!$AD$60="Alta",'Mapa final'!$AF$60="Menor"),CONCATENATE("R9C",'Mapa final'!$T$60),"")</f>
        <v/>
      </c>
      <c r="R24" s="54" t="str">
        <f>IF(AND('Mapa final'!$AD$61="Alta",'Mapa final'!$AF$61="Menor"),CONCATENATE("R9C",'Mapa final'!$T$61),"")</f>
        <v/>
      </c>
      <c r="S24" s="54" t="str">
        <f>IF(AND('Mapa final'!$AD$62="Alta",'Mapa final'!$AF$62="Menor"),CONCATENATE("R9C",'Mapa final'!$T$62),"")</f>
        <v/>
      </c>
      <c r="T24" s="54" t="str">
        <f>IF(AND('Mapa final'!$AD$63="Alta",'Mapa final'!$AF$63="Menor"),CONCATENATE("R9C",'Mapa final'!$T$63),"")</f>
        <v/>
      </c>
      <c r="U24" s="55" t="str">
        <f>IF(AND('Mapa final'!$AD$64="Alta",'Mapa final'!$AF$64="Menor"),CONCATENATE("R9C",'Mapa final'!$T$64),"")</f>
        <v/>
      </c>
      <c r="V24" s="38" t="str">
        <f>IF(AND('Mapa final'!$AD$59="Alta",'Mapa final'!$AF$59="Moderado"),CONCATENATE("R9C",'Mapa final'!$T$59),"")</f>
        <v/>
      </c>
      <c r="W24" s="39" t="str">
        <f>IF(AND('Mapa final'!$AD$60="Alta",'Mapa final'!$AF$60="Moderado"),CONCATENATE("R9C",'Mapa final'!$T$60),"")</f>
        <v/>
      </c>
      <c r="X24" s="39" t="str">
        <f>IF(AND('Mapa final'!$AD$61="Alta",'Mapa final'!$AF$61="Moderado"),CONCATENATE("R9C",'Mapa final'!$T$61),"")</f>
        <v/>
      </c>
      <c r="Y24" s="39" t="str">
        <f>IF(AND('Mapa final'!$AD$62="Alta",'Mapa final'!$AF$62="Moderado"),CONCATENATE("R9C",'Mapa final'!$T$62),"")</f>
        <v/>
      </c>
      <c r="Z24" s="39" t="str">
        <f>IF(AND('Mapa final'!$AD$63="Alta",'Mapa final'!$AF$63="Moderado"),CONCATENATE("R9C",'Mapa final'!$T$63),"")</f>
        <v/>
      </c>
      <c r="AA24" s="40" t="str">
        <f>IF(AND('Mapa final'!$AD$64="Alta",'Mapa final'!$AF$64="Moderado"),CONCATENATE("R9C",'Mapa final'!$T$64),"")</f>
        <v/>
      </c>
      <c r="AB24" s="38" t="str">
        <f>IF(AND('Mapa final'!$AD$59="Alta",'Mapa final'!$AF$59="Mayor"),CONCATENATE("R9C",'Mapa final'!$T$59),"")</f>
        <v/>
      </c>
      <c r="AC24" s="39" t="str">
        <f>IF(AND('Mapa final'!$AD$60="Alta",'Mapa final'!$AF$60="Mayor"),CONCATENATE("R9C",'Mapa final'!$T$60),"")</f>
        <v/>
      </c>
      <c r="AD24" s="39" t="str">
        <f>IF(AND('Mapa final'!$AD$61="Alta",'Mapa final'!$AF$61="Mayor"),CONCATENATE("R9C",'Mapa final'!$T$61),"")</f>
        <v/>
      </c>
      <c r="AE24" s="39" t="str">
        <f>IF(AND('Mapa final'!$AD$62="Alta",'Mapa final'!$AF$62="Mayor"),CONCATENATE("R9C",'Mapa final'!$T$62),"")</f>
        <v/>
      </c>
      <c r="AF24" s="39" t="str">
        <f>IF(AND('Mapa final'!$AD$63="Alta",'Mapa final'!$AF$63="Mayor"),CONCATENATE("R9C",'Mapa final'!$T$63),"")</f>
        <v/>
      </c>
      <c r="AG24" s="40" t="str">
        <f>IF(AND('Mapa final'!$AD$64="Alta",'Mapa final'!$AF$64="Mayor"),CONCATENATE("R9C",'Mapa final'!$T$64),"")</f>
        <v/>
      </c>
      <c r="AH24" s="41" t="str">
        <f>IF(AND('Mapa final'!$AD$59="Alta",'Mapa final'!$AF$59="Catastrófico"),CONCATENATE("R9C",'Mapa final'!$T$59),"")</f>
        <v/>
      </c>
      <c r="AI24" s="42" t="str">
        <f>IF(AND('Mapa final'!$AD$60="Alta",'Mapa final'!$AF$60="Catastrófico"),CONCATENATE("R9C",'Mapa final'!$T$60),"")</f>
        <v/>
      </c>
      <c r="AJ24" s="42" t="str">
        <f>IF(AND('Mapa final'!$AD$61="Alta",'Mapa final'!$AF$61="Catastrófico"),CONCATENATE("R9C",'Mapa final'!$T$61),"")</f>
        <v/>
      </c>
      <c r="AK24" s="42" t="str">
        <f>IF(AND('Mapa final'!$AD$62="Alta",'Mapa final'!$AF$62="Catastrófico"),CONCATENATE("R9C",'Mapa final'!$T$62),"")</f>
        <v/>
      </c>
      <c r="AL24" s="42" t="str">
        <f>IF(AND('Mapa final'!$AD$63="Alta",'Mapa final'!$AF$63="Catastrófico"),CONCATENATE("R9C",'Mapa final'!$T$63),"")</f>
        <v/>
      </c>
      <c r="AM24" s="43" t="str">
        <f>IF(AND('Mapa final'!$AD$64="Alta",'Mapa final'!$AF$64="Catastrófico"),CONCATENATE("R9C",'Mapa final'!$T$64),"")</f>
        <v/>
      </c>
      <c r="AN24" s="69"/>
      <c r="AO24" s="514"/>
      <c r="AP24" s="515"/>
      <c r="AQ24" s="515"/>
      <c r="AR24" s="515"/>
      <c r="AS24" s="515"/>
      <c r="AT24" s="516"/>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row>
    <row r="25" spans="1:76" ht="15.75" customHeight="1" thickBot="1" x14ac:dyDescent="0.3">
      <c r="A25" s="69"/>
      <c r="B25" s="463"/>
      <c r="C25" s="463"/>
      <c r="D25" s="464"/>
      <c r="E25" s="507"/>
      <c r="F25" s="508"/>
      <c r="G25" s="508"/>
      <c r="H25" s="508"/>
      <c r="I25" s="508"/>
      <c r="J25" s="56" t="str">
        <f>IF(AND('Mapa final'!$AD$65="Alta",'Mapa final'!$AF$65="Leve"),CONCATENATE("R10C",'Mapa final'!$T$65),"")</f>
        <v/>
      </c>
      <c r="K25" s="57" t="str">
        <f>IF(AND('Mapa final'!$AD$66="Alta",'Mapa final'!$AF$66="Leve"),CONCATENATE("R10C",'Mapa final'!$T$66),"")</f>
        <v/>
      </c>
      <c r="L25" s="57" t="str">
        <f>IF(AND('Mapa final'!$AD$67="Alta",'Mapa final'!$AF$67="Leve"),CONCATENATE("R10C",'Mapa final'!$T$67),"")</f>
        <v/>
      </c>
      <c r="M25" s="57" t="str">
        <f>IF(AND('Mapa final'!$AD$68="Alta",'Mapa final'!$AF$68="Leve"),CONCATENATE("R10C",'Mapa final'!$T$68),"")</f>
        <v/>
      </c>
      <c r="N25" s="57" t="str">
        <f>IF(AND('Mapa final'!$AD$69="Alta",'Mapa final'!$AF$69="Leve"),CONCATENATE("R10C",'Mapa final'!$T$69),"")</f>
        <v/>
      </c>
      <c r="O25" s="58" t="str">
        <f>IF(AND('Mapa final'!$AD$70="Alta",'Mapa final'!$AF$70="Leve"),CONCATENATE("R10C",'Mapa final'!$T$70),"")</f>
        <v/>
      </c>
      <c r="P25" s="56" t="str">
        <f>IF(AND('Mapa final'!$AD$65="Alta",'Mapa final'!$AF$65="Menor"),CONCATENATE("R10C",'Mapa final'!$T$65),"")</f>
        <v/>
      </c>
      <c r="Q25" s="57" t="str">
        <f>IF(AND('Mapa final'!$AD$66="Alta",'Mapa final'!$AF$66="Menor"),CONCATENATE("R10C",'Mapa final'!$T$66),"")</f>
        <v/>
      </c>
      <c r="R25" s="57" t="str">
        <f>IF(AND('Mapa final'!$AD$67="Alta",'Mapa final'!$AF$67="Menor"),CONCATENATE("R10C",'Mapa final'!$T$67),"")</f>
        <v/>
      </c>
      <c r="S25" s="57" t="str">
        <f>IF(AND('Mapa final'!$AD$68="Alta",'Mapa final'!$AF$68="Menor"),CONCATENATE("R10C",'Mapa final'!$T$68),"")</f>
        <v/>
      </c>
      <c r="T25" s="57" t="str">
        <f>IF(AND('Mapa final'!$AD$69="Alta",'Mapa final'!$AF$69="Menor"),CONCATENATE("R10C",'Mapa final'!$T$69),"")</f>
        <v/>
      </c>
      <c r="U25" s="58" t="str">
        <f>IF(AND('Mapa final'!$AD$70="Alta",'Mapa final'!$AF$70="Menor"),CONCATENATE("R10C",'Mapa final'!$T$70),"")</f>
        <v/>
      </c>
      <c r="V25" s="44" t="str">
        <f>IF(AND('Mapa final'!$AD$65="Alta",'Mapa final'!$AF$65="Moderado"),CONCATENATE("R10C",'Mapa final'!$T$65),"")</f>
        <v/>
      </c>
      <c r="W25" s="45" t="str">
        <f>IF(AND('Mapa final'!$AD$66="Alta",'Mapa final'!$AF$66="Moderado"),CONCATENATE("R10C",'Mapa final'!$T$66),"")</f>
        <v/>
      </c>
      <c r="X25" s="45" t="str">
        <f>IF(AND('Mapa final'!$AD$67="Alta",'Mapa final'!$AF$67="Moderado"),CONCATENATE("R10C",'Mapa final'!$T$67),"")</f>
        <v/>
      </c>
      <c r="Y25" s="45" t="str">
        <f>IF(AND('Mapa final'!$AD$68="Alta",'Mapa final'!$AF$68="Moderado"),CONCATENATE("R10C",'Mapa final'!$T$68),"")</f>
        <v/>
      </c>
      <c r="Z25" s="45" t="str">
        <f>IF(AND('Mapa final'!$AD$69="Alta",'Mapa final'!$AF$69="Moderado"),CONCATENATE("R10C",'Mapa final'!$T$69),"")</f>
        <v/>
      </c>
      <c r="AA25" s="46" t="str">
        <f>IF(AND('Mapa final'!$AD$70="Alta",'Mapa final'!$AF$70="Moderado"),CONCATENATE("R10C",'Mapa final'!$T$70),"")</f>
        <v/>
      </c>
      <c r="AB25" s="44" t="str">
        <f>IF(AND('Mapa final'!$AD$65="Alta",'Mapa final'!$AF$65="Mayor"),CONCATENATE("R10C",'Mapa final'!$T$65),"")</f>
        <v/>
      </c>
      <c r="AC25" s="45" t="str">
        <f>IF(AND('Mapa final'!$AD$66="Alta",'Mapa final'!$AF$66="Mayor"),CONCATENATE("R10C",'Mapa final'!$T$66),"")</f>
        <v/>
      </c>
      <c r="AD25" s="45" t="str">
        <f>IF(AND('Mapa final'!$AD$67="Alta",'Mapa final'!$AF$67="Mayor"),CONCATENATE("R10C",'Mapa final'!$T$67),"")</f>
        <v/>
      </c>
      <c r="AE25" s="45" t="str">
        <f>IF(AND('Mapa final'!$AD$68="Alta",'Mapa final'!$AF$68="Mayor"),CONCATENATE("R10C",'Mapa final'!$T$68),"")</f>
        <v/>
      </c>
      <c r="AF25" s="45" t="str">
        <f>IF(AND('Mapa final'!$AD$69="Alta",'Mapa final'!$AF$69="Mayor"),CONCATENATE("R10C",'Mapa final'!$T$69),"")</f>
        <v/>
      </c>
      <c r="AG25" s="46" t="str">
        <f>IF(AND('Mapa final'!$AD$70="Alta",'Mapa final'!$AF$70="Mayor"),CONCATENATE("R10C",'Mapa final'!$T$70),"")</f>
        <v/>
      </c>
      <c r="AH25" s="47" t="str">
        <f>IF(AND('Mapa final'!$AD$65="Alta",'Mapa final'!$AF$65="Catastrófico"),CONCATENATE("R10C",'Mapa final'!$T$65),"")</f>
        <v/>
      </c>
      <c r="AI25" s="48" t="str">
        <f>IF(AND('Mapa final'!$AD$66="Alta",'Mapa final'!$AF$66="Catastrófico"),CONCATENATE("R10C",'Mapa final'!$T$66),"")</f>
        <v/>
      </c>
      <c r="AJ25" s="48" t="str">
        <f>IF(AND('Mapa final'!$AD$67="Alta",'Mapa final'!$AF$67="Catastrófico"),CONCATENATE("R10C",'Mapa final'!$T$67),"")</f>
        <v/>
      </c>
      <c r="AK25" s="48" t="str">
        <f>IF(AND('Mapa final'!$AD$68="Alta",'Mapa final'!$AF$68="Catastrófico"),CONCATENATE("R10C",'Mapa final'!$T$68),"")</f>
        <v/>
      </c>
      <c r="AL25" s="48" t="str">
        <f>IF(AND('Mapa final'!$AD$69="Alta",'Mapa final'!$AF$69="Catastrófico"),CONCATENATE("R10C",'Mapa final'!$T$69),"")</f>
        <v/>
      </c>
      <c r="AM25" s="49" t="str">
        <f>IF(AND('Mapa final'!$AD$70="Alta",'Mapa final'!$AF$70="Catastrófico"),CONCATENATE("R10C",'Mapa final'!$T$70),"")</f>
        <v/>
      </c>
      <c r="AN25" s="69"/>
      <c r="AO25" s="517"/>
      <c r="AP25" s="518"/>
      <c r="AQ25" s="518"/>
      <c r="AR25" s="518"/>
      <c r="AS25" s="518"/>
      <c r="AT25" s="51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row>
    <row r="26" spans="1:76" ht="15" customHeight="1" x14ac:dyDescent="0.25">
      <c r="A26" s="69"/>
      <c r="B26" s="463"/>
      <c r="C26" s="463"/>
      <c r="D26" s="464"/>
      <c r="E26" s="501" t="s">
        <v>117</v>
      </c>
      <c r="F26" s="502"/>
      <c r="G26" s="502"/>
      <c r="H26" s="502"/>
      <c r="I26" s="503"/>
      <c r="J26" s="50" t="str">
        <f>IF(AND('Mapa final'!$AD$11="Media",'Mapa final'!$AF$11="Leve"),CONCATENATE("R1C",'Mapa final'!$T$11),"")</f>
        <v/>
      </c>
      <c r="K26" s="51" t="str">
        <f>IF(AND('Mapa final'!$AD$12="Media",'Mapa final'!$AF$12="Leve"),CONCATENATE("R1C",'Mapa final'!$T$12),"")</f>
        <v/>
      </c>
      <c r="L26" s="51" t="str">
        <f>IF(AND('Mapa final'!$AD$13="Media",'Mapa final'!$AF$13="Leve"),CONCATENATE("R1C",'Mapa final'!$T$13),"")</f>
        <v/>
      </c>
      <c r="M26" s="51" t="str">
        <f>IF(AND('Mapa final'!$AD$14="Media",'Mapa final'!$AF$14="Leve"),CONCATENATE("R1C",'Mapa final'!$T$14),"")</f>
        <v/>
      </c>
      <c r="N26" s="51" t="str">
        <f>IF(AND('Mapa final'!$AD$15="Media",'Mapa final'!$AF$15="Leve"),CONCATENATE("R1C",'Mapa final'!$T$15),"")</f>
        <v/>
      </c>
      <c r="O26" s="52" t="str">
        <f>IF(AND('Mapa final'!$AD$16="Media",'Mapa final'!$AF$16="Leve"),CONCATENATE("R1C",'Mapa final'!$T$16),"")</f>
        <v/>
      </c>
      <c r="P26" s="50" t="str">
        <f>IF(AND('Mapa final'!$AD$11="Media",'Mapa final'!$AF$11="Menor"),CONCATENATE("R1C",'Mapa final'!$T$11),"")</f>
        <v/>
      </c>
      <c r="Q26" s="51" t="str">
        <f>IF(AND('Mapa final'!$AD$12="Media",'Mapa final'!$AF$12="Menor"),CONCATENATE("R1C",'Mapa final'!$T$12),"")</f>
        <v/>
      </c>
      <c r="R26" s="51" t="str">
        <f>IF(AND('Mapa final'!$AD$13="Media",'Mapa final'!$AF$13="Menor"),CONCATENATE("R1C",'Mapa final'!$T$13),"")</f>
        <v/>
      </c>
      <c r="S26" s="51" t="str">
        <f>IF(AND('Mapa final'!$AD$14="Media",'Mapa final'!$AF$14="Menor"),CONCATENATE("R1C",'Mapa final'!$T$14),"")</f>
        <v/>
      </c>
      <c r="T26" s="51" t="str">
        <f>IF(AND('Mapa final'!$AD$15="Media",'Mapa final'!$AF$15="Menor"),CONCATENATE("R1C",'Mapa final'!$T$15),"")</f>
        <v/>
      </c>
      <c r="U26" s="52" t="str">
        <f>IF(AND('Mapa final'!$AD$16="Media",'Mapa final'!$AF$16="Menor"),CONCATENATE("R1C",'Mapa final'!$T$16),"")</f>
        <v/>
      </c>
      <c r="V26" s="50" t="str">
        <f>IF(AND('Mapa final'!$AD$11="Media",'Mapa final'!$AF$11="Moderado"),CONCATENATE("R1C",'Mapa final'!$T$11),"")</f>
        <v/>
      </c>
      <c r="W26" s="51" t="str">
        <f>IF(AND('Mapa final'!$AD$12="Media",'Mapa final'!$AF$12="Moderado"),CONCATENATE("R1C",'Mapa final'!$T$12),"")</f>
        <v/>
      </c>
      <c r="X26" s="51" t="str">
        <f>IF(AND('Mapa final'!$AD$13="Media",'Mapa final'!$AF$13="Moderado"),CONCATENATE("R1C",'Mapa final'!$T$13),"")</f>
        <v/>
      </c>
      <c r="Y26" s="51" t="str">
        <f>IF(AND('Mapa final'!$AD$14="Media",'Mapa final'!$AF$14="Moderado"),CONCATENATE("R1C",'Mapa final'!$T$14),"")</f>
        <v/>
      </c>
      <c r="Z26" s="51" t="str">
        <f>IF(AND('Mapa final'!$AD$15="Media",'Mapa final'!$AF$15="Moderado"),CONCATENATE("R1C",'Mapa final'!$T$15),"")</f>
        <v/>
      </c>
      <c r="AA26" s="52" t="str">
        <f>IF(AND('Mapa final'!$AD$16="Media",'Mapa final'!$AF$16="Moderado"),CONCATENATE("R1C",'Mapa final'!$T$16),"")</f>
        <v/>
      </c>
      <c r="AB26" s="32" t="str">
        <f>IF(AND('Mapa final'!$AD$11="Media",'Mapa final'!$AF$11="Mayor"),CONCATENATE("R1C",'Mapa final'!$T$11),"")</f>
        <v>R1C1</v>
      </c>
      <c r="AC26" s="33" t="str">
        <f>IF(AND('Mapa final'!$AD$12="Media",'Mapa final'!$AF$12="Mayor"),CONCATENATE("R1C",'Mapa final'!$T$12),"")</f>
        <v/>
      </c>
      <c r="AD26" s="33" t="str">
        <f>IF(AND('Mapa final'!$AD$13="Media",'Mapa final'!$AF$13="Mayor"),CONCATENATE("R1C",'Mapa final'!$T$13),"")</f>
        <v/>
      </c>
      <c r="AE26" s="33" t="str">
        <f>IF(AND('Mapa final'!$AD$14="Media",'Mapa final'!$AF$14="Mayor"),CONCATENATE("R1C",'Mapa final'!$T$14),"")</f>
        <v/>
      </c>
      <c r="AF26" s="33" t="str">
        <f>IF(AND('Mapa final'!$AD$15="Media",'Mapa final'!$AF$15="Mayor"),CONCATENATE("R1C",'Mapa final'!$T$15),"")</f>
        <v/>
      </c>
      <c r="AG26" s="34" t="str">
        <f>IF(AND('Mapa final'!$AD$16="Media",'Mapa final'!$AF$16="Mayor"),CONCATENATE("R1C",'Mapa final'!$T$16),"")</f>
        <v/>
      </c>
      <c r="AH26" s="35" t="str">
        <f>IF(AND('Mapa final'!$AD$11="Media",'Mapa final'!$AF$11="Catastrófico"),CONCATENATE("R1C",'Mapa final'!$T$11),"")</f>
        <v/>
      </c>
      <c r="AI26" s="36" t="str">
        <f>IF(AND('Mapa final'!$AD$12="Media",'Mapa final'!$AF$12="Catastrófico"),CONCATENATE("R1C",'Mapa final'!$T$12),"")</f>
        <v/>
      </c>
      <c r="AJ26" s="36" t="str">
        <f>IF(AND('Mapa final'!$AD$13="Media",'Mapa final'!$AF$13="Catastrófico"),CONCATENATE("R1C",'Mapa final'!$T$13),"")</f>
        <v/>
      </c>
      <c r="AK26" s="36" t="str">
        <f>IF(AND('Mapa final'!$AD$14="Media",'Mapa final'!$AF$14="Catastrófico"),CONCATENATE("R1C",'Mapa final'!$T$14),"")</f>
        <v/>
      </c>
      <c r="AL26" s="36" t="str">
        <f>IF(AND('Mapa final'!$AD$15="Media",'Mapa final'!$AF$15="Catastrófico"),CONCATENATE("R1C",'Mapa final'!$T$15),"")</f>
        <v/>
      </c>
      <c r="AM26" s="37" t="str">
        <f>IF(AND('Mapa final'!$AD$16="Media",'Mapa final'!$AF$16="Catastrófico"),CONCATENATE("R1C",'Mapa final'!$T$16),"")</f>
        <v/>
      </c>
      <c r="AN26" s="69"/>
      <c r="AO26" s="541" t="s">
        <v>81</v>
      </c>
      <c r="AP26" s="542"/>
      <c r="AQ26" s="542"/>
      <c r="AR26" s="542"/>
      <c r="AS26" s="542"/>
      <c r="AT26" s="543"/>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row>
    <row r="27" spans="1:76" ht="15" customHeight="1" x14ac:dyDescent="0.25">
      <c r="A27" s="69"/>
      <c r="B27" s="463"/>
      <c r="C27" s="463"/>
      <c r="D27" s="464"/>
      <c r="E27" s="520"/>
      <c r="F27" s="505"/>
      <c r="G27" s="505"/>
      <c r="H27" s="505"/>
      <c r="I27" s="506"/>
      <c r="J27" s="53" t="str">
        <f>IF(AND('Mapa final'!$AD$17="Media",'Mapa final'!$AF$17="Leve"),CONCATENATE("R2C",'Mapa final'!$T$17),"")</f>
        <v/>
      </c>
      <c r="K27" s="54" t="str">
        <f>IF(AND('Mapa final'!$AD$18="Media",'Mapa final'!$AF$18="Leve"),CONCATENATE("R2C",'Mapa final'!$T$18),"")</f>
        <v/>
      </c>
      <c r="L27" s="54" t="str">
        <f>IF(AND('Mapa final'!$AD$19="Media",'Mapa final'!$AF$19="Leve"),CONCATENATE("R2C",'Mapa final'!$T$19),"")</f>
        <v/>
      </c>
      <c r="M27" s="54" t="str">
        <f>IF(AND('Mapa final'!$AD$20="Media",'Mapa final'!$AF$20="Leve"),CONCATENATE("R2C",'Mapa final'!$T$20),"")</f>
        <v/>
      </c>
      <c r="N27" s="54" t="str">
        <f>IF(AND('Mapa final'!$AD$21="Media",'Mapa final'!$AF$21="Leve"),CONCATENATE("R2C",'Mapa final'!$T$21),"")</f>
        <v/>
      </c>
      <c r="O27" s="55" t="str">
        <f>IF(AND('Mapa final'!$AD$22="Media",'Mapa final'!$AF$22="Leve"),CONCATENATE("R2C",'Mapa final'!$T$22),"")</f>
        <v/>
      </c>
      <c r="P27" s="53" t="str">
        <f>IF(AND('Mapa final'!$AD$17="Media",'Mapa final'!$AF$17="Menor"),CONCATENATE("R2C",'Mapa final'!$T$17),"")</f>
        <v/>
      </c>
      <c r="Q27" s="54" t="str">
        <f>IF(AND('Mapa final'!$AD$18="Media",'Mapa final'!$AF$18="Menor"),CONCATENATE("R2C",'Mapa final'!$T$18),"")</f>
        <v/>
      </c>
      <c r="R27" s="54" t="str">
        <f>IF(AND('Mapa final'!$AD$19="Media",'Mapa final'!$AF$19="Menor"),CONCATENATE("R2C",'Mapa final'!$T$19),"")</f>
        <v/>
      </c>
      <c r="S27" s="54" t="str">
        <f>IF(AND('Mapa final'!$AD$20="Media",'Mapa final'!$AF$20="Menor"),CONCATENATE("R2C",'Mapa final'!$T$20),"")</f>
        <v/>
      </c>
      <c r="T27" s="54" t="str">
        <f>IF(AND('Mapa final'!$AD$21="Media",'Mapa final'!$AF$21="Menor"),CONCATENATE("R2C",'Mapa final'!$T$21),"")</f>
        <v/>
      </c>
      <c r="U27" s="55" t="str">
        <f>IF(AND('Mapa final'!$AD$22="Media",'Mapa final'!$AF$22="Menor"),CONCATENATE("R2C",'Mapa final'!$T$22),"")</f>
        <v/>
      </c>
      <c r="V27" s="53" t="str">
        <f>IF(AND('Mapa final'!$AD$17="Media",'Mapa final'!$AF$17="Moderado"),CONCATENATE("R2C",'Mapa final'!$T$17),"")</f>
        <v/>
      </c>
      <c r="W27" s="54" t="str">
        <f>IF(AND('Mapa final'!$AD$18="Media",'Mapa final'!$AF$18="Moderado"),CONCATENATE("R2C",'Mapa final'!$T$18),"")</f>
        <v/>
      </c>
      <c r="X27" s="54" t="str">
        <f>IF(AND('Mapa final'!$AD$19="Media",'Mapa final'!$AF$19="Moderado"),CONCATENATE("R2C",'Mapa final'!$T$19),"")</f>
        <v/>
      </c>
      <c r="Y27" s="54" t="str">
        <f>IF(AND('Mapa final'!$AD$20="Media",'Mapa final'!$AF$20="Moderado"),CONCATENATE("R2C",'Mapa final'!$T$20),"")</f>
        <v/>
      </c>
      <c r="Z27" s="54" t="str">
        <f>IF(AND('Mapa final'!$AD$21="Media",'Mapa final'!$AF$21="Moderado"),CONCATENATE("R2C",'Mapa final'!$T$21),"")</f>
        <v/>
      </c>
      <c r="AA27" s="55" t="str">
        <f>IF(AND('Mapa final'!$AD$22="Media",'Mapa final'!$AF$22="Moderado"),CONCATENATE("R2C",'Mapa final'!$T$22),"")</f>
        <v/>
      </c>
      <c r="AB27" s="38" t="str">
        <f>IF(AND('Mapa final'!$AD$17="Media",'Mapa final'!$AF$17="Mayor"),CONCATENATE("R2C",'Mapa final'!$T$17),"")</f>
        <v/>
      </c>
      <c r="AC27" s="39" t="str">
        <f>IF(AND('Mapa final'!$AD$18="Media",'Mapa final'!$AF$18="Mayor"),CONCATENATE("R2C",'Mapa final'!$T$18),"")</f>
        <v/>
      </c>
      <c r="AD27" s="39" t="str">
        <f>IF(AND('Mapa final'!$AD$19="Media",'Mapa final'!$AF$19="Mayor"),CONCATENATE("R2C",'Mapa final'!$T$19),"")</f>
        <v>R2C3</v>
      </c>
      <c r="AE27" s="39" t="str">
        <f>IF(AND('Mapa final'!$AD$20="Media",'Mapa final'!$AF$20="Mayor"),CONCATENATE("R2C",'Mapa final'!$T$20),"")</f>
        <v/>
      </c>
      <c r="AF27" s="39" t="str">
        <f>IF(AND('Mapa final'!$AD$21="Media",'Mapa final'!$AF$21="Mayor"),CONCATENATE("R2C",'Mapa final'!$T$21),"")</f>
        <v/>
      </c>
      <c r="AG27" s="40" t="str">
        <f>IF(AND('Mapa final'!$AD$22="Media",'Mapa final'!$AF$22="Mayor"),CONCATENATE("R2C",'Mapa final'!$T$22),"")</f>
        <v/>
      </c>
      <c r="AH27" s="41" t="str">
        <f>IF(AND('Mapa final'!$AD$17="Media",'Mapa final'!$AF$17="Catastrófico"),CONCATENATE("R2C",'Mapa final'!$T$17),"")</f>
        <v>R2C1</v>
      </c>
      <c r="AI27" s="42" t="str">
        <f>IF(AND('Mapa final'!$AD$18="Media",'Mapa final'!$AF$18="Catastrófico"),CONCATENATE("R2C",'Mapa final'!$T$18),"")</f>
        <v>R2C2</v>
      </c>
      <c r="AJ27" s="42" t="str">
        <f>IF(AND('Mapa final'!$AD$19="Media",'Mapa final'!$AF$19="Catastrófico"),CONCATENATE("R2C",'Mapa final'!$T$19),"")</f>
        <v/>
      </c>
      <c r="AK27" s="42" t="str">
        <f>IF(AND('Mapa final'!$AD$20="Media",'Mapa final'!$AF$20="Catastrófico"),CONCATENATE("R2C",'Mapa final'!$T$20),"")</f>
        <v/>
      </c>
      <c r="AL27" s="42" t="str">
        <f>IF(AND('Mapa final'!$AD$21="Media",'Mapa final'!$AF$21="Catastrófico"),CONCATENATE("R2C",'Mapa final'!$T$21),"")</f>
        <v/>
      </c>
      <c r="AM27" s="43" t="str">
        <f>IF(AND('Mapa final'!$AD$22="Media",'Mapa final'!$AF$22="Catastrófico"),CONCATENATE("R2C",'Mapa final'!$T$22),"")</f>
        <v/>
      </c>
      <c r="AN27" s="69"/>
      <c r="AO27" s="544"/>
      <c r="AP27" s="545"/>
      <c r="AQ27" s="545"/>
      <c r="AR27" s="545"/>
      <c r="AS27" s="545"/>
      <c r="AT27" s="546"/>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row>
    <row r="28" spans="1:76" ht="15" customHeight="1" x14ac:dyDescent="0.25">
      <c r="A28" s="69"/>
      <c r="B28" s="463"/>
      <c r="C28" s="463"/>
      <c r="D28" s="464"/>
      <c r="E28" s="504"/>
      <c r="F28" s="505"/>
      <c r="G28" s="505"/>
      <c r="H28" s="505"/>
      <c r="I28" s="506"/>
      <c r="J28" s="53" t="str">
        <f>IF(AND('Mapa final'!$AD$23="Media",'Mapa final'!$AF$23="Leve"),CONCATENATE("R3C",'Mapa final'!$T$23),"")</f>
        <v/>
      </c>
      <c r="K28" s="54" t="str">
        <f>IF(AND('Mapa final'!$AD$24="Media",'Mapa final'!$AF$24="Leve"),CONCATENATE("R3C",'Mapa final'!$T$24),"")</f>
        <v/>
      </c>
      <c r="L28" s="54" t="str">
        <f>IF(AND('Mapa final'!$AD$25="Media",'Mapa final'!$AF$25="Leve"),CONCATENATE("R3C",'Mapa final'!$T$25),"")</f>
        <v/>
      </c>
      <c r="M28" s="54" t="str">
        <f>IF(AND('Mapa final'!$AD$26="Media",'Mapa final'!$AF$26="Leve"),CONCATENATE("R3C",'Mapa final'!$T$26),"")</f>
        <v/>
      </c>
      <c r="N28" s="54" t="str">
        <f>IF(AND('Mapa final'!$AD$27="Media",'Mapa final'!$AF$27="Leve"),CONCATENATE("R3C",'Mapa final'!$T$27),"")</f>
        <v/>
      </c>
      <c r="O28" s="55" t="str">
        <f>IF(AND('Mapa final'!$AD$28="Media",'Mapa final'!$AF$28="Leve"),CONCATENATE("R3C",'Mapa final'!$T$28),"")</f>
        <v/>
      </c>
      <c r="P28" s="53" t="str">
        <f>IF(AND('Mapa final'!$AD$23="Media",'Mapa final'!$AF$23="Menor"),CONCATENATE("R3C",'Mapa final'!$T$23),"")</f>
        <v/>
      </c>
      <c r="Q28" s="54" t="str">
        <f>IF(AND('Mapa final'!$AD$24="Media",'Mapa final'!$AF$24="Menor"),CONCATENATE("R3C",'Mapa final'!$T$24),"")</f>
        <v/>
      </c>
      <c r="R28" s="54" t="str">
        <f>IF(AND('Mapa final'!$AD$25="Media",'Mapa final'!$AF$25="Menor"),CONCATENATE("R3C",'Mapa final'!$T$25),"")</f>
        <v/>
      </c>
      <c r="S28" s="54" t="str">
        <f>IF(AND('Mapa final'!$AD$26="Media",'Mapa final'!$AF$26="Menor"),CONCATENATE("R3C",'Mapa final'!$T$26),"")</f>
        <v/>
      </c>
      <c r="T28" s="54" t="str">
        <f>IF(AND('Mapa final'!$AD$27="Media",'Mapa final'!$AF$27="Menor"),CONCATENATE("R3C",'Mapa final'!$T$27),"")</f>
        <v/>
      </c>
      <c r="U28" s="55" t="str">
        <f>IF(AND('Mapa final'!$AD$28="Media",'Mapa final'!$AF$28="Menor"),CONCATENATE("R3C",'Mapa final'!$T$28),"")</f>
        <v/>
      </c>
      <c r="V28" s="53" t="str">
        <f>IF(AND('Mapa final'!$AD$23="Media",'Mapa final'!$AF$23="Moderado"),CONCATENATE("R3C",'Mapa final'!$T$23),"")</f>
        <v/>
      </c>
      <c r="W28" s="54" t="str">
        <f>IF(AND('Mapa final'!$AD$24="Media",'Mapa final'!$AF$24="Moderado"),CONCATENATE("R3C",'Mapa final'!$T$24),"")</f>
        <v/>
      </c>
      <c r="X28" s="54" t="str">
        <f>IF(AND('Mapa final'!$AD$25="Media",'Mapa final'!$AF$25="Moderado"),CONCATENATE("R3C",'Mapa final'!$T$25),"")</f>
        <v/>
      </c>
      <c r="Y28" s="54" t="str">
        <f>IF(AND('Mapa final'!$AD$26="Media",'Mapa final'!$AF$26="Moderado"),CONCATENATE("R3C",'Mapa final'!$T$26),"")</f>
        <v/>
      </c>
      <c r="Z28" s="54" t="str">
        <f>IF(AND('Mapa final'!$AD$27="Media",'Mapa final'!$AF$27="Moderado"),CONCATENATE("R3C",'Mapa final'!$T$27),"")</f>
        <v/>
      </c>
      <c r="AA28" s="55" t="str">
        <f>IF(AND('Mapa final'!$AD$28="Media",'Mapa final'!$AF$28="Moderado"),CONCATENATE("R3C",'Mapa final'!$T$28),"")</f>
        <v/>
      </c>
      <c r="AB28" s="38" t="str">
        <f>IF(AND('Mapa final'!$AD$23="Media",'Mapa final'!$AF$23="Mayor"),CONCATENATE("R3C",'Mapa final'!$T$23),"")</f>
        <v/>
      </c>
      <c r="AC28" s="39" t="str">
        <f>IF(AND('Mapa final'!$AD$24="Media",'Mapa final'!$AF$24="Mayor"),CONCATENATE("R3C",'Mapa final'!$T$24),"")</f>
        <v/>
      </c>
      <c r="AD28" s="39" t="str">
        <f>IF(AND('Mapa final'!$AD$25="Media",'Mapa final'!$AF$25="Mayor"),CONCATENATE("R3C",'Mapa final'!$T$25),"")</f>
        <v>R3C3</v>
      </c>
      <c r="AE28" s="39" t="str">
        <f>IF(AND('Mapa final'!$AD$26="Media",'Mapa final'!$AF$26="Mayor"),CONCATENATE("R3C",'Mapa final'!$T$26),"")</f>
        <v/>
      </c>
      <c r="AF28" s="39" t="str">
        <f>IF(AND('Mapa final'!$AD$27="Media",'Mapa final'!$AF$27="Mayor"),CONCATENATE("R3C",'Mapa final'!$T$27),"")</f>
        <v/>
      </c>
      <c r="AG28" s="40" t="str">
        <f>IF(AND('Mapa final'!$AD$28="Media",'Mapa final'!$AF$28="Mayor"),CONCATENATE("R3C",'Mapa final'!$T$28),"")</f>
        <v/>
      </c>
      <c r="AH28" s="41" t="str">
        <f>IF(AND('Mapa final'!$AD$23="Media",'Mapa final'!$AF$23="Catastrófico"),CONCATENATE("R3C",'Mapa final'!$T$23),"")</f>
        <v>R3C1</v>
      </c>
      <c r="AI28" s="42" t="str">
        <f>IF(AND('Mapa final'!$AD$24="Media",'Mapa final'!$AF$24="Catastrófico"),CONCATENATE("R3C",'Mapa final'!$T$24),"")</f>
        <v>R3C2</v>
      </c>
      <c r="AJ28" s="42" t="str">
        <f>IF(AND('Mapa final'!$AD$25="Media",'Mapa final'!$AF$25="Catastrófico"),CONCATENATE("R3C",'Mapa final'!$T$25),"")</f>
        <v/>
      </c>
      <c r="AK28" s="42" t="str">
        <f>IF(AND('Mapa final'!$AD$26="Media",'Mapa final'!$AF$26="Catastrófico"),CONCATENATE("R3C",'Mapa final'!$T$26),"")</f>
        <v/>
      </c>
      <c r="AL28" s="42" t="str">
        <f>IF(AND('Mapa final'!$AD$27="Media",'Mapa final'!$AF$27="Catastrófico"),CONCATENATE("R3C",'Mapa final'!$T$27),"")</f>
        <v/>
      </c>
      <c r="AM28" s="43" t="str">
        <f>IF(AND('Mapa final'!$AD$28="Media",'Mapa final'!$AF$28="Catastrófico"),CONCATENATE("R3C",'Mapa final'!$T$28),"")</f>
        <v/>
      </c>
      <c r="AN28" s="69"/>
      <c r="AO28" s="544"/>
      <c r="AP28" s="545"/>
      <c r="AQ28" s="545"/>
      <c r="AR28" s="545"/>
      <c r="AS28" s="545"/>
      <c r="AT28" s="546"/>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row>
    <row r="29" spans="1:76" ht="15" customHeight="1" x14ac:dyDescent="0.25">
      <c r="A29" s="69"/>
      <c r="B29" s="463"/>
      <c r="C29" s="463"/>
      <c r="D29" s="464"/>
      <c r="E29" s="504"/>
      <c r="F29" s="505"/>
      <c r="G29" s="505"/>
      <c r="H29" s="505"/>
      <c r="I29" s="506"/>
      <c r="J29" s="53" t="str">
        <f>IF(AND('Mapa final'!$AD$29="Media",'Mapa final'!$AF$29="Leve"),CONCATENATE("R4C",'Mapa final'!$T$29),"")</f>
        <v/>
      </c>
      <c r="K29" s="54" t="str">
        <f>IF(AND('Mapa final'!$AD$30="Media",'Mapa final'!$AF$30="Leve"),CONCATENATE("R4C",'Mapa final'!$T$30),"")</f>
        <v/>
      </c>
      <c r="L29" s="54" t="str">
        <f>IF(AND('Mapa final'!$AD$31="Media",'Mapa final'!$AF$31="Leve"),CONCATENATE("R4C",'Mapa final'!$T$31),"")</f>
        <v/>
      </c>
      <c r="M29" s="54" t="str">
        <f>IF(AND('Mapa final'!$AD$32="Media",'Mapa final'!$AF$32="Leve"),CONCATENATE("R4C",'Mapa final'!$T$32),"")</f>
        <v/>
      </c>
      <c r="N29" s="54" t="str">
        <f>IF(AND('Mapa final'!$AD$33="Media",'Mapa final'!$AF$33="Leve"),CONCATENATE("R4C",'Mapa final'!$T$33),"")</f>
        <v/>
      </c>
      <c r="O29" s="55" t="str">
        <f>IF(AND('Mapa final'!$AD$34="Media",'Mapa final'!$AF$34="Leve"),CONCATENATE("R4C",'Mapa final'!$T$34),"")</f>
        <v/>
      </c>
      <c r="P29" s="53" t="str">
        <f>IF(AND('Mapa final'!$AD$29="Media",'Mapa final'!$AF$29="Menor"),CONCATENATE("R4C",'Mapa final'!$T$29),"")</f>
        <v/>
      </c>
      <c r="Q29" s="54" t="str">
        <f>IF(AND('Mapa final'!$AD$30="Media",'Mapa final'!$AF$30="Menor"),CONCATENATE("R4C",'Mapa final'!$T$30),"")</f>
        <v/>
      </c>
      <c r="R29" s="54" t="str">
        <f>IF(AND('Mapa final'!$AD$31="Media",'Mapa final'!$AF$31="Menor"),CONCATENATE("R4C",'Mapa final'!$T$31),"")</f>
        <v/>
      </c>
      <c r="S29" s="54" t="str">
        <f>IF(AND('Mapa final'!$AD$32="Media",'Mapa final'!$AF$32="Menor"),CONCATENATE("R4C",'Mapa final'!$T$32),"")</f>
        <v/>
      </c>
      <c r="T29" s="54" t="str">
        <f>IF(AND('Mapa final'!$AD$33="Media",'Mapa final'!$AF$33="Menor"),CONCATENATE("R4C",'Mapa final'!$T$33),"")</f>
        <v/>
      </c>
      <c r="U29" s="55" t="str">
        <f>IF(AND('Mapa final'!$AD$34="Media",'Mapa final'!$AF$34="Menor"),CONCATENATE("R4C",'Mapa final'!$T$34),"")</f>
        <v/>
      </c>
      <c r="V29" s="53" t="str">
        <f>IF(AND('Mapa final'!$AD$29="Media",'Mapa final'!$AF$29="Moderado"),CONCATENATE("R4C",'Mapa final'!$T$29),"")</f>
        <v>R4C1</v>
      </c>
      <c r="W29" s="54" t="str">
        <f>IF(AND('Mapa final'!$AD$30="Media",'Mapa final'!$AF$30="Moderado"),CONCATENATE("R4C",'Mapa final'!$T$30),"")</f>
        <v/>
      </c>
      <c r="X29" s="54" t="str">
        <f>IF(AND('Mapa final'!$AD$31="Media",'Mapa final'!$AF$31="Moderado"),CONCATENATE("R4C",'Mapa final'!$T$31),"")</f>
        <v/>
      </c>
      <c r="Y29" s="54" t="str">
        <f>IF(AND('Mapa final'!$AD$32="Media",'Mapa final'!$AF$32="Moderado"),CONCATENATE("R4C",'Mapa final'!$T$32),"")</f>
        <v/>
      </c>
      <c r="Z29" s="54" t="str">
        <f>IF(AND('Mapa final'!$AD$33="Media",'Mapa final'!$AF$33="Moderado"),CONCATENATE("R4C",'Mapa final'!$T$33),"")</f>
        <v/>
      </c>
      <c r="AA29" s="55" t="str">
        <f>IF(AND('Mapa final'!$AD$34="Media",'Mapa final'!$AF$34="Moderado"),CONCATENATE("R4C",'Mapa final'!$T$34),"")</f>
        <v/>
      </c>
      <c r="AB29" s="38" t="str">
        <f>IF(AND('Mapa final'!$AD$29="Media",'Mapa final'!$AF$29="Mayor"),CONCATENATE("R4C",'Mapa final'!$T$29),"")</f>
        <v/>
      </c>
      <c r="AC29" s="39" t="str">
        <f>IF(AND('Mapa final'!$AD$30="Media",'Mapa final'!$AF$30="Mayor"),CONCATENATE("R4C",'Mapa final'!$T$30),"")</f>
        <v/>
      </c>
      <c r="AD29" s="39" t="str">
        <f>IF(AND('Mapa final'!$AD$31="Media",'Mapa final'!$AF$31="Mayor"),CONCATENATE("R4C",'Mapa final'!$T$31),"")</f>
        <v/>
      </c>
      <c r="AE29" s="39" t="str">
        <f>IF(AND('Mapa final'!$AD$32="Media",'Mapa final'!$AF$32="Mayor"),CONCATENATE("R4C",'Mapa final'!$T$32),"")</f>
        <v/>
      </c>
      <c r="AF29" s="39" t="str">
        <f>IF(AND('Mapa final'!$AD$33="Media",'Mapa final'!$AF$33="Mayor"),CONCATENATE("R4C",'Mapa final'!$T$33),"")</f>
        <v/>
      </c>
      <c r="AG29" s="40" t="str">
        <f>IF(AND('Mapa final'!$AD$34="Media",'Mapa final'!$AF$34="Mayor"),CONCATENATE("R4C",'Mapa final'!$T$34),"")</f>
        <v/>
      </c>
      <c r="AH29" s="41" t="str">
        <f>IF(AND('Mapa final'!$AD$29="Media",'Mapa final'!$AF$29="Catastrófico"),CONCATENATE("R4C",'Mapa final'!$T$29),"")</f>
        <v/>
      </c>
      <c r="AI29" s="42" t="str">
        <f>IF(AND('Mapa final'!$AD$30="Media",'Mapa final'!$AF$30="Catastrófico"),CONCATENATE("R4C",'Mapa final'!$T$30),"")</f>
        <v/>
      </c>
      <c r="AJ29" s="42" t="str">
        <f>IF(AND('Mapa final'!$AD$31="Media",'Mapa final'!$AF$31="Catastrófico"),CONCATENATE("R4C",'Mapa final'!$T$31),"")</f>
        <v/>
      </c>
      <c r="AK29" s="42" t="str">
        <f>IF(AND('Mapa final'!$AD$32="Media",'Mapa final'!$AF$32="Catastrófico"),CONCATENATE("R4C",'Mapa final'!$T$32),"")</f>
        <v/>
      </c>
      <c r="AL29" s="42" t="str">
        <f>IF(AND('Mapa final'!$AD$33="Media",'Mapa final'!$AF$33="Catastrófico"),CONCATENATE("R4C",'Mapa final'!$T$33),"")</f>
        <v/>
      </c>
      <c r="AM29" s="43" t="str">
        <f>IF(AND('Mapa final'!$AD$34="Media",'Mapa final'!$AF$34="Catastrófico"),CONCATENATE("R4C",'Mapa final'!$T$34),"")</f>
        <v/>
      </c>
      <c r="AN29" s="69"/>
      <c r="AO29" s="544"/>
      <c r="AP29" s="545"/>
      <c r="AQ29" s="545"/>
      <c r="AR29" s="545"/>
      <c r="AS29" s="545"/>
      <c r="AT29" s="546"/>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row>
    <row r="30" spans="1:76" ht="15" customHeight="1" x14ac:dyDescent="0.25">
      <c r="A30" s="69"/>
      <c r="B30" s="463"/>
      <c r="C30" s="463"/>
      <c r="D30" s="464"/>
      <c r="E30" s="504"/>
      <c r="F30" s="505"/>
      <c r="G30" s="505"/>
      <c r="H30" s="505"/>
      <c r="I30" s="506"/>
      <c r="J30" s="53" t="str">
        <f>IF(AND('Mapa final'!$AD$35="Media",'Mapa final'!$AF$35="Leve"),CONCATENATE("R5C",'Mapa final'!$T$35),"")</f>
        <v/>
      </c>
      <c r="K30" s="54" t="str">
        <f>IF(AND('Mapa final'!$AD$36="Media",'Mapa final'!$AF$36="Leve"),CONCATENATE("R5C",'Mapa final'!$T$36),"")</f>
        <v/>
      </c>
      <c r="L30" s="54" t="str">
        <f>IF(AND('Mapa final'!$AD$37="Media",'Mapa final'!$AF$37="Leve"),CONCATENATE("R5C",'Mapa final'!$T$37),"")</f>
        <v/>
      </c>
      <c r="M30" s="54" t="str">
        <f>IF(AND('Mapa final'!$AD$38="Media",'Mapa final'!$AF$38="Leve"),CONCATENATE("R5C",'Mapa final'!$T$38),"")</f>
        <v/>
      </c>
      <c r="N30" s="54" t="str">
        <f>IF(AND('Mapa final'!$AD$39="Media",'Mapa final'!$AF$39="Leve"),CONCATENATE("R5C",'Mapa final'!$T$39),"")</f>
        <v/>
      </c>
      <c r="O30" s="55" t="str">
        <f>IF(AND('Mapa final'!$AD$40="Media",'Mapa final'!$AF$40="Leve"),CONCATENATE("R5C",'Mapa final'!$T$40),"")</f>
        <v/>
      </c>
      <c r="P30" s="53" t="str">
        <f>IF(AND('Mapa final'!$AD$35="Media",'Mapa final'!$AF$35="Menor"),CONCATENATE("R5C",'Mapa final'!$T$35),"")</f>
        <v/>
      </c>
      <c r="Q30" s="54" t="str">
        <f>IF(AND('Mapa final'!$AD$36="Media",'Mapa final'!$AF$36="Menor"),CONCATENATE("R5C",'Mapa final'!$T$36),"")</f>
        <v/>
      </c>
      <c r="R30" s="54" t="str">
        <f>IF(AND('Mapa final'!$AD$37="Media",'Mapa final'!$AF$37="Menor"),CONCATENATE("R5C",'Mapa final'!$T$37),"")</f>
        <v/>
      </c>
      <c r="S30" s="54" t="str">
        <f>IF(AND('Mapa final'!$AD$38="Media",'Mapa final'!$AF$38="Menor"),CONCATENATE("R5C",'Mapa final'!$T$38),"")</f>
        <v/>
      </c>
      <c r="T30" s="54" t="str">
        <f>IF(AND('Mapa final'!$AD$39="Media",'Mapa final'!$AF$39="Menor"),CONCATENATE("R5C",'Mapa final'!$T$39),"")</f>
        <v/>
      </c>
      <c r="U30" s="55" t="str">
        <f>IF(AND('Mapa final'!$AD$40="Media",'Mapa final'!$AF$40="Menor"),CONCATENATE("R5C",'Mapa final'!$T$40),"")</f>
        <v/>
      </c>
      <c r="V30" s="53" t="str">
        <f>IF(AND('Mapa final'!$AD$35="Media",'Mapa final'!$AF$35="Moderado"),CONCATENATE("R5C",'Mapa final'!$T$35),"")</f>
        <v/>
      </c>
      <c r="W30" s="54" t="str">
        <f>IF(AND('Mapa final'!$AD$36="Media",'Mapa final'!$AF$36="Moderado"),CONCATENATE("R5C",'Mapa final'!$T$36),"")</f>
        <v/>
      </c>
      <c r="X30" s="54" t="str">
        <f>IF(AND('Mapa final'!$AD$37="Media",'Mapa final'!$AF$37="Moderado"),CONCATENATE("R5C",'Mapa final'!$T$37),"")</f>
        <v/>
      </c>
      <c r="Y30" s="54" t="str">
        <f>IF(AND('Mapa final'!$AD$38="Media",'Mapa final'!$AF$38="Moderado"),CONCATENATE("R5C",'Mapa final'!$T$38),"")</f>
        <v/>
      </c>
      <c r="Z30" s="54" t="str">
        <f>IF(AND('Mapa final'!$AD$39="Media",'Mapa final'!$AF$39="Moderado"),CONCATENATE("R5C",'Mapa final'!$T$39),"")</f>
        <v/>
      </c>
      <c r="AA30" s="55" t="str">
        <f>IF(AND('Mapa final'!$AD$40="Media",'Mapa final'!$AF$40="Moderado"),CONCATENATE("R5C",'Mapa final'!$T$40),"")</f>
        <v/>
      </c>
      <c r="AB30" s="38" t="str">
        <f>IF(AND('Mapa final'!$AD$35="Media",'Mapa final'!$AF$35="Mayor"),CONCATENATE("R5C",'Mapa final'!$T$35),"")</f>
        <v/>
      </c>
      <c r="AC30" s="39" t="str">
        <f>IF(AND('Mapa final'!$AD$36="Media",'Mapa final'!$AF$36="Mayor"),CONCATENATE("R5C",'Mapa final'!$T$36),"")</f>
        <v/>
      </c>
      <c r="AD30" s="39" t="str">
        <f>IF(AND('Mapa final'!$AD$37="Media",'Mapa final'!$AF$37="Mayor"),CONCATENATE("R5C",'Mapa final'!$T$37),"")</f>
        <v/>
      </c>
      <c r="AE30" s="39" t="str">
        <f>IF(AND('Mapa final'!$AD$38="Media",'Mapa final'!$AF$38="Mayor"),CONCATENATE("R5C",'Mapa final'!$T$38),"")</f>
        <v/>
      </c>
      <c r="AF30" s="39" t="str">
        <f>IF(AND('Mapa final'!$AD$39="Media",'Mapa final'!$AF$39="Mayor"),CONCATENATE("R5C",'Mapa final'!$T$39),"")</f>
        <v/>
      </c>
      <c r="AG30" s="40" t="str">
        <f>IF(AND('Mapa final'!$AD$40="Media",'Mapa final'!$AF$40="Mayor"),CONCATENATE("R5C",'Mapa final'!$T$40),"")</f>
        <v/>
      </c>
      <c r="AH30" s="41" t="str">
        <f>IF(AND('Mapa final'!$AD$35="Media",'Mapa final'!$AF$35="Catastrófico"),CONCATENATE("R5C",'Mapa final'!$T$35),"")</f>
        <v>R5C1</v>
      </c>
      <c r="AI30" s="42" t="str">
        <f>IF(AND('Mapa final'!$AD$36="Media",'Mapa final'!$AF$36="Catastrófico"),CONCATENATE("R5C",'Mapa final'!$T$36),"")</f>
        <v>R5C2</v>
      </c>
      <c r="AJ30" s="42" t="str">
        <f>IF(AND('Mapa final'!$AD$37="Media",'Mapa final'!$AF$37="Catastrófico"),CONCATENATE("R5C",'Mapa final'!$T$37),"")</f>
        <v/>
      </c>
      <c r="AK30" s="42" t="str">
        <f>IF(AND('Mapa final'!$AD$38="Media",'Mapa final'!$AF$38="Catastrófico"),CONCATENATE("R5C",'Mapa final'!$T$38),"")</f>
        <v/>
      </c>
      <c r="AL30" s="42" t="str">
        <f>IF(AND('Mapa final'!$AD$39="Media",'Mapa final'!$AF$39="Catastrófico"),CONCATENATE("R5C",'Mapa final'!$T$39),"")</f>
        <v/>
      </c>
      <c r="AM30" s="43" t="str">
        <f>IF(AND('Mapa final'!$AD$40="Media",'Mapa final'!$AF$40="Catastrófico"),CONCATENATE("R5C",'Mapa final'!$T$40),"")</f>
        <v/>
      </c>
      <c r="AN30" s="69"/>
      <c r="AO30" s="544"/>
      <c r="AP30" s="545"/>
      <c r="AQ30" s="545"/>
      <c r="AR30" s="545"/>
      <c r="AS30" s="545"/>
      <c r="AT30" s="546"/>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row>
    <row r="31" spans="1:76" ht="15" customHeight="1" x14ac:dyDescent="0.25">
      <c r="A31" s="69"/>
      <c r="B31" s="463"/>
      <c r="C31" s="463"/>
      <c r="D31" s="464"/>
      <c r="E31" s="504"/>
      <c r="F31" s="505"/>
      <c r="G31" s="505"/>
      <c r="H31" s="505"/>
      <c r="I31" s="506"/>
      <c r="J31" s="53" t="str">
        <f>IF(AND('Mapa final'!$AD$41="Media",'Mapa final'!$AF$41="Leve"),CONCATENATE("R6C",'Mapa final'!$T$41),"")</f>
        <v/>
      </c>
      <c r="K31" s="54" t="str">
        <f>IF(AND('Mapa final'!$AD$42="Media",'Mapa final'!$AF$42="Leve"),CONCATENATE("R6C",'Mapa final'!$T$42),"")</f>
        <v/>
      </c>
      <c r="L31" s="54" t="str">
        <f>IF(AND('Mapa final'!$AD$43="Media",'Mapa final'!$AF$43="Leve"),CONCATENATE("R6C",'Mapa final'!$T$43),"")</f>
        <v/>
      </c>
      <c r="M31" s="54" t="str">
        <f>IF(AND('Mapa final'!$AD$44="Media",'Mapa final'!$AF$44="Leve"),CONCATENATE("R6C",'Mapa final'!$T$44),"")</f>
        <v/>
      </c>
      <c r="N31" s="54" t="str">
        <f>IF(AND('Mapa final'!$AD$45="Media",'Mapa final'!$AF$45="Leve"),CONCATENATE("R6C",'Mapa final'!$T$45),"")</f>
        <v/>
      </c>
      <c r="O31" s="55" t="str">
        <f>IF(AND('Mapa final'!$AD$46="Media",'Mapa final'!$AF$46="Leve"),CONCATENATE("R6C",'Mapa final'!$T$46),"")</f>
        <v/>
      </c>
      <c r="P31" s="53" t="str">
        <f>IF(AND('Mapa final'!$AD$41="Media",'Mapa final'!$AF$41="Menor"),CONCATENATE("R6C",'Mapa final'!$T$41),"")</f>
        <v/>
      </c>
      <c r="Q31" s="54" t="str">
        <f>IF(AND('Mapa final'!$AD$42="Media",'Mapa final'!$AF$42="Menor"),CONCATENATE("R6C",'Mapa final'!$T$42),"")</f>
        <v/>
      </c>
      <c r="R31" s="54" t="str">
        <f>IF(AND('Mapa final'!$AD$43="Media",'Mapa final'!$AF$43="Menor"),CONCATENATE("R6C",'Mapa final'!$T$43),"")</f>
        <v/>
      </c>
      <c r="S31" s="54" t="str">
        <f>IF(AND('Mapa final'!$AD$44="Media",'Mapa final'!$AF$44="Menor"),CONCATENATE("R6C",'Mapa final'!$T$44),"")</f>
        <v/>
      </c>
      <c r="T31" s="54" t="str">
        <f>IF(AND('Mapa final'!$AD$45="Media",'Mapa final'!$AF$45="Menor"),CONCATENATE("R6C",'Mapa final'!$T$45),"")</f>
        <v/>
      </c>
      <c r="U31" s="55" t="str">
        <f>IF(AND('Mapa final'!$AD$46="Media",'Mapa final'!$AF$46="Menor"),CONCATENATE("R6C",'Mapa final'!$T$46),"")</f>
        <v/>
      </c>
      <c r="V31" s="53" t="str">
        <f>IF(AND('Mapa final'!$AD$41="Media",'Mapa final'!$AF$41="Moderado"),CONCATENATE("R6C",'Mapa final'!$T$41),"")</f>
        <v/>
      </c>
      <c r="W31" s="54" t="str">
        <f>IF(AND('Mapa final'!$AD$42="Media",'Mapa final'!$AF$42="Moderado"),CONCATENATE("R6C",'Mapa final'!$T$42),"")</f>
        <v/>
      </c>
      <c r="X31" s="54" t="str">
        <f>IF(AND('Mapa final'!$AD$43="Media",'Mapa final'!$AF$43="Moderado"),CONCATENATE("R6C",'Mapa final'!$T$43),"")</f>
        <v/>
      </c>
      <c r="Y31" s="54" t="str">
        <f>IF(AND('Mapa final'!$AD$44="Media",'Mapa final'!$AF$44="Moderado"),CONCATENATE("R6C",'Mapa final'!$T$44),"")</f>
        <v/>
      </c>
      <c r="Z31" s="54" t="str">
        <f>IF(AND('Mapa final'!$AD$45="Media",'Mapa final'!$AF$45="Moderado"),CONCATENATE("R6C",'Mapa final'!$T$45),"")</f>
        <v/>
      </c>
      <c r="AA31" s="55" t="str">
        <f>IF(AND('Mapa final'!$AD$46="Media",'Mapa final'!$AF$46="Moderado"),CONCATENATE("R6C",'Mapa final'!$T$46),"")</f>
        <v/>
      </c>
      <c r="AB31" s="38" t="str">
        <f>IF(AND('Mapa final'!$AD$41="Media",'Mapa final'!$AF$41="Mayor"),CONCATENATE("R6C",'Mapa final'!$T$41),"")</f>
        <v/>
      </c>
      <c r="AC31" s="39" t="str">
        <f>IF(AND('Mapa final'!$AD$42="Media",'Mapa final'!$AF$42="Mayor"),CONCATENATE("R6C",'Mapa final'!$T$42),"")</f>
        <v>R6C2</v>
      </c>
      <c r="AD31" s="39" t="str">
        <f>IF(AND('Mapa final'!$AD$43="Media",'Mapa final'!$AF$43="Mayor"),CONCATENATE("R6C",'Mapa final'!$T$43),"")</f>
        <v/>
      </c>
      <c r="AE31" s="39" t="str">
        <f>IF(AND('Mapa final'!$AD$44="Media",'Mapa final'!$AF$44="Mayor"),CONCATENATE("R6C",'Mapa final'!$T$44),"")</f>
        <v/>
      </c>
      <c r="AF31" s="39" t="str">
        <f>IF(AND('Mapa final'!$AD$45="Media",'Mapa final'!$AF$45="Mayor"),CONCATENATE("R6C",'Mapa final'!$T$45),"")</f>
        <v/>
      </c>
      <c r="AG31" s="40" t="str">
        <f>IF(AND('Mapa final'!$AD$46="Media",'Mapa final'!$AF$46="Mayor"),CONCATENATE("R6C",'Mapa final'!$T$46),"")</f>
        <v/>
      </c>
      <c r="AH31" s="41" t="str">
        <f>IF(AND('Mapa final'!$AD$41="Media",'Mapa final'!$AF$41="Catastrófico"),CONCATENATE("R6C",'Mapa final'!$T$41),"")</f>
        <v>R6C1</v>
      </c>
      <c r="AI31" s="42" t="str">
        <f>IF(AND('Mapa final'!$AD$42="Media",'Mapa final'!$AF$42="Catastrófico"),CONCATENATE("R6C",'Mapa final'!$T$42),"")</f>
        <v/>
      </c>
      <c r="AJ31" s="42" t="str">
        <f>IF(AND('Mapa final'!$AD$43="Media",'Mapa final'!$AF$43="Catastrófico"),CONCATENATE("R6C",'Mapa final'!$T$43),"")</f>
        <v/>
      </c>
      <c r="AK31" s="42" t="str">
        <f>IF(AND('Mapa final'!$AD$44="Media",'Mapa final'!$AF$44="Catastrófico"),CONCATENATE("R6C",'Mapa final'!$T$44),"")</f>
        <v/>
      </c>
      <c r="AL31" s="42" t="str">
        <f>IF(AND('Mapa final'!$AD$45="Media",'Mapa final'!$AF$45="Catastrófico"),CONCATENATE("R6C",'Mapa final'!$T$45),"")</f>
        <v/>
      </c>
      <c r="AM31" s="43" t="str">
        <f>IF(AND('Mapa final'!$AD$46="Media",'Mapa final'!$AF$46="Catastrófico"),CONCATENATE("R6C",'Mapa final'!$T$46),"")</f>
        <v/>
      </c>
      <c r="AN31" s="69"/>
      <c r="AO31" s="544"/>
      <c r="AP31" s="545"/>
      <c r="AQ31" s="545"/>
      <c r="AR31" s="545"/>
      <c r="AS31" s="545"/>
      <c r="AT31" s="546"/>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row>
    <row r="32" spans="1:76" ht="15" customHeight="1" x14ac:dyDescent="0.25">
      <c r="A32" s="69"/>
      <c r="B32" s="463"/>
      <c r="C32" s="463"/>
      <c r="D32" s="464"/>
      <c r="E32" s="504"/>
      <c r="F32" s="505"/>
      <c r="G32" s="505"/>
      <c r="H32" s="505"/>
      <c r="I32" s="506"/>
      <c r="J32" s="53" t="str">
        <f>IF(AND('Mapa final'!$AD$47="Media",'Mapa final'!$AF$47="Leve"),CONCATENATE("R7C",'Mapa final'!$T$47),"")</f>
        <v/>
      </c>
      <c r="K32" s="54" t="str">
        <f>IF(AND('Mapa final'!$AD$48="Media",'Mapa final'!$AF$48="Leve"),CONCATENATE("R7C",'Mapa final'!$T$48),"")</f>
        <v/>
      </c>
      <c r="L32" s="54" t="str">
        <f>IF(AND('Mapa final'!$AD$49="Media",'Mapa final'!$AF$49="Leve"),CONCATENATE("R7C",'Mapa final'!$T$49),"")</f>
        <v/>
      </c>
      <c r="M32" s="54" t="str">
        <f>IF(AND('Mapa final'!$AD$50="Media",'Mapa final'!$AF$50="Leve"),CONCATENATE("R7C",'Mapa final'!$T$50),"")</f>
        <v/>
      </c>
      <c r="N32" s="54" t="str">
        <f>IF(AND('Mapa final'!$AD$51="Media",'Mapa final'!$AF$51="Leve"),CONCATENATE("R7C",'Mapa final'!$T$51),"")</f>
        <v/>
      </c>
      <c r="O32" s="55" t="str">
        <f>IF(AND('Mapa final'!$AD$52="Media",'Mapa final'!$AF$52="Leve"),CONCATENATE("R7C",'Mapa final'!$T$52),"")</f>
        <v/>
      </c>
      <c r="P32" s="53" t="str">
        <f>IF(AND('Mapa final'!$AD$47="Media",'Mapa final'!$AF$47="Menor"),CONCATENATE("R7C",'Mapa final'!$T$47),"")</f>
        <v/>
      </c>
      <c r="Q32" s="54" t="str">
        <f>IF(AND('Mapa final'!$AD$48="Media",'Mapa final'!$AF$48="Menor"),CONCATENATE("R7C",'Mapa final'!$T$48),"")</f>
        <v/>
      </c>
      <c r="R32" s="54" t="str">
        <f>IF(AND('Mapa final'!$AD$49="Media",'Mapa final'!$AF$49="Menor"),CONCATENATE("R7C",'Mapa final'!$T$49),"")</f>
        <v/>
      </c>
      <c r="S32" s="54" t="str">
        <f>IF(AND('Mapa final'!$AD$50="Media",'Mapa final'!$AF$50="Menor"),CONCATENATE("R7C",'Mapa final'!$T$50),"")</f>
        <v/>
      </c>
      <c r="T32" s="54" t="str">
        <f>IF(AND('Mapa final'!$AD$51="Media",'Mapa final'!$AF$51="Menor"),CONCATENATE("R7C",'Mapa final'!$T$51),"")</f>
        <v/>
      </c>
      <c r="U32" s="55" t="str">
        <f>IF(AND('Mapa final'!$AD$52="Media",'Mapa final'!$AF$52="Menor"),CONCATENATE("R7C",'Mapa final'!$T$52),"")</f>
        <v/>
      </c>
      <c r="V32" s="53" t="str">
        <f>IF(AND('Mapa final'!$AD$47="Media",'Mapa final'!$AF$47="Moderado"),CONCATENATE("R7C",'Mapa final'!$T$47),"")</f>
        <v/>
      </c>
      <c r="W32" s="54" t="str">
        <f>IF(AND('Mapa final'!$AD$48="Media",'Mapa final'!$AF$48="Moderado"),CONCATENATE("R7C",'Mapa final'!$T$48),"")</f>
        <v/>
      </c>
      <c r="X32" s="54" t="str">
        <f>IF(AND('Mapa final'!$AD$49="Media",'Mapa final'!$AF$49="Moderado"),CONCATENATE("R7C",'Mapa final'!$T$49),"")</f>
        <v/>
      </c>
      <c r="Y32" s="54" t="str">
        <f>IF(AND('Mapa final'!$AD$50="Media",'Mapa final'!$AF$50="Moderado"),CONCATENATE("R7C",'Mapa final'!$T$50),"")</f>
        <v/>
      </c>
      <c r="Z32" s="54" t="str">
        <f>IF(AND('Mapa final'!$AD$51="Media",'Mapa final'!$AF$51="Moderado"),CONCATENATE("R7C",'Mapa final'!$T$51),"")</f>
        <v/>
      </c>
      <c r="AA32" s="55" t="str">
        <f>IF(AND('Mapa final'!$AD$52="Media",'Mapa final'!$AF$52="Moderado"),CONCATENATE("R7C",'Mapa final'!$T$52),"")</f>
        <v/>
      </c>
      <c r="AB32" s="38" t="str">
        <f>IF(AND('Mapa final'!$AD$47="Media",'Mapa final'!$AF$47="Mayor"),CONCATENATE("R7C",'Mapa final'!$T$47),"")</f>
        <v/>
      </c>
      <c r="AC32" s="39" t="str">
        <f>IF(AND('Mapa final'!$AD$48="Media",'Mapa final'!$AF$48="Mayor"),CONCATENATE("R7C",'Mapa final'!$T$48),"")</f>
        <v/>
      </c>
      <c r="AD32" s="39" t="str">
        <f>IF(AND('Mapa final'!$AD$49="Media",'Mapa final'!$AF$49="Mayor"),CONCATENATE("R7C",'Mapa final'!$T$49),"")</f>
        <v/>
      </c>
      <c r="AE32" s="39" t="str">
        <f>IF(AND('Mapa final'!$AD$50="Media",'Mapa final'!$AF$50="Mayor"),CONCATENATE("R7C",'Mapa final'!$T$50),"")</f>
        <v/>
      </c>
      <c r="AF32" s="39" t="str">
        <f>IF(AND('Mapa final'!$AD$51="Media",'Mapa final'!$AF$51="Mayor"),CONCATENATE("R7C",'Mapa final'!$T$51),"")</f>
        <v/>
      </c>
      <c r="AG32" s="40" t="str">
        <f>IF(AND('Mapa final'!$AD$52="Media",'Mapa final'!$AF$52="Mayor"),CONCATENATE("R7C",'Mapa final'!$T$52),"")</f>
        <v/>
      </c>
      <c r="AH32" s="41" t="str">
        <f>IF(AND('Mapa final'!$AD$47="Media",'Mapa final'!$AF$47="Catastrófico"),CONCATENATE("R7C",'Mapa final'!$T$47),"")</f>
        <v>R7C1</v>
      </c>
      <c r="AI32" s="42" t="str">
        <f>IF(AND('Mapa final'!$AD$48="Media",'Mapa final'!$AF$48="Catastrófico"),CONCATENATE("R7C",'Mapa final'!$T$48),"")</f>
        <v/>
      </c>
      <c r="AJ32" s="42" t="str">
        <f>IF(AND('Mapa final'!$AD$49="Media",'Mapa final'!$AF$49="Catastrófico"),CONCATENATE("R7C",'Mapa final'!$T$49),"")</f>
        <v/>
      </c>
      <c r="AK32" s="42" t="str">
        <f>IF(AND('Mapa final'!$AD$50="Media",'Mapa final'!$AF$50="Catastrófico"),CONCATENATE("R7C",'Mapa final'!$T$50),"")</f>
        <v/>
      </c>
      <c r="AL32" s="42" t="str">
        <f>IF(AND('Mapa final'!$AD$51="Media",'Mapa final'!$AF$51="Catastrófico"),CONCATENATE("R7C",'Mapa final'!$T$51),"")</f>
        <v/>
      </c>
      <c r="AM32" s="43" t="str">
        <f>IF(AND('Mapa final'!$AD$52="Media",'Mapa final'!$AF$52="Catastrófico"),CONCATENATE("R7C",'Mapa final'!$T$52),"")</f>
        <v/>
      </c>
      <c r="AN32" s="69"/>
      <c r="AO32" s="544"/>
      <c r="AP32" s="545"/>
      <c r="AQ32" s="545"/>
      <c r="AR32" s="545"/>
      <c r="AS32" s="545"/>
      <c r="AT32" s="546"/>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row>
    <row r="33" spans="1:80" ht="15" customHeight="1" x14ac:dyDescent="0.25">
      <c r="A33" s="69"/>
      <c r="B33" s="463"/>
      <c r="C33" s="463"/>
      <c r="D33" s="464"/>
      <c r="E33" s="504"/>
      <c r="F33" s="505"/>
      <c r="G33" s="505"/>
      <c r="H33" s="505"/>
      <c r="I33" s="506"/>
      <c r="J33" s="53" t="str">
        <f>IF(AND('Mapa final'!$AD$53="Media",'Mapa final'!$AF$53="Leve"),CONCATENATE("R8C",'Mapa final'!$T$53),"")</f>
        <v/>
      </c>
      <c r="K33" s="54" t="str">
        <f>IF(AND('Mapa final'!$AD$54="Media",'Mapa final'!$AF$54="Leve"),CONCATENATE("R8C",'Mapa final'!$T$54),"")</f>
        <v/>
      </c>
      <c r="L33" s="54" t="str">
        <f>IF(AND('Mapa final'!$AD$55="Media",'Mapa final'!$AF$55="Leve"),CONCATENATE("R8C",'Mapa final'!$T$55),"")</f>
        <v/>
      </c>
      <c r="M33" s="54" t="str">
        <f>IF(AND('Mapa final'!$AD$56="Media",'Mapa final'!$AF$56="Leve"),CONCATENATE("R8C",'Mapa final'!$T$56),"")</f>
        <v/>
      </c>
      <c r="N33" s="54" t="str">
        <f>IF(AND('Mapa final'!$AD$57="Media",'Mapa final'!$AF$57="Leve"),CONCATENATE("R8C",'Mapa final'!$T$57),"")</f>
        <v/>
      </c>
      <c r="O33" s="55" t="str">
        <f>IF(AND('Mapa final'!$AD$58="Media",'Mapa final'!$AF$58="Leve"),CONCATENATE("R8C",'Mapa final'!$T$58),"")</f>
        <v/>
      </c>
      <c r="P33" s="53" t="str">
        <f>IF(AND('Mapa final'!$AD$53="Media",'Mapa final'!$AF$53="Menor"),CONCATENATE("R8C",'Mapa final'!$T$53),"")</f>
        <v/>
      </c>
      <c r="Q33" s="54" t="str">
        <f>IF(AND('Mapa final'!$AD$54="Media",'Mapa final'!$AF$54="Menor"),CONCATENATE("R8C",'Mapa final'!$T$54),"")</f>
        <v/>
      </c>
      <c r="R33" s="54" t="str">
        <f>IF(AND('Mapa final'!$AD$55="Media",'Mapa final'!$AF$55="Menor"),CONCATENATE("R8C",'Mapa final'!$T$55),"")</f>
        <v/>
      </c>
      <c r="S33" s="54" t="str">
        <f>IF(AND('Mapa final'!$AD$56="Media",'Mapa final'!$AF$56="Menor"),CONCATENATE("R8C",'Mapa final'!$T$56),"")</f>
        <v/>
      </c>
      <c r="T33" s="54" t="str">
        <f>IF(AND('Mapa final'!$AD$57="Media",'Mapa final'!$AF$57="Menor"),CONCATENATE("R8C",'Mapa final'!$T$57),"")</f>
        <v/>
      </c>
      <c r="U33" s="55" t="str">
        <f>IF(AND('Mapa final'!$AD$58="Media",'Mapa final'!$AF$58="Menor"),CONCATENATE("R8C",'Mapa final'!$T$58),"")</f>
        <v/>
      </c>
      <c r="V33" s="53" t="str">
        <f>IF(AND('Mapa final'!$AD$53="Media",'Mapa final'!$AF$53="Moderado"),CONCATENATE("R8C",'Mapa final'!$T$53),"")</f>
        <v/>
      </c>
      <c r="W33" s="54" t="str">
        <f>IF(AND('Mapa final'!$AD$54="Media",'Mapa final'!$AF$54="Moderado"),CONCATENATE("R8C",'Mapa final'!$T$54),"")</f>
        <v/>
      </c>
      <c r="X33" s="54" t="str">
        <f>IF(AND('Mapa final'!$AD$55="Media",'Mapa final'!$AF$55="Moderado"),CONCATENATE("R8C",'Mapa final'!$T$55),"")</f>
        <v/>
      </c>
      <c r="Y33" s="54" t="str">
        <f>IF(AND('Mapa final'!$AD$56="Media",'Mapa final'!$AF$56="Moderado"),CONCATENATE("R8C",'Mapa final'!$T$56),"")</f>
        <v/>
      </c>
      <c r="Z33" s="54" t="str">
        <f>IF(AND('Mapa final'!$AD$57="Media",'Mapa final'!$AF$57="Moderado"),CONCATENATE("R8C",'Mapa final'!$T$57),"")</f>
        <v/>
      </c>
      <c r="AA33" s="55" t="str">
        <f>IF(AND('Mapa final'!$AD$58="Media",'Mapa final'!$AF$58="Moderado"),CONCATENATE("R8C",'Mapa final'!$T$58),"")</f>
        <v/>
      </c>
      <c r="AB33" s="38" t="str">
        <f>IF(AND('Mapa final'!$AD$53="Media",'Mapa final'!$AF$53="Mayor"),CONCATENATE("R8C",'Mapa final'!$T$53),"")</f>
        <v/>
      </c>
      <c r="AC33" s="39" t="str">
        <f>IF(AND('Mapa final'!$AD$54="Media",'Mapa final'!$AF$54="Mayor"),CONCATENATE("R8C",'Mapa final'!$T$54),"")</f>
        <v/>
      </c>
      <c r="AD33" s="39" t="str">
        <f>IF(AND('Mapa final'!$AD$55="Media",'Mapa final'!$AF$55="Mayor"),CONCATENATE("R8C",'Mapa final'!$T$55),"")</f>
        <v/>
      </c>
      <c r="AE33" s="39" t="str">
        <f>IF(AND('Mapa final'!$AD$56="Media",'Mapa final'!$AF$56="Mayor"),CONCATENATE("R8C",'Mapa final'!$T$56),"")</f>
        <v/>
      </c>
      <c r="AF33" s="39" t="str">
        <f>IF(AND('Mapa final'!$AD$57="Media",'Mapa final'!$AF$57="Mayor"),CONCATENATE("R8C",'Mapa final'!$T$57),"")</f>
        <v/>
      </c>
      <c r="AG33" s="40" t="str">
        <f>IF(AND('Mapa final'!$AD$58="Media",'Mapa final'!$AF$58="Mayor"),CONCATENATE("R8C",'Mapa final'!$T$58),"")</f>
        <v/>
      </c>
      <c r="AH33" s="41" t="str">
        <f>IF(AND('Mapa final'!$AD$53="Media",'Mapa final'!$AF$53="Catastrófico"),CONCATENATE("R8C",'Mapa final'!$T$53),"")</f>
        <v/>
      </c>
      <c r="AI33" s="42" t="str">
        <f>IF(AND('Mapa final'!$AD$54="Media",'Mapa final'!$AF$54="Catastrófico"),CONCATENATE("R8C",'Mapa final'!$T$54),"")</f>
        <v/>
      </c>
      <c r="AJ33" s="42" t="str">
        <f>IF(AND('Mapa final'!$AD$55="Media",'Mapa final'!$AF$55="Catastrófico"),CONCATENATE("R8C",'Mapa final'!$T$55),"")</f>
        <v/>
      </c>
      <c r="AK33" s="42" t="str">
        <f>IF(AND('Mapa final'!$AD$56="Media",'Mapa final'!$AF$56="Catastrófico"),CONCATENATE("R8C",'Mapa final'!$T$56),"")</f>
        <v/>
      </c>
      <c r="AL33" s="42" t="str">
        <f>IF(AND('Mapa final'!$AD$57="Media",'Mapa final'!$AF$57="Catastrófico"),CONCATENATE("R8C",'Mapa final'!$T$57),"")</f>
        <v/>
      </c>
      <c r="AM33" s="43" t="str">
        <f>IF(AND('Mapa final'!$AD$58="Media",'Mapa final'!$AF$58="Catastrófico"),CONCATENATE("R8C",'Mapa final'!$T$58),"")</f>
        <v/>
      </c>
      <c r="AN33" s="69"/>
      <c r="AO33" s="544"/>
      <c r="AP33" s="545"/>
      <c r="AQ33" s="545"/>
      <c r="AR33" s="545"/>
      <c r="AS33" s="545"/>
      <c r="AT33" s="546"/>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row>
    <row r="34" spans="1:80" ht="15" customHeight="1" x14ac:dyDescent="0.25">
      <c r="A34" s="69"/>
      <c r="B34" s="463"/>
      <c r="C34" s="463"/>
      <c r="D34" s="464"/>
      <c r="E34" s="504"/>
      <c r="F34" s="505"/>
      <c r="G34" s="505"/>
      <c r="H34" s="505"/>
      <c r="I34" s="506"/>
      <c r="J34" s="53" t="str">
        <f>IF(AND('Mapa final'!$AD$59="Media",'Mapa final'!$AF$59="Leve"),CONCATENATE("R9C",'Mapa final'!$T$59),"")</f>
        <v/>
      </c>
      <c r="K34" s="54" t="str">
        <f>IF(AND('Mapa final'!$AD$60="Media",'Mapa final'!$AF$60="Leve"),CONCATENATE("R9C",'Mapa final'!$T$60),"")</f>
        <v/>
      </c>
      <c r="L34" s="54" t="str">
        <f>IF(AND('Mapa final'!$AD$61="Media",'Mapa final'!$AF$61="Leve"),CONCATENATE("R9C",'Mapa final'!$T$61),"")</f>
        <v/>
      </c>
      <c r="M34" s="54" t="str">
        <f>IF(AND('Mapa final'!$AD$62="Media",'Mapa final'!$AF$62="Leve"),CONCATENATE("R9C",'Mapa final'!$T$62),"")</f>
        <v/>
      </c>
      <c r="N34" s="54" t="str">
        <f>IF(AND('Mapa final'!$AD$63="Media",'Mapa final'!$AF$63="Leve"),CONCATENATE("R9C",'Mapa final'!$T$63),"")</f>
        <v/>
      </c>
      <c r="O34" s="55" t="str">
        <f>IF(AND('Mapa final'!$AD$64="Media",'Mapa final'!$AF$64="Leve"),CONCATENATE("R9C",'Mapa final'!$T$64),"")</f>
        <v/>
      </c>
      <c r="P34" s="53" t="str">
        <f>IF(AND('Mapa final'!$AD$59="Media",'Mapa final'!$AF$59="Menor"),CONCATENATE("R9C",'Mapa final'!$T$59),"")</f>
        <v/>
      </c>
      <c r="Q34" s="54" t="str">
        <f>IF(AND('Mapa final'!$AD$60="Media",'Mapa final'!$AF$60="Menor"),CONCATENATE("R9C",'Mapa final'!$T$60),"")</f>
        <v/>
      </c>
      <c r="R34" s="54" t="str">
        <f>IF(AND('Mapa final'!$AD$61="Media",'Mapa final'!$AF$61="Menor"),CONCATENATE("R9C",'Mapa final'!$T$61),"")</f>
        <v/>
      </c>
      <c r="S34" s="54" t="str">
        <f>IF(AND('Mapa final'!$AD$62="Media",'Mapa final'!$AF$62="Menor"),CONCATENATE("R9C",'Mapa final'!$T$62),"")</f>
        <v/>
      </c>
      <c r="T34" s="54" t="str">
        <f>IF(AND('Mapa final'!$AD$63="Media",'Mapa final'!$AF$63="Menor"),CONCATENATE("R9C",'Mapa final'!$T$63),"")</f>
        <v/>
      </c>
      <c r="U34" s="55" t="str">
        <f>IF(AND('Mapa final'!$AD$64="Media",'Mapa final'!$AF$64="Menor"),CONCATENATE("R9C",'Mapa final'!$T$64),"")</f>
        <v/>
      </c>
      <c r="V34" s="53" t="str">
        <f>IF(AND('Mapa final'!$AD$59="Media",'Mapa final'!$AF$59="Moderado"),CONCATENATE("R9C",'Mapa final'!$T$59),"")</f>
        <v/>
      </c>
      <c r="W34" s="54" t="str">
        <f>IF(AND('Mapa final'!$AD$60="Media",'Mapa final'!$AF$60="Moderado"),CONCATENATE("R9C",'Mapa final'!$T$60),"")</f>
        <v/>
      </c>
      <c r="X34" s="54" t="str">
        <f>IF(AND('Mapa final'!$AD$61="Media",'Mapa final'!$AF$61="Moderado"),CONCATENATE("R9C",'Mapa final'!$T$61),"")</f>
        <v/>
      </c>
      <c r="Y34" s="54" t="str">
        <f>IF(AND('Mapa final'!$AD$62="Media",'Mapa final'!$AF$62="Moderado"),CONCATENATE("R9C",'Mapa final'!$T$62),"")</f>
        <v/>
      </c>
      <c r="Z34" s="54" t="str">
        <f>IF(AND('Mapa final'!$AD$63="Media",'Mapa final'!$AF$63="Moderado"),CONCATENATE("R9C",'Mapa final'!$T$63),"")</f>
        <v/>
      </c>
      <c r="AA34" s="55" t="str">
        <f>IF(AND('Mapa final'!$AD$64="Media",'Mapa final'!$AF$64="Moderado"),CONCATENATE("R9C",'Mapa final'!$T$64),"")</f>
        <v/>
      </c>
      <c r="AB34" s="38" t="str">
        <f>IF(AND('Mapa final'!$AD$59="Media",'Mapa final'!$AF$59="Mayor"),CONCATENATE("R9C",'Mapa final'!$T$59),"")</f>
        <v/>
      </c>
      <c r="AC34" s="39" t="str">
        <f>IF(AND('Mapa final'!$AD$60="Media",'Mapa final'!$AF$60="Mayor"),CONCATENATE("R9C",'Mapa final'!$T$60),"")</f>
        <v/>
      </c>
      <c r="AD34" s="39" t="str">
        <f>IF(AND('Mapa final'!$AD$61="Media",'Mapa final'!$AF$61="Mayor"),CONCATENATE("R9C",'Mapa final'!$T$61),"")</f>
        <v/>
      </c>
      <c r="AE34" s="39" t="str">
        <f>IF(AND('Mapa final'!$AD$62="Media",'Mapa final'!$AF$62="Mayor"),CONCATENATE("R9C",'Mapa final'!$T$62),"")</f>
        <v/>
      </c>
      <c r="AF34" s="39" t="str">
        <f>IF(AND('Mapa final'!$AD$63="Media",'Mapa final'!$AF$63="Mayor"),CONCATENATE("R9C",'Mapa final'!$T$63),"")</f>
        <v/>
      </c>
      <c r="AG34" s="40" t="str">
        <f>IF(AND('Mapa final'!$AD$64="Media",'Mapa final'!$AF$64="Mayor"),CONCATENATE("R9C",'Mapa final'!$T$64),"")</f>
        <v/>
      </c>
      <c r="AH34" s="41" t="str">
        <f>IF(AND('Mapa final'!$AD$59="Media",'Mapa final'!$AF$59="Catastrófico"),CONCATENATE("R9C",'Mapa final'!$T$59),"")</f>
        <v/>
      </c>
      <c r="AI34" s="42" t="str">
        <f>IF(AND('Mapa final'!$AD$60="Media",'Mapa final'!$AF$60="Catastrófico"),CONCATENATE("R9C",'Mapa final'!$T$60),"")</f>
        <v/>
      </c>
      <c r="AJ34" s="42" t="str">
        <f>IF(AND('Mapa final'!$AD$61="Media",'Mapa final'!$AF$61="Catastrófico"),CONCATENATE("R9C",'Mapa final'!$T$61),"")</f>
        <v/>
      </c>
      <c r="AK34" s="42" t="str">
        <f>IF(AND('Mapa final'!$AD$62="Media",'Mapa final'!$AF$62="Catastrófico"),CONCATENATE("R9C",'Mapa final'!$T$62),"")</f>
        <v/>
      </c>
      <c r="AL34" s="42" t="str">
        <f>IF(AND('Mapa final'!$AD$63="Media",'Mapa final'!$AF$63="Catastrófico"),CONCATENATE("R9C",'Mapa final'!$T$63),"")</f>
        <v/>
      </c>
      <c r="AM34" s="43" t="str">
        <f>IF(AND('Mapa final'!$AD$64="Media",'Mapa final'!$AF$64="Catastrófico"),CONCATENATE("R9C",'Mapa final'!$T$64),"")</f>
        <v/>
      </c>
      <c r="AN34" s="69"/>
      <c r="AO34" s="544"/>
      <c r="AP34" s="545"/>
      <c r="AQ34" s="545"/>
      <c r="AR34" s="545"/>
      <c r="AS34" s="545"/>
      <c r="AT34" s="546"/>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row>
    <row r="35" spans="1:80" ht="15.75" customHeight="1" thickBot="1" x14ac:dyDescent="0.3">
      <c r="A35" s="69"/>
      <c r="B35" s="463"/>
      <c r="C35" s="463"/>
      <c r="D35" s="464"/>
      <c r="E35" s="507"/>
      <c r="F35" s="508"/>
      <c r="G35" s="508"/>
      <c r="H35" s="508"/>
      <c r="I35" s="509"/>
      <c r="J35" s="53" t="str">
        <f>IF(AND('Mapa final'!$AD$65="Media",'Mapa final'!$AF$65="Leve"),CONCATENATE("R10C",'Mapa final'!$T$65),"")</f>
        <v/>
      </c>
      <c r="K35" s="54" t="str">
        <f>IF(AND('Mapa final'!$AD$66="Media",'Mapa final'!$AF$66="Leve"),CONCATENATE("R10C",'Mapa final'!$T$66),"")</f>
        <v/>
      </c>
      <c r="L35" s="54" t="str">
        <f>IF(AND('Mapa final'!$AD$67="Media",'Mapa final'!$AF$67="Leve"),CONCATENATE("R10C",'Mapa final'!$T$67),"")</f>
        <v/>
      </c>
      <c r="M35" s="54" t="str">
        <f>IF(AND('Mapa final'!$AD$68="Media",'Mapa final'!$AF$68="Leve"),CONCATENATE("R10C",'Mapa final'!$T$68),"")</f>
        <v/>
      </c>
      <c r="N35" s="54" t="str">
        <f>IF(AND('Mapa final'!$AD$69="Media",'Mapa final'!$AF$69="Leve"),CONCATENATE("R10C",'Mapa final'!$T$69),"")</f>
        <v/>
      </c>
      <c r="O35" s="55" t="str">
        <f>IF(AND('Mapa final'!$AD$70="Media",'Mapa final'!$AF$70="Leve"),CONCATENATE("R10C",'Mapa final'!$T$70),"")</f>
        <v/>
      </c>
      <c r="P35" s="53" t="str">
        <f>IF(AND('Mapa final'!$AD$65="Media",'Mapa final'!$AF$65="Menor"),CONCATENATE("R10C",'Mapa final'!$T$65),"")</f>
        <v/>
      </c>
      <c r="Q35" s="54" t="str">
        <f>IF(AND('Mapa final'!$AD$66="Media",'Mapa final'!$AF$66="Menor"),CONCATENATE("R10C",'Mapa final'!$T$66),"")</f>
        <v/>
      </c>
      <c r="R35" s="54" t="str">
        <f>IF(AND('Mapa final'!$AD$67="Media",'Mapa final'!$AF$67="Menor"),CONCATENATE("R10C",'Mapa final'!$T$67),"")</f>
        <v/>
      </c>
      <c r="S35" s="54" t="str">
        <f>IF(AND('Mapa final'!$AD$68="Media",'Mapa final'!$AF$68="Menor"),CONCATENATE("R10C",'Mapa final'!$T$68),"")</f>
        <v/>
      </c>
      <c r="T35" s="54" t="str">
        <f>IF(AND('Mapa final'!$AD$69="Media",'Mapa final'!$AF$69="Menor"),CONCATENATE("R10C",'Mapa final'!$T$69),"")</f>
        <v/>
      </c>
      <c r="U35" s="55" t="str">
        <f>IF(AND('Mapa final'!$AD$70="Media",'Mapa final'!$AF$70="Menor"),CONCATENATE("R10C",'Mapa final'!$T$70),"")</f>
        <v/>
      </c>
      <c r="V35" s="53" t="str">
        <f>IF(AND('Mapa final'!$AD$65="Media",'Mapa final'!$AF$65="Moderado"),CONCATENATE("R10C",'Mapa final'!$T$65),"")</f>
        <v/>
      </c>
      <c r="W35" s="54" t="str">
        <f>IF(AND('Mapa final'!$AD$66="Media",'Mapa final'!$AF$66="Moderado"),CONCATENATE("R10C",'Mapa final'!$T$66),"")</f>
        <v/>
      </c>
      <c r="X35" s="54" t="str">
        <f>IF(AND('Mapa final'!$AD$67="Media",'Mapa final'!$AF$67="Moderado"),CONCATENATE("R10C",'Mapa final'!$T$67),"")</f>
        <v/>
      </c>
      <c r="Y35" s="54" t="str">
        <f>IF(AND('Mapa final'!$AD$68="Media",'Mapa final'!$AF$68="Moderado"),CONCATENATE("R10C",'Mapa final'!$T$68),"")</f>
        <v/>
      </c>
      <c r="Z35" s="54" t="str">
        <f>IF(AND('Mapa final'!$AD$69="Media",'Mapa final'!$AF$69="Moderado"),CONCATENATE("R10C",'Mapa final'!$T$69),"")</f>
        <v/>
      </c>
      <c r="AA35" s="55" t="str">
        <f>IF(AND('Mapa final'!$AD$70="Media",'Mapa final'!$AF$70="Moderado"),CONCATENATE("R10C",'Mapa final'!$T$70),"")</f>
        <v/>
      </c>
      <c r="AB35" s="44" t="str">
        <f>IF(AND('Mapa final'!$AD$65="Media",'Mapa final'!$AF$65="Mayor"),CONCATENATE("R10C",'Mapa final'!$T$65),"")</f>
        <v/>
      </c>
      <c r="AC35" s="45" t="str">
        <f>IF(AND('Mapa final'!$AD$66="Media",'Mapa final'!$AF$66="Mayor"),CONCATENATE("R10C",'Mapa final'!$T$66),"")</f>
        <v/>
      </c>
      <c r="AD35" s="45" t="str">
        <f>IF(AND('Mapa final'!$AD$67="Media",'Mapa final'!$AF$67="Mayor"),CONCATENATE("R10C",'Mapa final'!$T$67),"")</f>
        <v/>
      </c>
      <c r="AE35" s="45" t="str">
        <f>IF(AND('Mapa final'!$AD$68="Media",'Mapa final'!$AF$68="Mayor"),CONCATENATE("R10C",'Mapa final'!$T$68),"")</f>
        <v/>
      </c>
      <c r="AF35" s="45" t="str">
        <f>IF(AND('Mapa final'!$AD$69="Media",'Mapa final'!$AF$69="Mayor"),CONCATENATE("R10C",'Mapa final'!$T$69),"")</f>
        <v/>
      </c>
      <c r="AG35" s="46" t="str">
        <f>IF(AND('Mapa final'!$AD$70="Media",'Mapa final'!$AF$70="Mayor"),CONCATENATE("R10C",'Mapa final'!$T$70),"")</f>
        <v/>
      </c>
      <c r="AH35" s="47" t="str">
        <f>IF(AND('Mapa final'!$AD$65="Media",'Mapa final'!$AF$65="Catastrófico"),CONCATENATE("R10C",'Mapa final'!$T$65),"")</f>
        <v/>
      </c>
      <c r="AI35" s="48" t="str">
        <f>IF(AND('Mapa final'!$AD$66="Media",'Mapa final'!$AF$66="Catastrófico"),CONCATENATE("R10C",'Mapa final'!$T$66),"")</f>
        <v/>
      </c>
      <c r="AJ35" s="48" t="str">
        <f>IF(AND('Mapa final'!$AD$67="Media",'Mapa final'!$AF$67="Catastrófico"),CONCATENATE("R10C",'Mapa final'!$T$67),"")</f>
        <v/>
      </c>
      <c r="AK35" s="48" t="str">
        <f>IF(AND('Mapa final'!$AD$68="Media",'Mapa final'!$AF$68="Catastrófico"),CONCATENATE("R10C",'Mapa final'!$T$68),"")</f>
        <v/>
      </c>
      <c r="AL35" s="48" t="str">
        <f>IF(AND('Mapa final'!$AD$69="Media",'Mapa final'!$AF$69="Catastrófico"),CONCATENATE("R10C",'Mapa final'!$T$69),"")</f>
        <v/>
      </c>
      <c r="AM35" s="49" t="str">
        <f>IF(AND('Mapa final'!$AD$70="Media",'Mapa final'!$AF$70="Catastrófico"),CONCATENATE("R10C",'Mapa final'!$T$70),"")</f>
        <v/>
      </c>
      <c r="AN35" s="69"/>
      <c r="AO35" s="547"/>
      <c r="AP35" s="548"/>
      <c r="AQ35" s="548"/>
      <c r="AR35" s="548"/>
      <c r="AS35" s="548"/>
      <c r="AT35" s="54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row>
    <row r="36" spans="1:80" ht="15" customHeight="1" x14ac:dyDescent="0.25">
      <c r="A36" s="69"/>
      <c r="B36" s="463"/>
      <c r="C36" s="463"/>
      <c r="D36" s="464"/>
      <c r="E36" s="501" t="s">
        <v>114</v>
      </c>
      <c r="F36" s="502"/>
      <c r="G36" s="502"/>
      <c r="H36" s="502"/>
      <c r="I36" s="502"/>
      <c r="J36" s="59" t="str">
        <f>IF(AND('Mapa final'!$AD$11="Baja",'Mapa final'!$AF$11="Leve"),CONCATENATE("R1C",'Mapa final'!$T$11),"")</f>
        <v/>
      </c>
      <c r="K36" s="60" t="str">
        <f>IF(AND('Mapa final'!$AD$12="Baja",'Mapa final'!$AF$12="Leve"),CONCATENATE("R1C",'Mapa final'!$T$12),"")</f>
        <v/>
      </c>
      <c r="L36" s="60" t="str">
        <f>IF(AND('Mapa final'!$AD$13="Baja",'Mapa final'!$AF$13="Leve"),CONCATENATE("R1C",'Mapa final'!$T$13),"")</f>
        <v/>
      </c>
      <c r="M36" s="60" t="str">
        <f>IF(AND('Mapa final'!$AD$14="Baja",'Mapa final'!$AF$14="Leve"),CONCATENATE("R1C",'Mapa final'!$T$14),"")</f>
        <v/>
      </c>
      <c r="N36" s="60" t="str">
        <f>IF(AND('Mapa final'!$AD$15="Baja",'Mapa final'!$AF$15="Leve"),CONCATENATE("R1C",'Mapa final'!$T$15),"")</f>
        <v/>
      </c>
      <c r="O36" s="61" t="str">
        <f>IF(AND('Mapa final'!$AD$16="Baja",'Mapa final'!$AF$16="Leve"),CONCATENATE("R1C",'Mapa final'!$T$16),"")</f>
        <v/>
      </c>
      <c r="P36" s="50" t="str">
        <f>IF(AND('Mapa final'!$AD$11="Baja",'Mapa final'!$AF$11="Menor"),CONCATENATE("R1C",'Mapa final'!$T$11),"")</f>
        <v/>
      </c>
      <c r="Q36" s="51" t="str">
        <f>IF(AND('Mapa final'!$AD$12="Baja",'Mapa final'!$AF$12="Menor"),CONCATENATE("R1C",'Mapa final'!$T$12),"")</f>
        <v/>
      </c>
      <c r="R36" s="51" t="str">
        <f>IF(AND('Mapa final'!$AD$13="Baja",'Mapa final'!$AF$13="Menor"),CONCATENATE("R1C",'Mapa final'!$T$13),"")</f>
        <v/>
      </c>
      <c r="S36" s="51" t="str">
        <f>IF(AND('Mapa final'!$AD$14="Baja",'Mapa final'!$AF$14="Menor"),CONCATENATE("R1C",'Mapa final'!$T$14),"")</f>
        <v/>
      </c>
      <c r="T36" s="51" t="str">
        <f>IF(AND('Mapa final'!$AD$15="Baja",'Mapa final'!$AF$15="Menor"),CONCATENATE("R1C",'Mapa final'!$T$15),"")</f>
        <v/>
      </c>
      <c r="U36" s="52" t="str">
        <f>IF(AND('Mapa final'!$AD$16="Baja",'Mapa final'!$AF$16="Menor"),CONCATENATE("R1C",'Mapa final'!$T$16),"")</f>
        <v/>
      </c>
      <c r="V36" s="50" t="str">
        <f>IF(AND('Mapa final'!$AD$11="Baja",'Mapa final'!$AF$11="Moderado"),CONCATENATE("R1C",'Mapa final'!$T$11),"")</f>
        <v/>
      </c>
      <c r="W36" s="51" t="str">
        <f>IF(AND('Mapa final'!$AD$12="Baja",'Mapa final'!$AF$12="Moderado"),CONCATENATE("R1C",'Mapa final'!$T$12),"")</f>
        <v/>
      </c>
      <c r="X36" s="51" t="str">
        <f>IF(AND('Mapa final'!$AD$13="Baja",'Mapa final'!$AF$13="Moderado"),CONCATENATE("R1C",'Mapa final'!$T$13),"")</f>
        <v/>
      </c>
      <c r="Y36" s="51" t="str">
        <f>IF(AND('Mapa final'!$AD$14="Baja",'Mapa final'!$AF$14="Moderado"),CONCATENATE("R1C",'Mapa final'!$T$14),"")</f>
        <v/>
      </c>
      <c r="Z36" s="51" t="str">
        <f>IF(AND('Mapa final'!$AD$15="Baja",'Mapa final'!$AF$15="Moderado"),CONCATENATE("R1C",'Mapa final'!$T$15),"")</f>
        <v/>
      </c>
      <c r="AA36" s="52" t="str">
        <f>IF(AND('Mapa final'!$AD$16="Baja",'Mapa final'!$AF$16="Moderado"),CONCATENATE("R1C",'Mapa final'!$T$16),"")</f>
        <v/>
      </c>
      <c r="AB36" s="32" t="str">
        <f>IF(AND('Mapa final'!$AD$11="Baja",'Mapa final'!$AF$11="Mayor"),CONCATENATE("R1C",'Mapa final'!$T$11),"")</f>
        <v/>
      </c>
      <c r="AC36" s="33" t="str">
        <f>IF(AND('Mapa final'!$AD$12="Baja",'Mapa final'!$AF$12="Mayor"),CONCATENATE("R1C",'Mapa final'!$T$12),"")</f>
        <v>R1C2</v>
      </c>
      <c r="AD36" s="33" t="str">
        <f>IF(AND('Mapa final'!$AD$13="Baja",'Mapa final'!$AF$13="Mayor"),CONCATENATE("R1C",'Mapa final'!$T$13),"")</f>
        <v>R1C3</v>
      </c>
      <c r="AE36" s="33" t="str">
        <f>IF(AND('Mapa final'!$AD$14="Baja",'Mapa final'!$AF$14="Mayor"),CONCATENATE("R1C",'Mapa final'!$T$14),"")</f>
        <v/>
      </c>
      <c r="AF36" s="33" t="str">
        <f>IF(AND('Mapa final'!$AD$15="Baja",'Mapa final'!$AF$15="Mayor"),CONCATENATE("R1C",'Mapa final'!$T$15),"")</f>
        <v/>
      </c>
      <c r="AG36" s="34" t="str">
        <f>IF(AND('Mapa final'!$AD$16="Baja",'Mapa final'!$AF$16="Mayor"),CONCATENATE("R1C",'Mapa final'!$T$16),"")</f>
        <v/>
      </c>
      <c r="AH36" s="35" t="str">
        <f>IF(AND('Mapa final'!$AD$11="Baja",'Mapa final'!$AF$11="Catastrófico"),CONCATENATE("R1C",'Mapa final'!$T$11),"")</f>
        <v/>
      </c>
      <c r="AI36" s="36" t="str">
        <f>IF(AND('Mapa final'!$AD$12="Baja",'Mapa final'!$AF$12="Catastrófico"),CONCATENATE("R1C",'Mapa final'!$T$12),"")</f>
        <v/>
      </c>
      <c r="AJ36" s="36" t="str">
        <f>IF(AND('Mapa final'!$AD$13="Baja",'Mapa final'!$AF$13="Catastrófico"),CONCATENATE("R1C",'Mapa final'!$T$13),"")</f>
        <v/>
      </c>
      <c r="AK36" s="36" t="str">
        <f>IF(AND('Mapa final'!$AD$14="Baja",'Mapa final'!$AF$14="Catastrófico"),CONCATENATE("R1C",'Mapa final'!$T$14),"")</f>
        <v/>
      </c>
      <c r="AL36" s="36" t="str">
        <f>IF(AND('Mapa final'!$AD$15="Baja",'Mapa final'!$AF$15="Catastrófico"),CONCATENATE("R1C",'Mapa final'!$T$15),"")</f>
        <v/>
      </c>
      <c r="AM36" s="37" t="str">
        <f>IF(AND('Mapa final'!$AD$16="Baja",'Mapa final'!$AF$16="Catastrófico"),CONCATENATE("R1C",'Mapa final'!$T$16),"")</f>
        <v/>
      </c>
      <c r="AN36" s="69"/>
      <c r="AO36" s="532" t="s">
        <v>82</v>
      </c>
      <c r="AP36" s="533"/>
      <c r="AQ36" s="533"/>
      <c r="AR36" s="533"/>
      <c r="AS36" s="533"/>
      <c r="AT36" s="534"/>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row>
    <row r="37" spans="1:80" ht="15" customHeight="1" x14ac:dyDescent="0.25">
      <c r="A37" s="69"/>
      <c r="B37" s="463"/>
      <c r="C37" s="463"/>
      <c r="D37" s="464"/>
      <c r="E37" s="520"/>
      <c r="F37" s="505"/>
      <c r="G37" s="505"/>
      <c r="H37" s="505"/>
      <c r="I37" s="505"/>
      <c r="J37" s="62" t="str">
        <f>IF(AND('Mapa final'!$AD$17="Baja",'Mapa final'!$AF$17="Leve"),CONCATENATE("R2C",'Mapa final'!$T$17),"")</f>
        <v/>
      </c>
      <c r="K37" s="63" t="str">
        <f>IF(AND('Mapa final'!$AD$18="Baja",'Mapa final'!$AF$18="Leve"),CONCATENATE("R2C",'Mapa final'!$T$18),"")</f>
        <v/>
      </c>
      <c r="L37" s="63" t="str">
        <f>IF(AND('Mapa final'!$AD$19="Baja",'Mapa final'!$AF$19="Leve"),CONCATENATE("R2C",'Mapa final'!$T$19),"")</f>
        <v/>
      </c>
      <c r="M37" s="63" t="str">
        <f>IF(AND('Mapa final'!$AD$20="Baja",'Mapa final'!$AF$20="Leve"),CONCATENATE("R2C",'Mapa final'!$T$20),"")</f>
        <v/>
      </c>
      <c r="N37" s="63" t="str">
        <f>IF(AND('Mapa final'!$AD$21="Baja",'Mapa final'!$AF$21="Leve"),CONCATENATE("R2C",'Mapa final'!$T$21),"")</f>
        <v/>
      </c>
      <c r="O37" s="64" t="str">
        <f>IF(AND('Mapa final'!$AD$22="Baja",'Mapa final'!$AF$22="Leve"),CONCATENATE("R2C",'Mapa final'!$T$22),"")</f>
        <v/>
      </c>
      <c r="P37" s="53" t="str">
        <f>IF(AND('Mapa final'!$AD$17="Baja",'Mapa final'!$AF$17="Menor"),CONCATENATE("R2C",'Mapa final'!$T$17),"")</f>
        <v/>
      </c>
      <c r="Q37" s="54" t="str">
        <f>IF(AND('Mapa final'!$AD$18="Baja",'Mapa final'!$AF$18="Menor"),CONCATENATE("R2C",'Mapa final'!$T$18),"")</f>
        <v/>
      </c>
      <c r="R37" s="54" t="str">
        <f>IF(AND('Mapa final'!$AD$19="Baja",'Mapa final'!$AF$19="Menor"),CONCATENATE("R2C",'Mapa final'!$T$19),"")</f>
        <v/>
      </c>
      <c r="S37" s="54" t="str">
        <f>IF(AND('Mapa final'!$AD$20="Baja",'Mapa final'!$AF$20="Menor"),CONCATENATE("R2C",'Mapa final'!$T$20),"")</f>
        <v/>
      </c>
      <c r="T37" s="54" t="str">
        <f>IF(AND('Mapa final'!$AD$21="Baja",'Mapa final'!$AF$21="Menor"),CONCATENATE("R2C",'Mapa final'!$T$21),"")</f>
        <v/>
      </c>
      <c r="U37" s="55" t="str">
        <f>IF(AND('Mapa final'!$AD$22="Baja",'Mapa final'!$AF$22="Menor"),CONCATENATE("R2C",'Mapa final'!$T$22),"")</f>
        <v/>
      </c>
      <c r="V37" s="53" t="str">
        <f>IF(AND('Mapa final'!$AD$17="Baja",'Mapa final'!$AF$17="Moderado"),CONCATENATE("R2C",'Mapa final'!$T$17),"")</f>
        <v/>
      </c>
      <c r="W37" s="54" t="str">
        <f>IF(AND('Mapa final'!$AD$18="Baja",'Mapa final'!$AF$18="Moderado"),CONCATENATE("R2C",'Mapa final'!$T$18),"")</f>
        <v/>
      </c>
      <c r="X37" s="54" t="str">
        <f>IF(AND('Mapa final'!$AD$19="Baja",'Mapa final'!$AF$19="Moderado"),CONCATENATE("R2C",'Mapa final'!$T$19),"")</f>
        <v/>
      </c>
      <c r="Y37" s="54" t="str">
        <f>IF(AND('Mapa final'!$AD$20="Baja",'Mapa final'!$AF$20="Moderado"),CONCATENATE("R2C",'Mapa final'!$T$20),"")</f>
        <v/>
      </c>
      <c r="Z37" s="54" t="str">
        <f>IF(AND('Mapa final'!$AD$21="Baja",'Mapa final'!$AF$21="Moderado"),CONCATENATE("R2C",'Mapa final'!$T$21),"")</f>
        <v/>
      </c>
      <c r="AA37" s="55" t="str">
        <f>IF(AND('Mapa final'!$AD$22="Baja",'Mapa final'!$AF$22="Moderado"),CONCATENATE("R2C",'Mapa final'!$T$22),"")</f>
        <v/>
      </c>
      <c r="AB37" s="38" t="str">
        <f>IF(AND('Mapa final'!$AD$17="Baja",'Mapa final'!$AF$17="Mayor"),CONCATENATE("R2C",'Mapa final'!$T$17),"")</f>
        <v/>
      </c>
      <c r="AC37" s="39" t="str">
        <f>IF(AND('Mapa final'!$AD$18="Baja",'Mapa final'!$AF$18="Mayor"),CONCATENATE("R2C",'Mapa final'!$T$18),"")</f>
        <v/>
      </c>
      <c r="AD37" s="39" t="str">
        <f>IF(AND('Mapa final'!$AD$19="Baja",'Mapa final'!$AF$19="Mayor"),CONCATENATE("R2C",'Mapa final'!$T$19),"")</f>
        <v/>
      </c>
      <c r="AE37" s="39" t="str">
        <f>IF(AND('Mapa final'!$AD$20="Baja",'Mapa final'!$AF$20="Mayor"),CONCATENATE("R2C",'Mapa final'!$T$20),"")</f>
        <v/>
      </c>
      <c r="AF37" s="39" t="str">
        <f>IF(AND('Mapa final'!$AD$21="Baja",'Mapa final'!$AF$21="Mayor"),CONCATENATE("R2C",'Mapa final'!$T$21),"")</f>
        <v/>
      </c>
      <c r="AG37" s="40" t="str">
        <f>IF(AND('Mapa final'!$AD$22="Baja",'Mapa final'!$AF$22="Mayor"),CONCATENATE("R2C",'Mapa final'!$T$22),"")</f>
        <v/>
      </c>
      <c r="AH37" s="41" t="str">
        <f>IF(AND('Mapa final'!$AD$17="Baja",'Mapa final'!$AF$17="Catastrófico"),CONCATENATE("R2C",'Mapa final'!$T$17),"")</f>
        <v/>
      </c>
      <c r="AI37" s="42" t="str">
        <f>IF(AND('Mapa final'!$AD$18="Baja",'Mapa final'!$AF$18="Catastrófico"),CONCATENATE("R2C",'Mapa final'!$T$18),"")</f>
        <v/>
      </c>
      <c r="AJ37" s="42" t="str">
        <f>IF(AND('Mapa final'!$AD$19="Baja",'Mapa final'!$AF$19="Catastrófico"),CONCATENATE("R2C",'Mapa final'!$T$19),"")</f>
        <v/>
      </c>
      <c r="AK37" s="42" t="str">
        <f>IF(AND('Mapa final'!$AD$20="Baja",'Mapa final'!$AF$20="Catastrófico"),CONCATENATE("R2C",'Mapa final'!$T$20),"")</f>
        <v/>
      </c>
      <c r="AL37" s="42" t="str">
        <f>IF(AND('Mapa final'!$AD$21="Baja",'Mapa final'!$AF$21="Catastrófico"),CONCATENATE("R2C",'Mapa final'!$T$21),"")</f>
        <v/>
      </c>
      <c r="AM37" s="43" t="str">
        <f>IF(AND('Mapa final'!$AD$22="Baja",'Mapa final'!$AF$22="Catastrófico"),CONCATENATE("R2C",'Mapa final'!$T$22),"")</f>
        <v/>
      </c>
      <c r="AN37" s="69"/>
      <c r="AO37" s="535"/>
      <c r="AP37" s="536"/>
      <c r="AQ37" s="536"/>
      <c r="AR37" s="536"/>
      <c r="AS37" s="536"/>
      <c r="AT37" s="537"/>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row>
    <row r="38" spans="1:80" ht="15" customHeight="1" x14ac:dyDescent="0.25">
      <c r="A38" s="69"/>
      <c r="B38" s="463"/>
      <c r="C38" s="463"/>
      <c r="D38" s="464"/>
      <c r="E38" s="504"/>
      <c r="F38" s="505"/>
      <c r="G38" s="505"/>
      <c r="H38" s="505"/>
      <c r="I38" s="505"/>
      <c r="J38" s="62" t="str">
        <f>IF(AND('Mapa final'!$AD$23="Baja",'Mapa final'!$AF$23="Leve"),CONCATENATE("R3C",'Mapa final'!$T$23),"")</f>
        <v/>
      </c>
      <c r="K38" s="63" t="str">
        <f>IF(AND('Mapa final'!$AD$24="Baja",'Mapa final'!$AF$24="Leve"),CONCATENATE("R3C",'Mapa final'!$T$24),"")</f>
        <v/>
      </c>
      <c r="L38" s="63" t="str">
        <f>IF(AND('Mapa final'!$AD$25="Baja",'Mapa final'!$AF$25="Leve"),CONCATENATE("R3C",'Mapa final'!$T$25),"")</f>
        <v/>
      </c>
      <c r="M38" s="63" t="str">
        <f>IF(AND('Mapa final'!$AD$26="Baja",'Mapa final'!$AF$26="Leve"),CONCATENATE("R3C",'Mapa final'!$T$26),"")</f>
        <v/>
      </c>
      <c r="N38" s="63" t="str">
        <f>IF(AND('Mapa final'!$AD$27="Baja",'Mapa final'!$AF$27="Leve"),CONCATENATE("R3C",'Mapa final'!$T$27),"")</f>
        <v/>
      </c>
      <c r="O38" s="64" t="str">
        <f>IF(AND('Mapa final'!$AD$28="Baja",'Mapa final'!$AF$28="Leve"),CONCATENATE("R3C",'Mapa final'!$T$28),"")</f>
        <v/>
      </c>
      <c r="P38" s="53" t="str">
        <f>IF(AND('Mapa final'!$AD$23="Baja",'Mapa final'!$AF$23="Menor"),CONCATENATE("R3C",'Mapa final'!$T$23),"")</f>
        <v/>
      </c>
      <c r="Q38" s="54" t="str">
        <f>IF(AND('Mapa final'!$AD$24="Baja",'Mapa final'!$AF$24="Menor"),CONCATENATE("R3C",'Mapa final'!$T$24),"")</f>
        <v/>
      </c>
      <c r="R38" s="54" t="str">
        <f>IF(AND('Mapa final'!$AD$25="Baja",'Mapa final'!$AF$25="Menor"),CONCATENATE("R3C",'Mapa final'!$T$25),"")</f>
        <v/>
      </c>
      <c r="S38" s="54" t="str">
        <f>IF(AND('Mapa final'!$AD$26="Baja",'Mapa final'!$AF$26="Menor"),CONCATENATE("R3C",'Mapa final'!$T$26),"")</f>
        <v/>
      </c>
      <c r="T38" s="54" t="str">
        <f>IF(AND('Mapa final'!$AD$27="Baja",'Mapa final'!$AF$27="Menor"),CONCATENATE("R3C",'Mapa final'!$T$27),"")</f>
        <v/>
      </c>
      <c r="U38" s="55" t="str">
        <f>IF(AND('Mapa final'!$AD$28="Baja",'Mapa final'!$AF$28="Menor"),CONCATENATE("R3C",'Mapa final'!$T$28),"")</f>
        <v/>
      </c>
      <c r="V38" s="53" t="str">
        <f>IF(AND('Mapa final'!$AD$23="Baja",'Mapa final'!$AF$23="Moderado"),CONCATENATE("R3C",'Mapa final'!$T$23),"")</f>
        <v/>
      </c>
      <c r="W38" s="54" t="str">
        <f>IF(AND('Mapa final'!$AD$24="Baja",'Mapa final'!$AF$24="Moderado"),CONCATENATE("R3C",'Mapa final'!$T$24),"")</f>
        <v/>
      </c>
      <c r="X38" s="54" t="str">
        <f>IF(AND('Mapa final'!$AD$25="Baja",'Mapa final'!$AF$25="Moderado"),CONCATENATE("R3C",'Mapa final'!$T$25),"")</f>
        <v/>
      </c>
      <c r="Y38" s="54" t="str">
        <f>IF(AND('Mapa final'!$AD$26="Baja",'Mapa final'!$AF$26="Moderado"),CONCATENATE("R3C",'Mapa final'!$T$26),"")</f>
        <v/>
      </c>
      <c r="Z38" s="54" t="str">
        <f>IF(AND('Mapa final'!$AD$27="Baja",'Mapa final'!$AF$27="Moderado"),CONCATENATE("R3C",'Mapa final'!$T$27),"")</f>
        <v/>
      </c>
      <c r="AA38" s="55" t="str">
        <f>IF(AND('Mapa final'!$AD$28="Baja",'Mapa final'!$AF$28="Moderado"),CONCATENATE("R3C",'Mapa final'!$T$28),"")</f>
        <v/>
      </c>
      <c r="AB38" s="38" t="str">
        <f>IF(AND('Mapa final'!$AD$23="Baja",'Mapa final'!$AF$23="Mayor"),CONCATENATE("R3C",'Mapa final'!$T$23),"")</f>
        <v/>
      </c>
      <c r="AC38" s="39" t="str">
        <f>IF(AND('Mapa final'!$AD$24="Baja",'Mapa final'!$AF$24="Mayor"),CONCATENATE("R3C",'Mapa final'!$T$24),"")</f>
        <v/>
      </c>
      <c r="AD38" s="39" t="str">
        <f>IF(AND('Mapa final'!$AD$25="Baja",'Mapa final'!$AF$25="Mayor"),CONCATENATE("R3C",'Mapa final'!$T$25),"")</f>
        <v/>
      </c>
      <c r="AE38" s="39" t="str">
        <f>IF(AND('Mapa final'!$AD$26="Baja",'Mapa final'!$AF$26="Mayor"),CONCATENATE("R3C",'Mapa final'!$T$26),"")</f>
        <v/>
      </c>
      <c r="AF38" s="39" t="str">
        <f>IF(AND('Mapa final'!$AD$27="Baja",'Mapa final'!$AF$27="Mayor"),CONCATENATE("R3C",'Mapa final'!$T$27),"")</f>
        <v/>
      </c>
      <c r="AG38" s="40" t="str">
        <f>IF(AND('Mapa final'!$AD$28="Baja",'Mapa final'!$AF$28="Mayor"),CONCATENATE("R3C",'Mapa final'!$T$28),"")</f>
        <v/>
      </c>
      <c r="AH38" s="41" t="str">
        <f>IF(AND('Mapa final'!$AD$23="Baja",'Mapa final'!$AF$23="Catastrófico"),CONCATENATE("R3C",'Mapa final'!$T$23),"")</f>
        <v/>
      </c>
      <c r="AI38" s="42" t="str">
        <f>IF(AND('Mapa final'!$AD$24="Baja",'Mapa final'!$AF$24="Catastrófico"),CONCATENATE("R3C",'Mapa final'!$T$24),"")</f>
        <v/>
      </c>
      <c r="AJ38" s="42" t="str">
        <f>IF(AND('Mapa final'!$AD$25="Baja",'Mapa final'!$AF$25="Catastrófico"),CONCATENATE("R3C",'Mapa final'!$T$25),"")</f>
        <v/>
      </c>
      <c r="AK38" s="42" t="str">
        <f>IF(AND('Mapa final'!$AD$26="Baja",'Mapa final'!$AF$26="Catastrófico"),CONCATENATE("R3C",'Mapa final'!$T$26),"")</f>
        <v/>
      </c>
      <c r="AL38" s="42" t="str">
        <f>IF(AND('Mapa final'!$AD$27="Baja",'Mapa final'!$AF$27="Catastrófico"),CONCATENATE("R3C",'Mapa final'!$T$27),"")</f>
        <v/>
      </c>
      <c r="AM38" s="43" t="str">
        <f>IF(AND('Mapa final'!$AD$28="Baja",'Mapa final'!$AF$28="Catastrófico"),CONCATENATE("R3C",'Mapa final'!$T$28),"")</f>
        <v/>
      </c>
      <c r="AN38" s="69"/>
      <c r="AO38" s="535"/>
      <c r="AP38" s="536"/>
      <c r="AQ38" s="536"/>
      <c r="AR38" s="536"/>
      <c r="AS38" s="536"/>
      <c r="AT38" s="537"/>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row>
    <row r="39" spans="1:80" ht="15" customHeight="1" x14ac:dyDescent="0.25">
      <c r="A39" s="69"/>
      <c r="B39" s="463"/>
      <c r="C39" s="463"/>
      <c r="D39" s="464"/>
      <c r="E39" s="504"/>
      <c r="F39" s="505"/>
      <c r="G39" s="505"/>
      <c r="H39" s="505"/>
      <c r="I39" s="505"/>
      <c r="J39" s="62" t="str">
        <f>IF(AND('Mapa final'!$AD$29="Baja",'Mapa final'!$AF$29="Leve"),CONCATENATE("R4C",'Mapa final'!$T$29),"")</f>
        <v/>
      </c>
      <c r="K39" s="63" t="str">
        <f>IF(AND('Mapa final'!$AD$30="Baja",'Mapa final'!$AF$30="Leve"),CONCATENATE("R4C",'Mapa final'!$T$30),"")</f>
        <v/>
      </c>
      <c r="L39" s="63" t="str">
        <f>IF(AND('Mapa final'!$AD$31="Baja",'Mapa final'!$AF$31="Leve"),CONCATENATE("R4C",'Mapa final'!$T$31),"")</f>
        <v/>
      </c>
      <c r="M39" s="63" t="str">
        <f>IF(AND('Mapa final'!$AD$32="Baja",'Mapa final'!$AF$32="Leve"),CONCATENATE("R4C",'Mapa final'!$T$32),"")</f>
        <v/>
      </c>
      <c r="N39" s="63" t="str">
        <f>IF(AND('Mapa final'!$AD$33="Baja",'Mapa final'!$AF$33="Leve"),CONCATENATE("R4C",'Mapa final'!$T$33),"")</f>
        <v/>
      </c>
      <c r="O39" s="64" t="str">
        <f>IF(AND('Mapa final'!$AD$34="Baja",'Mapa final'!$AF$34="Leve"),CONCATENATE("R4C",'Mapa final'!$T$34),"")</f>
        <v/>
      </c>
      <c r="P39" s="53" t="str">
        <f>IF(AND('Mapa final'!$AD$29="Baja",'Mapa final'!$AF$29="Menor"),CONCATENATE("R4C",'Mapa final'!$T$29),"")</f>
        <v/>
      </c>
      <c r="Q39" s="54" t="str">
        <f>IF(AND('Mapa final'!$AD$30="Baja",'Mapa final'!$AF$30="Menor"),CONCATENATE("R4C",'Mapa final'!$T$30),"")</f>
        <v/>
      </c>
      <c r="R39" s="54" t="str">
        <f>IF(AND('Mapa final'!$AD$31="Baja",'Mapa final'!$AF$31="Menor"),CONCATENATE("R4C",'Mapa final'!$T$31),"")</f>
        <v/>
      </c>
      <c r="S39" s="54" t="str">
        <f>IF(AND('Mapa final'!$AD$32="Baja",'Mapa final'!$AF$32="Menor"),CONCATENATE("R4C",'Mapa final'!$T$32),"")</f>
        <v>R4C4</v>
      </c>
      <c r="T39" s="54" t="str">
        <f>IF(AND('Mapa final'!$AD$33="Baja",'Mapa final'!$AF$33="Menor"),CONCATENATE("R4C",'Mapa final'!$T$33),"")</f>
        <v/>
      </c>
      <c r="U39" s="55" t="str">
        <f>IF(AND('Mapa final'!$AD$34="Baja",'Mapa final'!$AF$34="Menor"),CONCATENATE("R4C",'Mapa final'!$T$34),"")</f>
        <v/>
      </c>
      <c r="V39" s="53" t="str">
        <f>IF(AND('Mapa final'!$AD$29="Baja",'Mapa final'!$AF$29="Moderado"),CONCATENATE("R4C",'Mapa final'!$T$29),"")</f>
        <v/>
      </c>
      <c r="W39" s="54" t="str">
        <f>IF(AND('Mapa final'!$AD$30="Baja",'Mapa final'!$AF$30="Moderado"),CONCATENATE("R4C",'Mapa final'!$T$30),"")</f>
        <v>R4C2</v>
      </c>
      <c r="X39" s="54" t="str">
        <f>IF(AND('Mapa final'!$AD$31="Baja",'Mapa final'!$AF$31="Moderado"),CONCATENATE("R4C",'Mapa final'!$T$31),"")</f>
        <v>R4C3</v>
      </c>
      <c r="Y39" s="54" t="str">
        <f>IF(AND('Mapa final'!$AD$32="Baja",'Mapa final'!$AF$32="Moderado"),CONCATENATE("R4C",'Mapa final'!$T$32),"")</f>
        <v/>
      </c>
      <c r="Z39" s="54" t="str">
        <f>IF(AND('Mapa final'!$AD$33="Baja",'Mapa final'!$AF$33="Moderado"),CONCATENATE("R4C",'Mapa final'!$T$33),"")</f>
        <v/>
      </c>
      <c r="AA39" s="55" t="str">
        <f>IF(AND('Mapa final'!$AD$34="Baja",'Mapa final'!$AF$34="Moderado"),CONCATENATE("R4C",'Mapa final'!$T$34),"")</f>
        <v/>
      </c>
      <c r="AB39" s="38" t="str">
        <f>IF(AND('Mapa final'!$AD$29="Baja",'Mapa final'!$AF$29="Mayor"),CONCATENATE("R4C",'Mapa final'!$T$29),"")</f>
        <v/>
      </c>
      <c r="AC39" s="39" t="str">
        <f>IF(AND('Mapa final'!$AD$30="Baja",'Mapa final'!$AF$30="Mayor"),CONCATENATE("R4C",'Mapa final'!$T$30),"")</f>
        <v/>
      </c>
      <c r="AD39" s="39" t="str">
        <f>IF(AND('Mapa final'!$AD$31="Baja",'Mapa final'!$AF$31="Mayor"),CONCATENATE("R4C",'Mapa final'!$T$31),"")</f>
        <v/>
      </c>
      <c r="AE39" s="39" t="str">
        <f>IF(AND('Mapa final'!$AD$32="Baja",'Mapa final'!$AF$32="Mayor"),CONCATENATE("R4C",'Mapa final'!$T$32),"")</f>
        <v/>
      </c>
      <c r="AF39" s="39" t="str">
        <f>IF(AND('Mapa final'!$AD$33="Baja",'Mapa final'!$AF$33="Mayor"),CONCATENATE("R4C",'Mapa final'!$T$33),"")</f>
        <v/>
      </c>
      <c r="AG39" s="40" t="str">
        <f>IF(AND('Mapa final'!$AD$34="Baja",'Mapa final'!$AF$34="Mayor"),CONCATENATE("R4C",'Mapa final'!$T$34),"")</f>
        <v/>
      </c>
      <c r="AH39" s="41" t="str">
        <f>IF(AND('Mapa final'!$AD$29="Baja",'Mapa final'!$AF$29="Catastrófico"),CONCATENATE("R4C",'Mapa final'!$T$29),"")</f>
        <v/>
      </c>
      <c r="AI39" s="42" t="str">
        <f>IF(AND('Mapa final'!$AD$30="Baja",'Mapa final'!$AF$30="Catastrófico"),CONCATENATE("R4C",'Mapa final'!$T$30),"")</f>
        <v/>
      </c>
      <c r="AJ39" s="42" t="str">
        <f>IF(AND('Mapa final'!$AD$31="Baja",'Mapa final'!$AF$31="Catastrófico"),CONCATENATE("R4C",'Mapa final'!$T$31),"")</f>
        <v/>
      </c>
      <c r="AK39" s="42" t="str">
        <f>IF(AND('Mapa final'!$AD$32="Baja",'Mapa final'!$AF$32="Catastrófico"),CONCATENATE("R4C",'Mapa final'!$T$32),"")</f>
        <v/>
      </c>
      <c r="AL39" s="42" t="str">
        <f>IF(AND('Mapa final'!$AD$33="Baja",'Mapa final'!$AF$33="Catastrófico"),CONCATENATE("R4C",'Mapa final'!$T$33),"")</f>
        <v/>
      </c>
      <c r="AM39" s="43" t="str">
        <f>IF(AND('Mapa final'!$AD$34="Baja",'Mapa final'!$AF$34="Catastrófico"),CONCATENATE("R4C",'Mapa final'!$T$34),"")</f>
        <v/>
      </c>
      <c r="AN39" s="69"/>
      <c r="AO39" s="535"/>
      <c r="AP39" s="536"/>
      <c r="AQ39" s="536"/>
      <c r="AR39" s="536"/>
      <c r="AS39" s="536"/>
      <c r="AT39" s="537"/>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row>
    <row r="40" spans="1:80" ht="15" customHeight="1" x14ac:dyDescent="0.25">
      <c r="A40" s="69"/>
      <c r="B40" s="463"/>
      <c r="C40" s="463"/>
      <c r="D40" s="464"/>
      <c r="E40" s="504"/>
      <c r="F40" s="505"/>
      <c r="G40" s="505"/>
      <c r="H40" s="505"/>
      <c r="I40" s="505"/>
      <c r="J40" s="62" t="str">
        <f>IF(AND('Mapa final'!$AD$35="Baja",'Mapa final'!$AF$35="Leve"),CONCATENATE("R5C",'Mapa final'!$T$35),"")</f>
        <v/>
      </c>
      <c r="K40" s="63" t="str">
        <f>IF(AND('Mapa final'!$AD$36="Baja",'Mapa final'!$AF$36="Leve"),CONCATENATE("R5C",'Mapa final'!$T$36),"")</f>
        <v/>
      </c>
      <c r="L40" s="63" t="str">
        <f>IF(AND('Mapa final'!$AD$37="Baja",'Mapa final'!$AF$37="Leve"),CONCATENATE("R5C",'Mapa final'!$T$37),"")</f>
        <v/>
      </c>
      <c r="M40" s="63" t="str">
        <f>IF(AND('Mapa final'!$AD$38="Baja",'Mapa final'!$AF$38="Leve"),CONCATENATE("R5C",'Mapa final'!$T$38),"")</f>
        <v/>
      </c>
      <c r="N40" s="63" t="str">
        <f>IF(AND('Mapa final'!$AD$39="Baja",'Mapa final'!$AF$39="Leve"),CONCATENATE("R5C",'Mapa final'!$T$39),"")</f>
        <v/>
      </c>
      <c r="O40" s="64" t="str">
        <f>IF(AND('Mapa final'!$AD$40="Baja",'Mapa final'!$AF$40="Leve"),CONCATENATE("R5C",'Mapa final'!$T$40),"")</f>
        <v/>
      </c>
      <c r="P40" s="53" t="str">
        <f>IF(AND('Mapa final'!$AD$35="Baja",'Mapa final'!$AF$35="Menor"),CONCATENATE("R5C",'Mapa final'!$T$35),"")</f>
        <v/>
      </c>
      <c r="Q40" s="54" t="str">
        <f>IF(AND('Mapa final'!$AD$36="Baja",'Mapa final'!$AF$36="Menor"),CONCATENATE("R5C",'Mapa final'!$T$36),"")</f>
        <v/>
      </c>
      <c r="R40" s="54" t="str">
        <f>IF(AND('Mapa final'!$AD$37="Baja",'Mapa final'!$AF$37="Menor"),CONCATENATE("R5C",'Mapa final'!$T$37),"")</f>
        <v/>
      </c>
      <c r="S40" s="54" t="str">
        <f>IF(AND('Mapa final'!$AD$38="Baja",'Mapa final'!$AF$38="Menor"),CONCATENATE("R5C",'Mapa final'!$T$38),"")</f>
        <v/>
      </c>
      <c r="T40" s="54" t="str">
        <f>IF(AND('Mapa final'!$AD$39="Baja",'Mapa final'!$AF$39="Menor"),CONCATENATE("R5C",'Mapa final'!$T$39),"")</f>
        <v/>
      </c>
      <c r="U40" s="55" t="str">
        <f>IF(AND('Mapa final'!$AD$40="Baja",'Mapa final'!$AF$40="Menor"),CONCATENATE("R5C",'Mapa final'!$T$40),"")</f>
        <v/>
      </c>
      <c r="V40" s="53" t="str">
        <f>IF(AND('Mapa final'!$AD$35="Baja",'Mapa final'!$AF$35="Moderado"),CONCATENATE("R5C",'Mapa final'!$T$35),"")</f>
        <v/>
      </c>
      <c r="W40" s="54" t="str">
        <f>IF(AND('Mapa final'!$AD$36="Baja",'Mapa final'!$AF$36="Moderado"),CONCATENATE("R5C",'Mapa final'!$T$36),"")</f>
        <v/>
      </c>
      <c r="X40" s="54" t="str">
        <f>IF(AND('Mapa final'!$AD$37="Baja",'Mapa final'!$AF$37="Moderado"),CONCATENATE("R5C",'Mapa final'!$T$37),"")</f>
        <v/>
      </c>
      <c r="Y40" s="54" t="str">
        <f>IF(AND('Mapa final'!$AD$38="Baja",'Mapa final'!$AF$38="Moderado"),CONCATENATE("R5C",'Mapa final'!$T$38),"")</f>
        <v/>
      </c>
      <c r="Z40" s="54" t="str">
        <f>IF(AND('Mapa final'!$AD$39="Baja",'Mapa final'!$AF$39="Moderado"),CONCATENATE("R5C",'Mapa final'!$T$39),"")</f>
        <v/>
      </c>
      <c r="AA40" s="55" t="str">
        <f>IF(AND('Mapa final'!$AD$40="Baja",'Mapa final'!$AF$40="Moderado"),CONCATENATE("R5C",'Mapa final'!$T$40),"")</f>
        <v/>
      </c>
      <c r="AB40" s="38" t="str">
        <f>IF(AND('Mapa final'!$AD$35="Baja",'Mapa final'!$AF$35="Mayor"),CONCATENATE("R5C",'Mapa final'!$T$35),"")</f>
        <v/>
      </c>
      <c r="AC40" s="39" t="str">
        <f>IF(AND('Mapa final'!$AD$36="Baja",'Mapa final'!$AF$36="Mayor"),CONCATENATE("R5C",'Mapa final'!$T$36),"")</f>
        <v/>
      </c>
      <c r="AD40" s="39" t="str">
        <f>IF(AND('Mapa final'!$AD$37="Baja",'Mapa final'!$AF$37="Mayor"),CONCATENATE("R5C",'Mapa final'!$T$37),"")</f>
        <v/>
      </c>
      <c r="AE40" s="39" t="str">
        <f>IF(AND('Mapa final'!$AD$38="Baja",'Mapa final'!$AF$38="Mayor"),CONCATENATE("R5C",'Mapa final'!$T$38),"")</f>
        <v/>
      </c>
      <c r="AF40" s="39" t="str">
        <f>IF(AND('Mapa final'!$AD$39="Baja",'Mapa final'!$AF$39="Mayor"),CONCATENATE("R5C",'Mapa final'!$T$39),"")</f>
        <v/>
      </c>
      <c r="AG40" s="40" t="str">
        <f>IF(AND('Mapa final'!$AD$40="Baja",'Mapa final'!$AF$40="Mayor"),CONCATENATE("R5C",'Mapa final'!$T$40),"")</f>
        <v/>
      </c>
      <c r="AH40" s="41" t="str">
        <f>IF(AND('Mapa final'!$AD$35="Baja",'Mapa final'!$AF$35="Catastrófico"),CONCATENATE("R5C",'Mapa final'!$T$35),"")</f>
        <v/>
      </c>
      <c r="AI40" s="42" t="str">
        <f>IF(AND('Mapa final'!$AD$36="Baja",'Mapa final'!$AF$36="Catastrófico"),CONCATENATE("R5C",'Mapa final'!$T$36),"")</f>
        <v/>
      </c>
      <c r="AJ40" s="42" t="str">
        <f>IF(AND('Mapa final'!$AD$37="Baja",'Mapa final'!$AF$37="Catastrófico"),CONCATENATE("R5C",'Mapa final'!$T$37),"")</f>
        <v/>
      </c>
      <c r="AK40" s="42" t="str">
        <f>IF(AND('Mapa final'!$AD$38="Baja",'Mapa final'!$AF$38="Catastrófico"),CONCATENATE("R5C",'Mapa final'!$T$38),"")</f>
        <v/>
      </c>
      <c r="AL40" s="42" t="str">
        <f>IF(AND('Mapa final'!$AD$39="Baja",'Mapa final'!$AF$39="Catastrófico"),CONCATENATE("R5C",'Mapa final'!$T$39),"")</f>
        <v/>
      </c>
      <c r="AM40" s="43" t="str">
        <f>IF(AND('Mapa final'!$AD$40="Baja",'Mapa final'!$AF$40="Catastrófico"),CONCATENATE("R5C",'Mapa final'!$T$40),"")</f>
        <v/>
      </c>
      <c r="AN40" s="69"/>
      <c r="AO40" s="535"/>
      <c r="AP40" s="536"/>
      <c r="AQ40" s="536"/>
      <c r="AR40" s="536"/>
      <c r="AS40" s="536"/>
      <c r="AT40" s="537"/>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row>
    <row r="41" spans="1:80" ht="15" customHeight="1" x14ac:dyDescent="0.25">
      <c r="A41" s="69"/>
      <c r="B41" s="463"/>
      <c r="C41" s="463"/>
      <c r="D41" s="464"/>
      <c r="E41" s="504"/>
      <c r="F41" s="505"/>
      <c r="G41" s="505"/>
      <c r="H41" s="505"/>
      <c r="I41" s="505"/>
      <c r="J41" s="62" t="str">
        <f>IF(AND('Mapa final'!$AD$41="Baja",'Mapa final'!$AF$41="Leve"),CONCATENATE("R6C",'Mapa final'!$T$41),"")</f>
        <v/>
      </c>
      <c r="K41" s="63" t="str">
        <f>IF(AND('Mapa final'!$AD$42="Baja",'Mapa final'!$AF$42="Leve"),CONCATENATE("R6C",'Mapa final'!$T$42),"")</f>
        <v/>
      </c>
      <c r="L41" s="63" t="str">
        <f>IF(AND('Mapa final'!$AD$43="Baja",'Mapa final'!$AF$43="Leve"),CONCATENATE("R6C",'Mapa final'!$T$43),"")</f>
        <v/>
      </c>
      <c r="M41" s="63" t="str">
        <f>IF(AND('Mapa final'!$AD$44="Baja",'Mapa final'!$AF$44="Leve"),CONCATENATE("R6C",'Mapa final'!$T$44),"")</f>
        <v/>
      </c>
      <c r="N41" s="63" t="str">
        <f>IF(AND('Mapa final'!$AD$45="Baja",'Mapa final'!$AF$45="Leve"),CONCATENATE("R6C",'Mapa final'!$T$45),"")</f>
        <v/>
      </c>
      <c r="O41" s="64" t="str">
        <f>IF(AND('Mapa final'!$AD$46="Baja",'Mapa final'!$AF$46="Leve"),CONCATENATE("R6C",'Mapa final'!$T$46),"")</f>
        <v/>
      </c>
      <c r="P41" s="53" t="str">
        <f>IF(AND('Mapa final'!$AD$41="Baja",'Mapa final'!$AF$41="Menor"),CONCATENATE("R6C",'Mapa final'!$T$41),"")</f>
        <v/>
      </c>
      <c r="Q41" s="54" t="str">
        <f>IF(AND('Mapa final'!$AD$42="Baja",'Mapa final'!$AF$42="Menor"),CONCATENATE("R6C",'Mapa final'!$T$42),"")</f>
        <v/>
      </c>
      <c r="R41" s="54" t="str">
        <f>IF(AND('Mapa final'!$AD$43="Baja",'Mapa final'!$AF$43="Menor"),CONCATENATE("R6C",'Mapa final'!$T$43),"")</f>
        <v/>
      </c>
      <c r="S41" s="54" t="str">
        <f>IF(AND('Mapa final'!$AD$44="Baja",'Mapa final'!$AF$44="Menor"),CONCATENATE("R6C",'Mapa final'!$T$44),"")</f>
        <v/>
      </c>
      <c r="T41" s="54" t="str">
        <f>IF(AND('Mapa final'!$AD$45="Baja",'Mapa final'!$AF$45="Menor"),CONCATENATE("R6C",'Mapa final'!$T$45),"")</f>
        <v/>
      </c>
      <c r="U41" s="55" t="str">
        <f>IF(AND('Mapa final'!$AD$46="Baja",'Mapa final'!$AF$46="Menor"),CONCATENATE("R6C",'Mapa final'!$T$46),"")</f>
        <v/>
      </c>
      <c r="V41" s="53" t="str">
        <f>IF(AND('Mapa final'!$AD$41="Baja",'Mapa final'!$AF$41="Moderado"),CONCATENATE("R6C",'Mapa final'!$T$41),"")</f>
        <v/>
      </c>
      <c r="W41" s="54" t="str">
        <f>IF(AND('Mapa final'!$AD$42="Baja",'Mapa final'!$AF$42="Moderado"),CONCATENATE("R6C",'Mapa final'!$T$42),"")</f>
        <v/>
      </c>
      <c r="X41" s="54" t="str">
        <f>IF(AND('Mapa final'!$AD$43="Baja",'Mapa final'!$AF$43="Moderado"),CONCATENATE("R6C",'Mapa final'!$T$43),"")</f>
        <v/>
      </c>
      <c r="Y41" s="54" t="str">
        <f>IF(AND('Mapa final'!$AD$44="Baja",'Mapa final'!$AF$44="Moderado"),CONCATENATE("R6C",'Mapa final'!$T$44),"")</f>
        <v/>
      </c>
      <c r="Z41" s="54" t="str">
        <f>IF(AND('Mapa final'!$AD$45="Baja",'Mapa final'!$AF$45="Moderado"),CONCATENATE("R6C",'Mapa final'!$T$45),"")</f>
        <v/>
      </c>
      <c r="AA41" s="55" t="str">
        <f>IF(AND('Mapa final'!$AD$46="Baja",'Mapa final'!$AF$46="Moderado"),CONCATENATE("R6C",'Mapa final'!$T$46),"")</f>
        <v/>
      </c>
      <c r="AB41" s="38" t="str">
        <f>IF(AND('Mapa final'!$AD$41="Baja",'Mapa final'!$AF$41="Mayor"),CONCATENATE("R6C",'Mapa final'!$T$41),"")</f>
        <v/>
      </c>
      <c r="AC41" s="39" t="str">
        <f>IF(AND('Mapa final'!$AD$42="Baja",'Mapa final'!$AF$42="Mayor"),CONCATENATE("R6C",'Mapa final'!$T$42),"")</f>
        <v/>
      </c>
      <c r="AD41" s="39" t="str">
        <f>IF(AND('Mapa final'!$AD$43="Baja",'Mapa final'!$AF$43="Mayor"),CONCATENATE("R6C",'Mapa final'!$T$43),"")</f>
        <v/>
      </c>
      <c r="AE41" s="39" t="str">
        <f>IF(AND('Mapa final'!$AD$44="Baja",'Mapa final'!$AF$44="Mayor"),CONCATENATE("R6C",'Mapa final'!$T$44),"")</f>
        <v/>
      </c>
      <c r="AF41" s="39" t="str">
        <f>IF(AND('Mapa final'!$AD$45="Baja",'Mapa final'!$AF$45="Mayor"),CONCATENATE("R6C",'Mapa final'!$T$45),"")</f>
        <v/>
      </c>
      <c r="AG41" s="40" t="str">
        <f>IF(AND('Mapa final'!$AD$46="Baja",'Mapa final'!$AF$46="Mayor"),CONCATENATE("R6C",'Mapa final'!$T$46),"")</f>
        <v/>
      </c>
      <c r="AH41" s="41" t="str">
        <f>IF(AND('Mapa final'!$AD$41="Baja",'Mapa final'!$AF$41="Catastrófico"),CONCATENATE("R6C",'Mapa final'!$T$41),"")</f>
        <v/>
      </c>
      <c r="AI41" s="42" t="str">
        <f>IF(AND('Mapa final'!$AD$42="Baja",'Mapa final'!$AF$42="Catastrófico"),CONCATENATE("R6C",'Mapa final'!$T$42),"")</f>
        <v/>
      </c>
      <c r="AJ41" s="42" t="str">
        <f>IF(AND('Mapa final'!$AD$43="Baja",'Mapa final'!$AF$43="Catastrófico"),CONCATENATE("R6C",'Mapa final'!$T$43),"")</f>
        <v/>
      </c>
      <c r="AK41" s="42" t="str">
        <f>IF(AND('Mapa final'!$AD$44="Baja",'Mapa final'!$AF$44="Catastrófico"),CONCATENATE("R6C",'Mapa final'!$T$44),"")</f>
        <v/>
      </c>
      <c r="AL41" s="42" t="str">
        <f>IF(AND('Mapa final'!$AD$45="Baja",'Mapa final'!$AF$45="Catastrófico"),CONCATENATE("R6C",'Mapa final'!$T$45),"")</f>
        <v/>
      </c>
      <c r="AM41" s="43" t="str">
        <f>IF(AND('Mapa final'!$AD$46="Baja",'Mapa final'!$AF$46="Catastrófico"),CONCATENATE("R6C",'Mapa final'!$T$46),"")</f>
        <v/>
      </c>
      <c r="AN41" s="69"/>
      <c r="AO41" s="535"/>
      <c r="AP41" s="536"/>
      <c r="AQ41" s="536"/>
      <c r="AR41" s="536"/>
      <c r="AS41" s="536"/>
      <c r="AT41" s="537"/>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row>
    <row r="42" spans="1:80" ht="15" customHeight="1" x14ac:dyDescent="0.25">
      <c r="A42" s="69"/>
      <c r="B42" s="463"/>
      <c r="C42" s="463"/>
      <c r="D42" s="464"/>
      <c r="E42" s="504"/>
      <c r="F42" s="505"/>
      <c r="G42" s="505"/>
      <c r="H42" s="505"/>
      <c r="I42" s="505"/>
      <c r="J42" s="62" t="str">
        <f>IF(AND('Mapa final'!$AD$47="Baja",'Mapa final'!$AF$47="Leve"),CONCATENATE("R7C",'Mapa final'!$T$47),"")</f>
        <v/>
      </c>
      <c r="K42" s="63" t="str">
        <f>IF(AND('Mapa final'!$AD$48="Baja",'Mapa final'!$AF$48="Leve"),CONCATENATE("R7C",'Mapa final'!$T$48),"")</f>
        <v/>
      </c>
      <c r="L42" s="63" t="str">
        <f>IF(AND('Mapa final'!$AD$49="Baja",'Mapa final'!$AF$49="Leve"),CONCATENATE("R7C",'Mapa final'!$T$49),"")</f>
        <v/>
      </c>
      <c r="M42" s="63" t="str">
        <f>IF(AND('Mapa final'!$AD$50="Baja",'Mapa final'!$AF$50="Leve"),CONCATENATE("R7C",'Mapa final'!$T$50),"")</f>
        <v/>
      </c>
      <c r="N42" s="63" t="str">
        <f>IF(AND('Mapa final'!$AD$51="Baja",'Mapa final'!$AF$51="Leve"),CONCATENATE("R7C",'Mapa final'!$T$51),"")</f>
        <v/>
      </c>
      <c r="O42" s="64" t="str">
        <f>IF(AND('Mapa final'!$AD$52="Baja",'Mapa final'!$AF$52="Leve"),CONCATENATE("R7C",'Mapa final'!$T$52),"")</f>
        <v/>
      </c>
      <c r="P42" s="53" t="str">
        <f>IF(AND('Mapa final'!$AD$47="Baja",'Mapa final'!$AF$47="Menor"),CONCATENATE("R7C",'Mapa final'!$T$47),"")</f>
        <v/>
      </c>
      <c r="Q42" s="54" t="str">
        <f>IF(AND('Mapa final'!$AD$48="Baja",'Mapa final'!$AF$48="Menor"),CONCATENATE("R7C",'Mapa final'!$T$48),"")</f>
        <v/>
      </c>
      <c r="R42" s="54" t="str">
        <f>IF(AND('Mapa final'!$AD$49="Baja",'Mapa final'!$AF$49="Menor"),CONCATENATE("R7C",'Mapa final'!$T$49),"")</f>
        <v/>
      </c>
      <c r="S42" s="54" t="str">
        <f>IF(AND('Mapa final'!$AD$50="Baja",'Mapa final'!$AF$50="Menor"),CONCATENATE("R7C",'Mapa final'!$T$50),"")</f>
        <v/>
      </c>
      <c r="T42" s="54" t="str">
        <f>IF(AND('Mapa final'!$AD$51="Baja",'Mapa final'!$AF$51="Menor"),CONCATENATE("R7C",'Mapa final'!$T$51),"")</f>
        <v/>
      </c>
      <c r="U42" s="55" t="str">
        <f>IF(AND('Mapa final'!$AD$52="Baja",'Mapa final'!$AF$52="Menor"),CONCATENATE("R7C",'Mapa final'!$T$52),"")</f>
        <v/>
      </c>
      <c r="V42" s="53" t="str">
        <f>IF(AND('Mapa final'!$AD$47="Baja",'Mapa final'!$AF$47="Moderado"),CONCATENATE("R7C",'Mapa final'!$T$47),"")</f>
        <v/>
      </c>
      <c r="W42" s="54" t="str">
        <f>IF(AND('Mapa final'!$AD$48="Baja",'Mapa final'!$AF$48="Moderado"),CONCATENATE("R7C",'Mapa final'!$T$48),"")</f>
        <v/>
      </c>
      <c r="X42" s="54" t="str">
        <f>IF(AND('Mapa final'!$AD$49="Baja",'Mapa final'!$AF$49="Moderado"),CONCATENATE("R7C",'Mapa final'!$T$49),"")</f>
        <v/>
      </c>
      <c r="Y42" s="54" t="str">
        <f>IF(AND('Mapa final'!$AD$50="Baja",'Mapa final'!$AF$50="Moderado"),CONCATENATE("R7C",'Mapa final'!$T$50),"")</f>
        <v/>
      </c>
      <c r="Z42" s="54" t="str">
        <f>IF(AND('Mapa final'!$AD$51="Baja",'Mapa final'!$AF$51="Moderado"),CONCATENATE("R7C",'Mapa final'!$T$51),"")</f>
        <v/>
      </c>
      <c r="AA42" s="55" t="str">
        <f>IF(AND('Mapa final'!$AD$52="Baja",'Mapa final'!$AF$52="Moderado"),CONCATENATE("R7C",'Mapa final'!$T$52),"")</f>
        <v/>
      </c>
      <c r="AB42" s="38" t="str">
        <f>IF(AND('Mapa final'!$AD$47="Baja",'Mapa final'!$AF$47="Mayor"),CONCATENATE("R7C",'Mapa final'!$T$47),"")</f>
        <v/>
      </c>
      <c r="AC42" s="39" t="str">
        <f>IF(AND('Mapa final'!$AD$48="Baja",'Mapa final'!$AF$48="Mayor"),CONCATENATE("R7C",'Mapa final'!$T$48),"")</f>
        <v/>
      </c>
      <c r="AD42" s="39" t="str">
        <f>IF(AND('Mapa final'!$AD$49="Baja",'Mapa final'!$AF$49="Mayor"),CONCATENATE("R7C",'Mapa final'!$T$49),"")</f>
        <v/>
      </c>
      <c r="AE42" s="39" t="str">
        <f>IF(AND('Mapa final'!$AD$50="Baja",'Mapa final'!$AF$50="Mayor"),CONCATENATE("R7C",'Mapa final'!$T$50),"")</f>
        <v>R7C4</v>
      </c>
      <c r="AF42" s="39" t="str">
        <f>IF(AND('Mapa final'!$AD$51="Baja",'Mapa final'!$AF$51="Mayor"),CONCATENATE("R7C",'Mapa final'!$T$51),"")</f>
        <v/>
      </c>
      <c r="AG42" s="40" t="str">
        <f>IF(AND('Mapa final'!$AD$52="Baja",'Mapa final'!$AF$52="Mayor"),CONCATENATE("R7C",'Mapa final'!$T$52),"")</f>
        <v/>
      </c>
      <c r="AH42" s="41" t="str">
        <f>IF(AND('Mapa final'!$AD$47="Baja",'Mapa final'!$AF$47="Catastrófico"),CONCATENATE("R7C",'Mapa final'!$T$47),"")</f>
        <v/>
      </c>
      <c r="AI42" s="42" t="str">
        <f>IF(AND('Mapa final'!$AD$48="Baja",'Mapa final'!$AF$48="Catastrófico"),CONCATENATE("R7C",'Mapa final'!$T$48),"")</f>
        <v>R7C2</v>
      </c>
      <c r="AJ42" s="42" t="str">
        <f>IF(AND('Mapa final'!$AD$49="Baja",'Mapa final'!$AF$49="Catastrófico"),CONCATENATE("R7C",'Mapa final'!$T$49),"")</f>
        <v>R7C3</v>
      </c>
      <c r="AK42" s="42" t="str">
        <f>IF(AND('Mapa final'!$AD$50="Baja",'Mapa final'!$AF$50="Catastrófico"),CONCATENATE("R7C",'Mapa final'!$T$50),"")</f>
        <v/>
      </c>
      <c r="AL42" s="42" t="str">
        <f>IF(AND('Mapa final'!$AD$51="Baja",'Mapa final'!$AF$51="Catastrófico"),CONCATENATE("R7C",'Mapa final'!$T$51),"")</f>
        <v/>
      </c>
      <c r="AM42" s="43" t="str">
        <f>IF(AND('Mapa final'!$AD$52="Baja",'Mapa final'!$AF$52="Catastrófico"),CONCATENATE("R7C",'Mapa final'!$T$52),"")</f>
        <v/>
      </c>
      <c r="AN42" s="69"/>
      <c r="AO42" s="535"/>
      <c r="AP42" s="536"/>
      <c r="AQ42" s="536"/>
      <c r="AR42" s="536"/>
      <c r="AS42" s="536"/>
      <c r="AT42" s="537"/>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row>
    <row r="43" spans="1:80" ht="15" customHeight="1" x14ac:dyDescent="0.25">
      <c r="A43" s="69"/>
      <c r="B43" s="463"/>
      <c r="C43" s="463"/>
      <c r="D43" s="464"/>
      <c r="E43" s="504"/>
      <c r="F43" s="505"/>
      <c r="G43" s="505"/>
      <c r="H43" s="505"/>
      <c r="I43" s="505"/>
      <c r="J43" s="62" t="str">
        <f>IF(AND('Mapa final'!$AD$53="Baja",'Mapa final'!$AF$53="Leve"),CONCATENATE("R8C",'Mapa final'!$T$53),"")</f>
        <v/>
      </c>
      <c r="K43" s="63" t="str">
        <f>IF(AND('Mapa final'!$AD$54="Baja",'Mapa final'!$AF$54="Leve"),CONCATENATE("R8C",'Mapa final'!$T$54),"")</f>
        <v/>
      </c>
      <c r="L43" s="63" t="str">
        <f>IF(AND('Mapa final'!$AD$55="Baja",'Mapa final'!$AF$55="Leve"),CONCATENATE("R8C",'Mapa final'!$T$55),"")</f>
        <v/>
      </c>
      <c r="M43" s="63" t="str">
        <f>IF(AND('Mapa final'!$AD$56="Baja",'Mapa final'!$AF$56="Leve"),CONCATENATE("R8C",'Mapa final'!$T$56),"")</f>
        <v/>
      </c>
      <c r="N43" s="63" t="str">
        <f>IF(AND('Mapa final'!$AD$57="Baja",'Mapa final'!$AF$57="Leve"),CONCATENATE("R8C",'Mapa final'!$T$57),"")</f>
        <v/>
      </c>
      <c r="O43" s="64" t="str">
        <f>IF(AND('Mapa final'!$AD$58="Baja",'Mapa final'!$AF$58="Leve"),CONCATENATE("R8C",'Mapa final'!$T$58),"")</f>
        <v/>
      </c>
      <c r="P43" s="53" t="str">
        <f>IF(AND('Mapa final'!$AD$53="Baja",'Mapa final'!$AF$53="Menor"),CONCATENATE("R8C",'Mapa final'!$T$53),"")</f>
        <v/>
      </c>
      <c r="Q43" s="54" t="str">
        <f>IF(AND('Mapa final'!$AD$54="Baja",'Mapa final'!$AF$54="Menor"),CONCATENATE("R8C",'Mapa final'!$T$54),"")</f>
        <v/>
      </c>
      <c r="R43" s="54" t="str">
        <f>IF(AND('Mapa final'!$AD$55="Baja",'Mapa final'!$AF$55="Menor"),CONCATENATE("R8C",'Mapa final'!$T$55),"")</f>
        <v/>
      </c>
      <c r="S43" s="54" t="str">
        <f>IF(AND('Mapa final'!$AD$56="Baja",'Mapa final'!$AF$56="Menor"),CONCATENATE("R8C",'Mapa final'!$T$56),"")</f>
        <v/>
      </c>
      <c r="T43" s="54" t="str">
        <f>IF(AND('Mapa final'!$AD$57="Baja",'Mapa final'!$AF$57="Menor"),CONCATENATE("R8C",'Mapa final'!$T$57),"")</f>
        <v/>
      </c>
      <c r="U43" s="55" t="str">
        <f>IF(AND('Mapa final'!$AD$58="Baja",'Mapa final'!$AF$58="Menor"),CONCATENATE("R8C",'Mapa final'!$T$58),"")</f>
        <v/>
      </c>
      <c r="V43" s="53" t="str">
        <f>IF(AND('Mapa final'!$AD$53="Baja",'Mapa final'!$AF$53="Moderado"),CONCATENATE("R8C",'Mapa final'!$T$53),"")</f>
        <v/>
      </c>
      <c r="W43" s="54" t="str">
        <f>IF(AND('Mapa final'!$AD$54="Baja",'Mapa final'!$AF$54="Moderado"),CONCATENATE("R8C",'Mapa final'!$T$54),"")</f>
        <v/>
      </c>
      <c r="X43" s="54" t="str">
        <f>IF(AND('Mapa final'!$AD$55="Baja",'Mapa final'!$AF$55="Moderado"),CONCATENATE("R8C",'Mapa final'!$T$55),"")</f>
        <v/>
      </c>
      <c r="Y43" s="54" t="str">
        <f>IF(AND('Mapa final'!$AD$56="Baja",'Mapa final'!$AF$56="Moderado"),CONCATENATE("R8C",'Mapa final'!$T$56),"")</f>
        <v/>
      </c>
      <c r="Z43" s="54" t="str">
        <f>IF(AND('Mapa final'!$AD$57="Baja",'Mapa final'!$AF$57="Moderado"),CONCATENATE("R8C",'Mapa final'!$T$57),"")</f>
        <v/>
      </c>
      <c r="AA43" s="55" t="str">
        <f>IF(AND('Mapa final'!$AD$58="Baja",'Mapa final'!$AF$58="Moderado"),CONCATENATE("R8C",'Mapa final'!$T$58),"")</f>
        <v/>
      </c>
      <c r="AB43" s="38" t="str">
        <f>IF(AND('Mapa final'!$AD$53="Baja",'Mapa final'!$AF$53="Mayor"),CONCATENATE("R8C",'Mapa final'!$T$53),"")</f>
        <v/>
      </c>
      <c r="AC43" s="39" t="str">
        <f>IF(AND('Mapa final'!$AD$54="Baja",'Mapa final'!$AF$54="Mayor"),CONCATENATE("R8C",'Mapa final'!$T$54),"")</f>
        <v/>
      </c>
      <c r="AD43" s="39" t="str">
        <f>IF(AND('Mapa final'!$AD$55="Baja",'Mapa final'!$AF$55="Mayor"),CONCATENATE("R8C",'Mapa final'!$T$55),"")</f>
        <v/>
      </c>
      <c r="AE43" s="39" t="str">
        <f>IF(AND('Mapa final'!$AD$56="Baja",'Mapa final'!$AF$56="Mayor"),CONCATENATE("R8C",'Mapa final'!$T$56),"")</f>
        <v/>
      </c>
      <c r="AF43" s="39" t="str">
        <f>IF(AND('Mapa final'!$AD$57="Baja",'Mapa final'!$AF$57="Mayor"),CONCATENATE("R8C",'Mapa final'!$T$57),"")</f>
        <v/>
      </c>
      <c r="AG43" s="40" t="str">
        <f>IF(AND('Mapa final'!$AD$58="Baja",'Mapa final'!$AF$58="Mayor"),CONCATENATE("R8C",'Mapa final'!$T$58),"")</f>
        <v/>
      </c>
      <c r="AH43" s="41" t="str">
        <f>IF(AND('Mapa final'!$AD$53="Baja",'Mapa final'!$AF$53="Catastrófico"),CONCATENATE("R8C",'Mapa final'!$T$53),"")</f>
        <v/>
      </c>
      <c r="AI43" s="42" t="str">
        <f>IF(AND('Mapa final'!$AD$54="Baja",'Mapa final'!$AF$54="Catastrófico"),CONCATENATE("R8C",'Mapa final'!$T$54),"")</f>
        <v/>
      </c>
      <c r="AJ43" s="42" t="str">
        <f>IF(AND('Mapa final'!$AD$55="Baja",'Mapa final'!$AF$55="Catastrófico"),CONCATENATE("R8C",'Mapa final'!$T$55),"")</f>
        <v/>
      </c>
      <c r="AK43" s="42" t="str">
        <f>IF(AND('Mapa final'!$AD$56="Baja",'Mapa final'!$AF$56="Catastrófico"),CONCATENATE("R8C",'Mapa final'!$T$56),"")</f>
        <v/>
      </c>
      <c r="AL43" s="42" t="str">
        <f>IF(AND('Mapa final'!$AD$57="Baja",'Mapa final'!$AF$57="Catastrófico"),CONCATENATE("R8C",'Mapa final'!$T$57),"")</f>
        <v/>
      </c>
      <c r="AM43" s="43" t="str">
        <f>IF(AND('Mapa final'!$AD$58="Baja",'Mapa final'!$AF$58="Catastrófico"),CONCATENATE("R8C",'Mapa final'!$T$58),"")</f>
        <v/>
      </c>
      <c r="AN43" s="69"/>
      <c r="AO43" s="535"/>
      <c r="AP43" s="536"/>
      <c r="AQ43" s="536"/>
      <c r="AR43" s="536"/>
      <c r="AS43" s="536"/>
      <c r="AT43" s="537"/>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row>
    <row r="44" spans="1:80" ht="15" customHeight="1" x14ac:dyDescent="0.25">
      <c r="A44" s="69"/>
      <c r="B44" s="463"/>
      <c r="C44" s="463"/>
      <c r="D44" s="464"/>
      <c r="E44" s="504"/>
      <c r="F44" s="505"/>
      <c r="G44" s="505"/>
      <c r="H44" s="505"/>
      <c r="I44" s="505"/>
      <c r="J44" s="62" t="str">
        <f>IF(AND('Mapa final'!$AD$59="Baja",'Mapa final'!$AF$59="Leve"),CONCATENATE("R9C",'Mapa final'!$T$59),"")</f>
        <v/>
      </c>
      <c r="K44" s="63" t="str">
        <f>IF(AND('Mapa final'!$AD$60="Baja",'Mapa final'!$AF$60="Leve"),CONCATENATE("R9C",'Mapa final'!$T$60),"")</f>
        <v/>
      </c>
      <c r="L44" s="63" t="str">
        <f>IF(AND('Mapa final'!$AD$61="Baja",'Mapa final'!$AF$61="Leve"),CONCATENATE("R9C",'Mapa final'!$T$61),"")</f>
        <v/>
      </c>
      <c r="M44" s="63" t="str">
        <f>IF(AND('Mapa final'!$AD$62="Baja",'Mapa final'!$AF$62="Leve"),CONCATENATE("R9C",'Mapa final'!$T$62),"")</f>
        <v/>
      </c>
      <c r="N44" s="63" t="str">
        <f>IF(AND('Mapa final'!$AD$63="Baja",'Mapa final'!$AF$63="Leve"),CONCATENATE("R9C",'Mapa final'!$T$63),"")</f>
        <v/>
      </c>
      <c r="O44" s="64" t="str">
        <f>IF(AND('Mapa final'!$AD$64="Baja",'Mapa final'!$AF$64="Leve"),CONCATENATE("R9C",'Mapa final'!$T$64),"")</f>
        <v/>
      </c>
      <c r="P44" s="53" t="str">
        <f>IF(AND('Mapa final'!$AD$59="Baja",'Mapa final'!$AF$59="Menor"),CONCATENATE("R9C",'Mapa final'!$T$59),"")</f>
        <v/>
      </c>
      <c r="Q44" s="54" t="str">
        <f>IF(AND('Mapa final'!$AD$60="Baja",'Mapa final'!$AF$60="Menor"),CONCATENATE("R9C",'Mapa final'!$T$60),"")</f>
        <v/>
      </c>
      <c r="R44" s="54" t="str">
        <f>IF(AND('Mapa final'!$AD$61="Baja",'Mapa final'!$AF$61="Menor"),CONCATENATE("R9C",'Mapa final'!$T$61),"")</f>
        <v/>
      </c>
      <c r="S44" s="54" t="str">
        <f>IF(AND('Mapa final'!$AD$62="Baja",'Mapa final'!$AF$62="Menor"),CONCATENATE("R9C",'Mapa final'!$T$62),"")</f>
        <v/>
      </c>
      <c r="T44" s="54" t="str">
        <f>IF(AND('Mapa final'!$AD$63="Baja",'Mapa final'!$AF$63="Menor"),CONCATENATE("R9C",'Mapa final'!$T$63),"")</f>
        <v/>
      </c>
      <c r="U44" s="55" t="str">
        <f>IF(AND('Mapa final'!$AD$64="Baja",'Mapa final'!$AF$64="Menor"),CONCATENATE("R9C",'Mapa final'!$T$64),"")</f>
        <v/>
      </c>
      <c r="V44" s="53" t="str">
        <f>IF(AND('Mapa final'!$AD$59="Baja",'Mapa final'!$AF$59="Moderado"),CONCATENATE("R9C",'Mapa final'!$T$59),"")</f>
        <v/>
      </c>
      <c r="W44" s="54" t="str">
        <f>IF(AND('Mapa final'!$AD$60="Baja",'Mapa final'!$AF$60="Moderado"),CONCATENATE("R9C",'Mapa final'!$T$60),"")</f>
        <v/>
      </c>
      <c r="X44" s="54" t="str">
        <f>IF(AND('Mapa final'!$AD$61="Baja",'Mapa final'!$AF$61="Moderado"),CONCATENATE("R9C",'Mapa final'!$T$61),"")</f>
        <v/>
      </c>
      <c r="Y44" s="54" t="str">
        <f>IF(AND('Mapa final'!$AD$62="Baja",'Mapa final'!$AF$62="Moderado"),CONCATENATE("R9C",'Mapa final'!$T$62),"")</f>
        <v/>
      </c>
      <c r="Z44" s="54" t="str">
        <f>IF(AND('Mapa final'!$AD$63="Baja",'Mapa final'!$AF$63="Moderado"),CONCATENATE("R9C",'Mapa final'!$T$63),"")</f>
        <v/>
      </c>
      <c r="AA44" s="55" t="str">
        <f>IF(AND('Mapa final'!$AD$64="Baja",'Mapa final'!$AF$64="Moderado"),CONCATENATE("R9C",'Mapa final'!$T$64),"")</f>
        <v/>
      </c>
      <c r="AB44" s="38" t="str">
        <f>IF(AND('Mapa final'!$AD$59="Baja",'Mapa final'!$AF$59="Mayor"),CONCATENATE("R9C",'Mapa final'!$T$59),"")</f>
        <v/>
      </c>
      <c r="AC44" s="39" t="str">
        <f>IF(AND('Mapa final'!$AD$60="Baja",'Mapa final'!$AF$60="Mayor"),CONCATENATE("R9C",'Mapa final'!$T$60),"")</f>
        <v/>
      </c>
      <c r="AD44" s="39" t="str">
        <f>IF(AND('Mapa final'!$AD$61="Baja",'Mapa final'!$AF$61="Mayor"),CONCATENATE("R9C",'Mapa final'!$T$61),"")</f>
        <v/>
      </c>
      <c r="AE44" s="39" t="str">
        <f>IF(AND('Mapa final'!$AD$62="Baja",'Mapa final'!$AF$62="Mayor"),CONCATENATE("R9C",'Mapa final'!$T$62),"")</f>
        <v/>
      </c>
      <c r="AF44" s="39" t="str">
        <f>IF(AND('Mapa final'!$AD$63="Baja",'Mapa final'!$AF$63="Mayor"),CONCATENATE("R9C",'Mapa final'!$T$63),"")</f>
        <v/>
      </c>
      <c r="AG44" s="40" t="str">
        <f>IF(AND('Mapa final'!$AD$64="Baja",'Mapa final'!$AF$64="Mayor"),CONCATENATE("R9C",'Mapa final'!$T$64),"")</f>
        <v/>
      </c>
      <c r="AH44" s="41" t="str">
        <f>IF(AND('Mapa final'!$AD$59="Baja",'Mapa final'!$AF$59="Catastrófico"),CONCATENATE("R9C",'Mapa final'!$T$59),"")</f>
        <v/>
      </c>
      <c r="AI44" s="42" t="str">
        <f>IF(AND('Mapa final'!$AD$60="Baja",'Mapa final'!$AF$60="Catastrófico"),CONCATENATE("R9C",'Mapa final'!$T$60),"")</f>
        <v/>
      </c>
      <c r="AJ44" s="42" t="str">
        <f>IF(AND('Mapa final'!$AD$61="Baja",'Mapa final'!$AF$61="Catastrófico"),CONCATENATE("R9C",'Mapa final'!$T$61),"")</f>
        <v/>
      </c>
      <c r="AK44" s="42" t="str">
        <f>IF(AND('Mapa final'!$AD$62="Baja",'Mapa final'!$AF$62="Catastrófico"),CONCATENATE("R9C",'Mapa final'!$T$62),"")</f>
        <v/>
      </c>
      <c r="AL44" s="42" t="str">
        <f>IF(AND('Mapa final'!$AD$63="Baja",'Mapa final'!$AF$63="Catastrófico"),CONCATENATE("R9C",'Mapa final'!$T$63),"")</f>
        <v/>
      </c>
      <c r="AM44" s="43" t="str">
        <f>IF(AND('Mapa final'!$AD$64="Baja",'Mapa final'!$AF$64="Catastrófico"),CONCATENATE("R9C",'Mapa final'!$T$64),"")</f>
        <v/>
      </c>
      <c r="AN44" s="69"/>
      <c r="AO44" s="535"/>
      <c r="AP44" s="536"/>
      <c r="AQ44" s="536"/>
      <c r="AR44" s="536"/>
      <c r="AS44" s="536"/>
      <c r="AT44" s="537"/>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row>
    <row r="45" spans="1:80" ht="15.75" customHeight="1" thickBot="1" x14ac:dyDescent="0.3">
      <c r="A45" s="69"/>
      <c r="B45" s="463"/>
      <c r="C45" s="463"/>
      <c r="D45" s="464"/>
      <c r="E45" s="507"/>
      <c r="F45" s="508"/>
      <c r="G45" s="508"/>
      <c r="H45" s="508"/>
      <c r="I45" s="508"/>
      <c r="J45" s="65" t="str">
        <f>IF(AND('Mapa final'!$AD$65="Baja",'Mapa final'!$AF$65="Leve"),CONCATENATE("R10C",'Mapa final'!$T$65),"")</f>
        <v/>
      </c>
      <c r="K45" s="66" t="str">
        <f>IF(AND('Mapa final'!$AD$66="Baja",'Mapa final'!$AF$66="Leve"),CONCATENATE("R10C",'Mapa final'!$T$66),"")</f>
        <v/>
      </c>
      <c r="L45" s="66" t="str">
        <f>IF(AND('Mapa final'!$AD$67="Baja",'Mapa final'!$AF$67="Leve"),CONCATENATE("R10C",'Mapa final'!$T$67),"")</f>
        <v/>
      </c>
      <c r="M45" s="66" t="str">
        <f>IF(AND('Mapa final'!$AD$68="Baja",'Mapa final'!$AF$68="Leve"),CONCATENATE("R10C",'Mapa final'!$T$68),"")</f>
        <v/>
      </c>
      <c r="N45" s="66" t="str">
        <f>IF(AND('Mapa final'!$AD$69="Baja",'Mapa final'!$AF$69="Leve"),CONCATENATE("R10C",'Mapa final'!$T$69),"")</f>
        <v/>
      </c>
      <c r="O45" s="67" t="str">
        <f>IF(AND('Mapa final'!$AD$70="Baja",'Mapa final'!$AF$70="Leve"),CONCATENATE("R10C",'Mapa final'!$T$70),"")</f>
        <v/>
      </c>
      <c r="P45" s="53" t="str">
        <f>IF(AND('Mapa final'!$AD$65="Baja",'Mapa final'!$AF$65="Menor"),CONCATENATE("R10C",'Mapa final'!$T$65),"")</f>
        <v/>
      </c>
      <c r="Q45" s="54" t="str">
        <f>IF(AND('Mapa final'!$AD$66="Baja",'Mapa final'!$AF$66="Menor"),CONCATENATE("R10C",'Mapa final'!$T$66),"")</f>
        <v/>
      </c>
      <c r="R45" s="54" t="str">
        <f>IF(AND('Mapa final'!$AD$67="Baja",'Mapa final'!$AF$67="Menor"),CONCATENATE("R10C",'Mapa final'!$T$67),"")</f>
        <v/>
      </c>
      <c r="S45" s="54" t="str">
        <f>IF(AND('Mapa final'!$AD$68="Baja",'Mapa final'!$AF$68="Menor"),CONCATENATE("R10C",'Mapa final'!$T$68),"")</f>
        <v/>
      </c>
      <c r="T45" s="54" t="str">
        <f>IF(AND('Mapa final'!$AD$69="Baja",'Mapa final'!$AF$69="Menor"),CONCATENATE("R10C",'Mapa final'!$T$69),"")</f>
        <v/>
      </c>
      <c r="U45" s="55" t="str">
        <f>IF(AND('Mapa final'!$AD$70="Baja",'Mapa final'!$AF$70="Menor"),CONCATENATE("R10C",'Mapa final'!$T$70),"")</f>
        <v/>
      </c>
      <c r="V45" s="56" t="str">
        <f>IF(AND('Mapa final'!$AD$65="Baja",'Mapa final'!$AF$65="Moderado"),CONCATENATE("R10C",'Mapa final'!$T$65),"")</f>
        <v/>
      </c>
      <c r="W45" s="57" t="str">
        <f>IF(AND('Mapa final'!$AD$66="Baja",'Mapa final'!$AF$66="Moderado"),CONCATENATE("R10C",'Mapa final'!$T$66),"")</f>
        <v/>
      </c>
      <c r="X45" s="57" t="str">
        <f>IF(AND('Mapa final'!$AD$67="Baja",'Mapa final'!$AF$67="Moderado"),CONCATENATE("R10C",'Mapa final'!$T$67),"")</f>
        <v/>
      </c>
      <c r="Y45" s="57" t="str">
        <f>IF(AND('Mapa final'!$AD$68="Baja",'Mapa final'!$AF$68="Moderado"),CONCATENATE("R10C",'Mapa final'!$T$68),"")</f>
        <v/>
      </c>
      <c r="Z45" s="57" t="str">
        <f>IF(AND('Mapa final'!$AD$69="Baja",'Mapa final'!$AF$69="Moderado"),CONCATENATE("R10C",'Mapa final'!$T$69),"")</f>
        <v/>
      </c>
      <c r="AA45" s="58" t="str">
        <f>IF(AND('Mapa final'!$AD$70="Baja",'Mapa final'!$AF$70="Moderado"),CONCATENATE("R10C",'Mapa final'!$T$70),"")</f>
        <v/>
      </c>
      <c r="AB45" s="44" t="str">
        <f>IF(AND('Mapa final'!$AD$65="Baja",'Mapa final'!$AF$65="Mayor"),CONCATENATE("R10C",'Mapa final'!$T$65),"")</f>
        <v/>
      </c>
      <c r="AC45" s="45" t="str">
        <f>IF(AND('Mapa final'!$AD$66="Baja",'Mapa final'!$AF$66="Mayor"),CONCATENATE("R10C",'Mapa final'!$T$66),"")</f>
        <v/>
      </c>
      <c r="AD45" s="45" t="str">
        <f>IF(AND('Mapa final'!$AD$67="Baja",'Mapa final'!$AF$67="Mayor"),CONCATENATE("R10C",'Mapa final'!$T$67),"")</f>
        <v/>
      </c>
      <c r="AE45" s="45" t="str">
        <f>IF(AND('Mapa final'!$AD$68="Baja",'Mapa final'!$AF$68="Mayor"),CONCATENATE("R10C",'Mapa final'!$T$68),"")</f>
        <v/>
      </c>
      <c r="AF45" s="45" t="str">
        <f>IF(AND('Mapa final'!$AD$69="Baja",'Mapa final'!$AF$69="Mayor"),CONCATENATE("R10C",'Mapa final'!$T$69),"")</f>
        <v/>
      </c>
      <c r="AG45" s="46" t="str">
        <f>IF(AND('Mapa final'!$AD$70="Baja",'Mapa final'!$AF$70="Mayor"),CONCATENATE("R10C",'Mapa final'!$T$70),"")</f>
        <v/>
      </c>
      <c r="AH45" s="47" t="str">
        <f>IF(AND('Mapa final'!$AD$65="Baja",'Mapa final'!$AF$65="Catastrófico"),CONCATENATE("R10C",'Mapa final'!$T$65),"")</f>
        <v/>
      </c>
      <c r="AI45" s="48" t="str">
        <f>IF(AND('Mapa final'!$AD$66="Baja",'Mapa final'!$AF$66="Catastrófico"),CONCATENATE("R10C",'Mapa final'!$T$66),"")</f>
        <v/>
      </c>
      <c r="AJ45" s="48" t="str">
        <f>IF(AND('Mapa final'!$AD$67="Baja",'Mapa final'!$AF$67="Catastrófico"),CONCATENATE("R10C",'Mapa final'!$T$67),"")</f>
        <v/>
      </c>
      <c r="AK45" s="48" t="str">
        <f>IF(AND('Mapa final'!$AD$68="Baja",'Mapa final'!$AF$68="Catastrófico"),CONCATENATE("R10C",'Mapa final'!$T$68),"")</f>
        <v/>
      </c>
      <c r="AL45" s="48" t="str">
        <f>IF(AND('Mapa final'!$AD$69="Baja",'Mapa final'!$AF$69="Catastrófico"),CONCATENATE("R10C",'Mapa final'!$T$69),"")</f>
        <v/>
      </c>
      <c r="AM45" s="49" t="str">
        <f>IF(AND('Mapa final'!$AD$70="Baja",'Mapa final'!$AF$70="Catastrófico"),CONCATENATE("R10C",'Mapa final'!$T$70),"")</f>
        <v/>
      </c>
      <c r="AN45" s="69"/>
      <c r="AO45" s="538"/>
      <c r="AP45" s="539"/>
      <c r="AQ45" s="539"/>
      <c r="AR45" s="539"/>
      <c r="AS45" s="539"/>
      <c r="AT45" s="540"/>
    </row>
    <row r="46" spans="1:80" ht="46.5" customHeight="1" x14ac:dyDescent="0.35">
      <c r="A46" s="69"/>
      <c r="B46" s="463"/>
      <c r="C46" s="463"/>
      <c r="D46" s="464"/>
      <c r="E46" s="501" t="s">
        <v>113</v>
      </c>
      <c r="F46" s="502"/>
      <c r="G46" s="502"/>
      <c r="H46" s="502"/>
      <c r="I46" s="503"/>
      <c r="J46" s="59" t="str">
        <f>IF(AND('Mapa final'!$AD$11="Muy Baja",'Mapa final'!$AF$11="Leve"),CONCATENATE("R1C",'Mapa final'!$T$11),"")</f>
        <v/>
      </c>
      <c r="K46" s="60" t="str">
        <f>IF(AND('Mapa final'!$AD$12="Muy Baja",'Mapa final'!$AF$12="Leve"),CONCATENATE("R1C",'Mapa final'!$T$12),"")</f>
        <v/>
      </c>
      <c r="L46" s="60" t="str">
        <f>IF(AND('Mapa final'!$AD$13="Muy Baja",'Mapa final'!$AF$13="Leve"),CONCATENATE("R1C",'Mapa final'!$T$13),"")</f>
        <v/>
      </c>
      <c r="M46" s="60" t="str">
        <f>IF(AND('Mapa final'!$AD$14="Muy Baja",'Mapa final'!$AF$14="Leve"),CONCATENATE("R1C",'Mapa final'!$T$14),"")</f>
        <v/>
      </c>
      <c r="N46" s="60" t="str">
        <f>IF(AND('Mapa final'!$AD$15="Muy Baja",'Mapa final'!$AF$15="Leve"),CONCATENATE("R1C",'Mapa final'!$T$15),"")</f>
        <v/>
      </c>
      <c r="O46" s="61" t="str">
        <f>IF(AND('Mapa final'!$AD$16="Muy Baja",'Mapa final'!$AF$16="Leve"),CONCATENATE("R1C",'Mapa final'!$T$16),"")</f>
        <v/>
      </c>
      <c r="P46" s="59" t="str">
        <f>IF(AND('Mapa final'!$AD$11="Muy Baja",'Mapa final'!$AF$11="Menor"),CONCATENATE("R1C",'Mapa final'!$T$11),"")</f>
        <v/>
      </c>
      <c r="Q46" s="60" t="str">
        <f>IF(AND('Mapa final'!$AD$12="Muy Baja",'Mapa final'!$AF$12="Menor"),CONCATENATE("R1C",'Mapa final'!$T$12),"")</f>
        <v/>
      </c>
      <c r="R46" s="60" t="str">
        <f>IF(AND('Mapa final'!$AD$13="Muy Baja",'Mapa final'!$AF$13="Menor"),CONCATENATE("R1C",'Mapa final'!$T$13),"")</f>
        <v/>
      </c>
      <c r="S46" s="60" t="str">
        <f>IF(AND('Mapa final'!$AD$14="Muy Baja",'Mapa final'!$AF$14="Menor"),CONCATENATE("R1C",'Mapa final'!$T$14),"")</f>
        <v/>
      </c>
      <c r="T46" s="60" t="str">
        <f>IF(AND('Mapa final'!$AD$15="Muy Baja",'Mapa final'!$AF$15="Menor"),CONCATENATE("R1C",'Mapa final'!$T$15),"")</f>
        <v/>
      </c>
      <c r="U46" s="61" t="str">
        <f>IF(AND('Mapa final'!$AD$16="Muy Baja",'Mapa final'!$AF$16="Menor"),CONCATENATE("R1C",'Mapa final'!$T$16),"")</f>
        <v/>
      </c>
      <c r="V46" s="50" t="str">
        <f>IF(AND('Mapa final'!$AD$11="Muy Baja",'Mapa final'!$AF$11="Moderado"),CONCATENATE("R1C",'Mapa final'!$T$11),"")</f>
        <v/>
      </c>
      <c r="W46" s="68" t="str">
        <f>IF(AND('Mapa final'!$AD$12="Muy Baja",'Mapa final'!$AF$12="Moderado"),CONCATENATE("R1C",'Mapa final'!$T$12),"")</f>
        <v/>
      </c>
      <c r="X46" s="51" t="str">
        <f>IF(AND('Mapa final'!$AD$13="Muy Baja",'Mapa final'!$AF$13="Moderado"),CONCATENATE("R1C",'Mapa final'!$T$13),"")</f>
        <v/>
      </c>
      <c r="Y46" s="51" t="str">
        <f>IF(AND('Mapa final'!$AD$14="Muy Baja",'Mapa final'!$AF$14="Moderado"),CONCATENATE("R1C",'Mapa final'!$T$14),"")</f>
        <v/>
      </c>
      <c r="Z46" s="51" t="str">
        <f>IF(AND('Mapa final'!$AD$15="Muy Baja",'Mapa final'!$AF$15="Moderado"),CONCATENATE("R1C",'Mapa final'!$T$15),"")</f>
        <v/>
      </c>
      <c r="AA46" s="52" t="str">
        <f>IF(AND('Mapa final'!$AD$16="Muy Baja",'Mapa final'!$AF$16="Moderado"),CONCATENATE("R1C",'Mapa final'!$T$16),"")</f>
        <v/>
      </c>
      <c r="AB46" s="32" t="str">
        <f>IF(AND('Mapa final'!$AD$11="Muy Baja",'Mapa final'!$AF$11="Mayor"),CONCATENATE("R1C",'Mapa final'!$T$11),"")</f>
        <v/>
      </c>
      <c r="AC46" s="33" t="str">
        <f>IF(AND('Mapa final'!$AD$12="Muy Baja",'Mapa final'!$AF$12="Mayor"),CONCATENATE("R1C",'Mapa final'!$T$12),"")</f>
        <v/>
      </c>
      <c r="AD46" s="33" t="str">
        <f>IF(AND('Mapa final'!$AD$13="Muy Baja",'Mapa final'!$AF$13="Mayor"),CONCATENATE("R1C",'Mapa final'!$T$13),"")</f>
        <v/>
      </c>
      <c r="AE46" s="33" t="str">
        <f>IF(AND('Mapa final'!$AD$14="Muy Baja",'Mapa final'!$AF$14="Mayor"),CONCATENATE("R1C",'Mapa final'!$T$14),"")</f>
        <v/>
      </c>
      <c r="AF46" s="33" t="str">
        <f>IF(AND('Mapa final'!$AD$15="Muy Baja",'Mapa final'!$AF$15="Mayor"),CONCATENATE("R1C",'Mapa final'!$T$15),"")</f>
        <v/>
      </c>
      <c r="AG46" s="34" t="str">
        <f>IF(AND('Mapa final'!$AD$16="Muy Baja",'Mapa final'!$AF$16="Mayor"),CONCATENATE("R1C",'Mapa final'!$T$16),"")</f>
        <v/>
      </c>
      <c r="AH46" s="35" t="str">
        <f>IF(AND('Mapa final'!$AD$11="Muy Baja",'Mapa final'!$AF$11="Catastrófico"),CONCATENATE("R1C",'Mapa final'!$T$11),"")</f>
        <v/>
      </c>
      <c r="AI46" s="36" t="str">
        <f>IF(AND('Mapa final'!$AD$12="Muy Baja",'Mapa final'!$AF$12="Catastrófico"),CONCATENATE("R1C",'Mapa final'!$T$12),"")</f>
        <v/>
      </c>
      <c r="AJ46" s="36" t="str">
        <f>IF(AND('Mapa final'!$AD$13="Muy Baja",'Mapa final'!$AF$13="Catastrófico"),CONCATENATE("R1C",'Mapa final'!$T$13),"")</f>
        <v/>
      </c>
      <c r="AK46" s="36" t="str">
        <f>IF(AND('Mapa final'!$AD$14="Muy Baja",'Mapa final'!$AF$14="Catastrófico"),CONCATENATE("R1C",'Mapa final'!$T$14),"")</f>
        <v/>
      </c>
      <c r="AL46" s="36" t="str">
        <f>IF(AND('Mapa final'!$AD$15="Muy Baja",'Mapa final'!$AF$15="Catastrófico"),CONCATENATE("R1C",'Mapa final'!$T$15),"")</f>
        <v/>
      </c>
      <c r="AM46" s="37" t="str">
        <f>IF(AND('Mapa final'!$AD$16="Muy Baja",'Mapa final'!$AF$16="Catastrófico"),CONCATENATE("R1C",'Mapa final'!$T$16),"")</f>
        <v/>
      </c>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ht="46.5" customHeight="1" x14ac:dyDescent="0.25">
      <c r="A47" s="69"/>
      <c r="B47" s="463"/>
      <c r="C47" s="463"/>
      <c r="D47" s="464"/>
      <c r="E47" s="520"/>
      <c r="F47" s="505"/>
      <c r="G47" s="505"/>
      <c r="H47" s="505"/>
      <c r="I47" s="506"/>
      <c r="J47" s="62" t="str">
        <f>IF(AND('Mapa final'!$AD$17="Muy Baja",'Mapa final'!$AF$17="Leve"),CONCATENATE("R2C",'Mapa final'!$T$17),"")</f>
        <v/>
      </c>
      <c r="K47" s="63" t="str">
        <f>IF(AND('Mapa final'!$AD$18="Muy Baja",'Mapa final'!$AF$18="Leve"),CONCATENATE("R2C",'Mapa final'!$T$18),"")</f>
        <v/>
      </c>
      <c r="L47" s="63" t="str">
        <f>IF(AND('Mapa final'!$AD$19="Muy Baja",'Mapa final'!$AF$19="Leve"),CONCATENATE("R2C",'Mapa final'!$T$19),"")</f>
        <v/>
      </c>
      <c r="M47" s="63" t="str">
        <f>IF(AND('Mapa final'!$AD$20="Muy Baja",'Mapa final'!$AF$20="Leve"),CONCATENATE("R2C",'Mapa final'!$T$20),"")</f>
        <v/>
      </c>
      <c r="N47" s="63" t="str">
        <f>IF(AND('Mapa final'!$AD$21="Muy Baja",'Mapa final'!$AF$21="Leve"),CONCATENATE("R2C",'Mapa final'!$T$21),"")</f>
        <v/>
      </c>
      <c r="O47" s="64" t="str">
        <f>IF(AND('Mapa final'!$AD$22="Muy Baja",'Mapa final'!$AF$22="Leve"),CONCATENATE("R2C",'Mapa final'!$T$22),"")</f>
        <v/>
      </c>
      <c r="P47" s="62" t="str">
        <f>IF(AND('Mapa final'!$AD$17="Muy Baja",'Mapa final'!$AF$17="Menor"),CONCATENATE("R2C",'Mapa final'!$T$17),"")</f>
        <v/>
      </c>
      <c r="Q47" s="63" t="str">
        <f>IF(AND('Mapa final'!$AD$18="Muy Baja",'Mapa final'!$AF$18="Menor"),CONCATENATE("R2C",'Mapa final'!$T$18),"")</f>
        <v/>
      </c>
      <c r="R47" s="63" t="str">
        <f>IF(AND('Mapa final'!$AD$19="Muy Baja",'Mapa final'!$AF$19="Menor"),CONCATENATE("R2C",'Mapa final'!$T$19),"")</f>
        <v/>
      </c>
      <c r="S47" s="63" t="str">
        <f>IF(AND('Mapa final'!$AD$20="Muy Baja",'Mapa final'!$AF$20="Menor"),CONCATENATE("R2C",'Mapa final'!$T$20),"")</f>
        <v/>
      </c>
      <c r="T47" s="63" t="str">
        <f>IF(AND('Mapa final'!$AD$21="Muy Baja",'Mapa final'!$AF$21="Menor"),CONCATENATE("R2C",'Mapa final'!$T$21),"")</f>
        <v/>
      </c>
      <c r="U47" s="64" t="str">
        <f>IF(AND('Mapa final'!$AD$22="Muy Baja",'Mapa final'!$AF$22="Menor"),CONCATENATE("R2C",'Mapa final'!$T$22),"")</f>
        <v/>
      </c>
      <c r="V47" s="53" t="str">
        <f>IF(AND('Mapa final'!$AD$17="Muy Baja",'Mapa final'!$AF$17="Moderado"),CONCATENATE("R2C",'Mapa final'!$T$17),"")</f>
        <v/>
      </c>
      <c r="W47" s="54" t="str">
        <f>IF(AND('Mapa final'!$AD$18="Muy Baja",'Mapa final'!$AF$18="Moderado"),CONCATENATE("R2C",'Mapa final'!$T$18),"")</f>
        <v/>
      </c>
      <c r="X47" s="54" t="str">
        <f>IF(AND('Mapa final'!$AD$19="Muy Baja",'Mapa final'!$AF$19="Moderado"),CONCATENATE("R2C",'Mapa final'!$T$19),"")</f>
        <v/>
      </c>
      <c r="Y47" s="54" t="str">
        <f>IF(AND('Mapa final'!$AD$20="Muy Baja",'Mapa final'!$AF$20="Moderado"),CONCATENATE("R2C",'Mapa final'!$T$20),"")</f>
        <v/>
      </c>
      <c r="Z47" s="54" t="str">
        <f>IF(AND('Mapa final'!$AD$21="Muy Baja",'Mapa final'!$AF$21="Moderado"),CONCATENATE("R2C",'Mapa final'!$T$21),"")</f>
        <v/>
      </c>
      <c r="AA47" s="55" t="str">
        <f>IF(AND('Mapa final'!$AD$22="Muy Baja",'Mapa final'!$AF$22="Moderado"),CONCATENATE("R2C",'Mapa final'!$T$22),"")</f>
        <v/>
      </c>
      <c r="AB47" s="38" t="str">
        <f>IF(AND('Mapa final'!$AD$17="Muy Baja",'Mapa final'!$AF$17="Mayor"),CONCATENATE("R2C",'Mapa final'!$T$17),"")</f>
        <v/>
      </c>
      <c r="AC47" s="39" t="str">
        <f>IF(AND('Mapa final'!$AD$18="Muy Baja",'Mapa final'!$AF$18="Mayor"),CONCATENATE("R2C",'Mapa final'!$T$18),"")</f>
        <v/>
      </c>
      <c r="AD47" s="39" t="str">
        <f>IF(AND('Mapa final'!$AD$19="Muy Baja",'Mapa final'!$AF$19="Mayor"),CONCATENATE("R2C",'Mapa final'!$T$19),"")</f>
        <v/>
      </c>
      <c r="AE47" s="39" t="str">
        <f>IF(AND('Mapa final'!$AD$20="Muy Baja",'Mapa final'!$AF$20="Mayor"),CONCATENATE("R2C",'Mapa final'!$T$20),"")</f>
        <v/>
      </c>
      <c r="AF47" s="39" t="str">
        <f>IF(AND('Mapa final'!$AD$21="Muy Baja",'Mapa final'!$AF$21="Mayor"),CONCATENATE("R2C",'Mapa final'!$T$21),"")</f>
        <v/>
      </c>
      <c r="AG47" s="40" t="str">
        <f>IF(AND('Mapa final'!$AD$22="Muy Baja",'Mapa final'!$AF$22="Mayor"),CONCATENATE("R2C",'Mapa final'!$T$22),"")</f>
        <v/>
      </c>
      <c r="AH47" s="41" t="str">
        <f>IF(AND('Mapa final'!$AD$17="Muy Baja",'Mapa final'!$AF$17="Catastrófico"),CONCATENATE("R2C",'Mapa final'!$T$17),"")</f>
        <v/>
      </c>
      <c r="AI47" s="42" t="str">
        <f>IF(AND('Mapa final'!$AD$18="Muy Baja",'Mapa final'!$AF$18="Catastrófico"),CONCATENATE("R2C",'Mapa final'!$T$18),"")</f>
        <v/>
      </c>
      <c r="AJ47" s="42" t="str">
        <f>IF(AND('Mapa final'!$AD$19="Muy Baja",'Mapa final'!$AF$19="Catastrófico"),CONCATENATE("R2C",'Mapa final'!$T$19),"")</f>
        <v/>
      </c>
      <c r="AK47" s="42" t="str">
        <f>IF(AND('Mapa final'!$AD$20="Muy Baja",'Mapa final'!$AF$20="Catastrófico"),CONCATENATE("R2C",'Mapa final'!$T$20),"")</f>
        <v/>
      </c>
      <c r="AL47" s="42" t="str">
        <f>IF(AND('Mapa final'!$AD$21="Muy Baja",'Mapa final'!$AF$21="Catastrófico"),CONCATENATE("R2C",'Mapa final'!$T$21),"")</f>
        <v/>
      </c>
      <c r="AM47" s="43" t="str">
        <f>IF(AND('Mapa final'!$AD$22="Muy Baja",'Mapa final'!$AF$22="Catastrófico"),CONCATENATE("R2C",'Mapa final'!$T$22),"")</f>
        <v/>
      </c>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ht="15" customHeight="1" x14ac:dyDescent="0.25">
      <c r="A48" s="69"/>
      <c r="B48" s="463"/>
      <c r="C48" s="463"/>
      <c r="D48" s="464"/>
      <c r="E48" s="520"/>
      <c r="F48" s="505"/>
      <c r="G48" s="505"/>
      <c r="H48" s="505"/>
      <c r="I48" s="506"/>
      <c r="J48" s="62" t="str">
        <f>IF(AND('Mapa final'!$AD$23="Muy Baja",'Mapa final'!$AF$23="Leve"),CONCATENATE("R3C",'Mapa final'!$T$23),"")</f>
        <v/>
      </c>
      <c r="K48" s="63" t="str">
        <f>IF(AND('Mapa final'!$AD$24="Muy Baja",'Mapa final'!$AF$24="Leve"),CONCATENATE("R3C",'Mapa final'!$T$24),"")</f>
        <v/>
      </c>
      <c r="L48" s="63" t="str">
        <f>IF(AND('Mapa final'!$AD$25="Muy Baja",'Mapa final'!$AF$25="Leve"),CONCATENATE("R3C",'Mapa final'!$T$25),"")</f>
        <v/>
      </c>
      <c r="M48" s="63" t="str">
        <f>IF(AND('Mapa final'!$AD$26="Muy Baja",'Mapa final'!$AF$26="Leve"),CONCATENATE("R3C",'Mapa final'!$T$26),"")</f>
        <v/>
      </c>
      <c r="N48" s="63" t="str">
        <f>IF(AND('Mapa final'!$AD$27="Muy Baja",'Mapa final'!$AF$27="Leve"),CONCATENATE("R3C",'Mapa final'!$T$27),"")</f>
        <v/>
      </c>
      <c r="O48" s="64" t="str">
        <f>IF(AND('Mapa final'!$AD$28="Muy Baja",'Mapa final'!$AF$28="Leve"),CONCATENATE("R3C",'Mapa final'!$T$28),"")</f>
        <v/>
      </c>
      <c r="P48" s="62" t="str">
        <f>IF(AND('Mapa final'!$AD$23="Muy Baja",'Mapa final'!$AF$23="Menor"),CONCATENATE("R3C",'Mapa final'!$T$23),"")</f>
        <v/>
      </c>
      <c r="Q48" s="63" t="str">
        <f>IF(AND('Mapa final'!$AD$24="Muy Baja",'Mapa final'!$AF$24="Menor"),CONCATENATE("R3C",'Mapa final'!$T$24),"")</f>
        <v/>
      </c>
      <c r="R48" s="63" t="str">
        <f>IF(AND('Mapa final'!$AD$25="Muy Baja",'Mapa final'!$AF$25="Menor"),CONCATENATE("R3C",'Mapa final'!$T$25),"")</f>
        <v/>
      </c>
      <c r="S48" s="63" t="str">
        <f>IF(AND('Mapa final'!$AD$26="Muy Baja",'Mapa final'!$AF$26="Menor"),CONCATENATE("R3C",'Mapa final'!$T$26),"")</f>
        <v/>
      </c>
      <c r="T48" s="63" t="str">
        <f>IF(AND('Mapa final'!$AD$27="Muy Baja",'Mapa final'!$AF$27="Menor"),CONCATENATE("R3C",'Mapa final'!$T$27),"")</f>
        <v/>
      </c>
      <c r="U48" s="64" t="str">
        <f>IF(AND('Mapa final'!$AD$28="Muy Baja",'Mapa final'!$AF$28="Menor"),CONCATENATE("R3C",'Mapa final'!$T$28),"")</f>
        <v/>
      </c>
      <c r="V48" s="53" t="str">
        <f>IF(AND('Mapa final'!$AD$23="Muy Baja",'Mapa final'!$AF$23="Moderado"),CONCATENATE("R3C",'Mapa final'!$T$23),"")</f>
        <v/>
      </c>
      <c r="W48" s="54" t="str">
        <f>IF(AND('Mapa final'!$AD$24="Muy Baja",'Mapa final'!$AF$24="Moderado"),CONCATENATE("R3C",'Mapa final'!$T$24),"")</f>
        <v/>
      </c>
      <c r="X48" s="54" t="str">
        <f>IF(AND('Mapa final'!$AD$25="Muy Baja",'Mapa final'!$AF$25="Moderado"),CONCATENATE("R3C",'Mapa final'!$T$25),"")</f>
        <v/>
      </c>
      <c r="Y48" s="54" t="str">
        <f>IF(AND('Mapa final'!$AD$26="Muy Baja",'Mapa final'!$AF$26="Moderado"),CONCATENATE("R3C",'Mapa final'!$T$26),"")</f>
        <v/>
      </c>
      <c r="Z48" s="54" t="str">
        <f>IF(AND('Mapa final'!$AD$27="Muy Baja",'Mapa final'!$AF$27="Moderado"),CONCATENATE("R3C",'Mapa final'!$T$27),"")</f>
        <v/>
      </c>
      <c r="AA48" s="55" t="str">
        <f>IF(AND('Mapa final'!$AD$28="Muy Baja",'Mapa final'!$AF$28="Moderado"),CONCATENATE("R3C",'Mapa final'!$T$28),"")</f>
        <v/>
      </c>
      <c r="AB48" s="38" t="str">
        <f>IF(AND('Mapa final'!$AD$23="Muy Baja",'Mapa final'!$AF$23="Mayor"),CONCATENATE("R3C",'Mapa final'!$T$23),"")</f>
        <v/>
      </c>
      <c r="AC48" s="39" t="str">
        <f>IF(AND('Mapa final'!$AD$24="Muy Baja",'Mapa final'!$AF$24="Mayor"),CONCATENATE("R3C",'Mapa final'!$T$24),"")</f>
        <v/>
      </c>
      <c r="AD48" s="39" t="str">
        <f>IF(AND('Mapa final'!$AD$25="Muy Baja",'Mapa final'!$AF$25="Mayor"),CONCATENATE("R3C",'Mapa final'!$T$25),"")</f>
        <v/>
      </c>
      <c r="AE48" s="39" t="str">
        <f>IF(AND('Mapa final'!$AD$26="Muy Baja",'Mapa final'!$AF$26="Mayor"),CONCATENATE("R3C",'Mapa final'!$T$26),"")</f>
        <v/>
      </c>
      <c r="AF48" s="39" t="str">
        <f>IF(AND('Mapa final'!$AD$27="Muy Baja",'Mapa final'!$AF$27="Mayor"),CONCATENATE("R3C",'Mapa final'!$T$27),"")</f>
        <v/>
      </c>
      <c r="AG48" s="40" t="str">
        <f>IF(AND('Mapa final'!$AD$28="Muy Baja",'Mapa final'!$AF$28="Mayor"),CONCATENATE("R3C",'Mapa final'!$T$28),"")</f>
        <v/>
      </c>
      <c r="AH48" s="41" t="str">
        <f>IF(AND('Mapa final'!$AD$23="Muy Baja",'Mapa final'!$AF$23="Catastrófico"),CONCATENATE("R3C",'Mapa final'!$T$23),"")</f>
        <v/>
      </c>
      <c r="AI48" s="42" t="str">
        <f>IF(AND('Mapa final'!$AD$24="Muy Baja",'Mapa final'!$AF$24="Catastrófico"),CONCATENATE("R3C",'Mapa final'!$T$24),"")</f>
        <v/>
      </c>
      <c r="AJ48" s="42" t="str">
        <f>IF(AND('Mapa final'!$AD$25="Muy Baja",'Mapa final'!$AF$25="Catastrófico"),CONCATENATE("R3C",'Mapa final'!$T$25),"")</f>
        <v/>
      </c>
      <c r="AK48" s="42" t="str">
        <f>IF(AND('Mapa final'!$AD$26="Muy Baja",'Mapa final'!$AF$26="Catastrófico"),CONCATENATE("R3C",'Mapa final'!$T$26),"")</f>
        <v/>
      </c>
      <c r="AL48" s="42" t="str">
        <f>IF(AND('Mapa final'!$AD$27="Muy Baja",'Mapa final'!$AF$27="Catastrófico"),CONCATENATE("R3C",'Mapa final'!$T$27),"")</f>
        <v/>
      </c>
      <c r="AM48" s="43" t="str">
        <f>IF(AND('Mapa final'!$AD$28="Muy Baja",'Mapa final'!$AF$28="Catastrófico"),CONCATENATE("R3C",'Mapa final'!$T$28),"")</f>
        <v/>
      </c>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ht="15" customHeight="1" x14ac:dyDescent="0.25">
      <c r="A49" s="69"/>
      <c r="B49" s="463"/>
      <c r="C49" s="463"/>
      <c r="D49" s="464"/>
      <c r="E49" s="504"/>
      <c r="F49" s="505"/>
      <c r="G49" s="505"/>
      <c r="H49" s="505"/>
      <c r="I49" s="506"/>
      <c r="J49" s="62" t="str">
        <f>IF(AND('Mapa final'!$AD$29="Muy Baja",'Mapa final'!$AF$29="Leve"),CONCATENATE("R4C",'Mapa final'!$T$29),"")</f>
        <v/>
      </c>
      <c r="K49" s="63" t="str">
        <f>IF(AND('Mapa final'!$AD$30="Muy Baja",'Mapa final'!$AF$30="Leve"),CONCATENATE("R4C",'Mapa final'!$T$30),"")</f>
        <v/>
      </c>
      <c r="L49" s="63" t="str">
        <f>IF(AND('Mapa final'!$AD$31="Muy Baja",'Mapa final'!$AF$31="Leve"),CONCATENATE("R4C",'Mapa final'!$T$31),"")</f>
        <v/>
      </c>
      <c r="M49" s="63" t="str">
        <f>IF(AND('Mapa final'!$AD$32="Muy Baja",'Mapa final'!$AF$32="Leve"),CONCATENATE("R4C",'Mapa final'!$T$32),"")</f>
        <v/>
      </c>
      <c r="N49" s="63" t="str">
        <f>IF(AND('Mapa final'!$AD$33="Muy Baja",'Mapa final'!$AF$33="Leve"),CONCATENATE("R4C",'Mapa final'!$T$33),"")</f>
        <v/>
      </c>
      <c r="O49" s="64" t="str">
        <f>IF(AND('Mapa final'!$AD$34="Muy Baja",'Mapa final'!$AF$34="Leve"),CONCATENATE("R4C",'Mapa final'!$T$34),"")</f>
        <v/>
      </c>
      <c r="P49" s="62" t="str">
        <f>IF(AND('Mapa final'!$AD$29="Muy Baja",'Mapa final'!$AF$29="Menor"),CONCATENATE("R4C",'Mapa final'!$T$29),"")</f>
        <v/>
      </c>
      <c r="Q49" s="63" t="str">
        <f>IF(AND('Mapa final'!$AD$30="Muy Baja",'Mapa final'!$AF$30="Menor"),CONCATENATE("R4C",'Mapa final'!$T$30),"")</f>
        <v/>
      </c>
      <c r="R49" s="63" t="str">
        <f>IF(AND('Mapa final'!$AD$31="Muy Baja",'Mapa final'!$AF$31="Menor"),CONCATENATE("R4C",'Mapa final'!$T$31),"")</f>
        <v/>
      </c>
      <c r="S49" s="63" t="str">
        <f>IF(AND('Mapa final'!$AD$32="Muy Baja",'Mapa final'!$AF$32="Menor"),CONCATENATE("R4C",'Mapa final'!$T$32),"")</f>
        <v/>
      </c>
      <c r="T49" s="63" t="str">
        <f>IF(AND('Mapa final'!$AD$33="Muy Baja",'Mapa final'!$AF$33="Menor"),CONCATENATE("R4C",'Mapa final'!$T$33),"")</f>
        <v/>
      </c>
      <c r="U49" s="64" t="str">
        <f>IF(AND('Mapa final'!$AD$34="Muy Baja",'Mapa final'!$AF$34="Menor"),CONCATENATE("R4C",'Mapa final'!$T$34),"")</f>
        <v/>
      </c>
      <c r="V49" s="53" t="str">
        <f>IF(AND('Mapa final'!$AD$29="Muy Baja",'Mapa final'!$AF$29="Moderado"),CONCATENATE("R4C",'Mapa final'!$T$29),"")</f>
        <v/>
      </c>
      <c r="W49" s="54" t="str">
        <f>IF(AND('Mapa final'!$AD$30="Muy Baja",'Mapa final'!$AF$30="Moderado"),CONCATENATE("R4C",'Mapa final'!$T$30),"")</f>
        <v/>
      </c>
      <c r="X49" s="54" t="str">
        <f>IF(AND('Mapa final'!$AD$31="Muy Baja",'Mapa final'!$AF$31="Moderado"),CONCATENATE("R4C",'Mapa final'!$T$31),"")</f>
        <v/>
      </c>
      <c r="Y49" s="54" t="str">
        <f>IF(AND('Mapa final'!$AD$32="Muy Baja",'Mapa final'!$AF$32="Moderado"),CONCATENATE("R4C",'Mapa final'!$T$32),"")</f>
        <v/>
      </c>
      <c r="Z49" s="54" t="str">
        <f>IF(AND('Mapa final'!$AD$33="Muy Baja",'Mapa final'!$AF$33="Moderado"),CONCATENATE("R4C",'Mapa final'!$T$33),"")</f>
        <v/>
      </c>
      <c r="AA49" s="55" t="str">
        <f>IF(AND('Mapa final'!$AD$34="Muy Baja",'Mapa final'!$AF$34="Moderado"),CONCATENATE("R4C",'Mapa final'!$T$34),"")</f>
        <v/>
      </c>
      <c r="AB49" s="38" t="str">
        <f>IF(AND('Mapa final'!$AD$29="Muy Baja",'Mapa final'!$AF$29="Mayor"),CONCATENATE("R4C",'Mapa final'!$T$29),"")</f>
        <v/>
      </c>
      <c r="AC49" s="39" t="str">
        <f>IF(AND('Mapa final'!$AD$30="Muy Baja",'Mapa final'!$AF$30="Mayor"),CONCATENATE("R4C",'Mapa final'!$T$30),"")</f>
        <v/>
      </c>
      <c r="AD49" s="39" t="str">
        <f>IF(AND('Mapa final'!$AD$31="Muy Baja",'Mapa final'!$AF$31="Mayor"),CONCATENATE("R4C",'Mapa final'!$T$31),"")</f>
        <v/>
      </c>
      <c r="AE49" s="39" t="str">
        <f>IF(AND('Mapa final'!$AD$32="Muy Baja",'Mapa final'!$AF$32="Mayor"),CONCATENATE("R4C",'Mapa final'!$T$32),"")</f>
        <v/>
      </c>
      <c r="AF49" s="39" t="str">
        <f>IF(AND('Mapa final'!$AD$33="Muy Baja",'Mapa final'!$AF$33="Mayor"),CONCATENATE("R4C",'Mapa final'!$T$33),"")</f>
        <v/>
      </c>
      <c r="AG49" s="40" t="str">
        <f>IF(AND('Mapa final'!$AD$34="Muy Baja",'Mapa final'!$AF$34="Mayor"),CONCATENATE("R4C",'Mapa final'!$T$34),"")</f>
        <v/>
      </c>
      <c r="AH49" s="41" t="str">
        <f>IF(AND('Mapa final'!$AD$29="Muy Baja",'Mapa final'!$AF$29="Catastrófico"),CONCATENATE("R4C",'Mapa final'!$T$29),"")</f>
        <v/>
      </c>
      <c r="AI49" s="42" t="str">
        <f>IF(AND('Mapa final'!$AD$30="Muy Baja",'Mapa final'!$AF$30="Catastrófico"),CONCATENATE("R4C",'Mapa final'!$T$30),"")</f>
        <v/>
      </c>
      <c r="AJ49" s="42" t="str">
        <f>IF(AND('Mapa final'!$AD$31="Muy Baja",'Mapa final'!$AF$31="Catastrófico"),CONCATENATE("R4C",'Mapa final'!$T$31),"")</f>
        <v/>
      </c>
      <c r="AK49" s="42" t="str">
        <f>IF(AND('Mapa final'!$AD$32="Muy Baja",'Mapa final'!$AF$32="Catastrófico"),CONCATENATE("R4C",'Mapa final'!$T$32),"")</f>
        <v/>
      </c>
      <c r="AL49" s="42" t="str">
        <f>IF(AND('Mapa final'!$AD$33="Muy Baja",'Mapa final'!$AF$33="Catastrófico"),CONCATENATE("R4C",'Mapa final'!$T$33),"")</f>
        <v/>
      </c>
      <c r="AM49" s="43" t="str">
        <f>IF(AND('Mapa final'!$AD$34="Muy Baja",'Mapa final'!$AF$34="Catastrófico"),CONCATENATE("R4C",'Mapa final'!$T$34),"")</f>
        <v/>
      </c>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ht="15" customHeight="1" x14ac:dyDescent="0.25">
      <c r="A50" s="69"/>
      <c r="B50" s="463"/>
      <c r="C50" s="463"/>
      <c r="D50" s="464"/>
      <c r="E50" s="504"/>
      <c r="F50" s="505"/>
      <c r="G50" s="505"/>
      <c r="H50" s="505"/>
      <c r="I50" s="506"/>
      <c r="J50" s="62" t="str">
        <f>IF(AND('Mapa final'!$AD$35="Muy Baja",'Mapa final'!$AF$35="Leve"),CONCATENATE("R5C",'Mapa final'!$T$35),"")</f>
        <v/>
      </c>
      <c r="K50" s="63" t="str">
        <f>IF(AND('Mapa final'!$AD$36="Muy Baja",'Mapa final'!$AF$36="Leve"),CONCATENATE("R5C",'Mapa final'!$T$36),"")</f>
        <v/>
      </c>
      <c r="L50" s="63" t="str">
        <f>IF(AND('Mapa final'!$AD$37="Muy Baja",'Mapa final'!$AF$37="Leve"),CONCATENATE("R5C",'Mapa final'!$T$37),"")</f>
        <v/>
      </c>
      <c r="M50" s="63" t="str">
        <f>IF(AND('Mapa final'!$AD$38="Muy Baja",'Mapa final'!$AF$38="Leve"),CONCATENATE("R5C",'Mapa final'!$T$38),"")</f>
        <v/>
      </c>
      <c r="N50" s="63" t="str">
        <f>IF(AND('Mapa final'!$AD$39="Muy Baja",'Mapa final'!$AF$39="Leve"),CONCATENATE("R5C",'Mapa final'!$T$39),"")</f>
        <v/>
      </c>
      <c r="O50" s="64" t="str">
        <f>IF(AND('Mapa final'!$AD$40="Muy Baja",'Mapa final'!$AF$40="Leve"),CONCATENATE("R5C",'Mapa final'!$T$40),"")</f>
        <v/>
      </c>
      <c r="P50" s="62" t="str">
        <f>IF(AND('Mapa final'!$AD$35="Muy Baja",'Mapa final'!$AF$35="Menor"),CONCATENATE("R5C",'Mapa final'!$T$35),"")</f>
        <v/>
      </c>
      <c r="Q50" s="63" t="str">
        <f>IF(AND('Mapa final'!$AD$36="Muy Baja",'Mapa final'!$AF$36="Menor"),CONCATENATE("R5C",'Mapa final'!$T$36),"")</f>
        <v/>
      </c>
      <c r="R50" s="63" t="str">
        <f>IF(AND('Mapa final'!$AD$37="Muy Baja",'Mapa final'!$AF$37="Menor"),CONCATENATE("R5C",'Mapa final'!$T$37),"")</f>
        <v/>
      </c>
      <c r="S50" s="63" t="str">
        <f>IF(AND('Mapa final'!$AD$38="Muy Baja",'Mapa final'!$AF$38="Menor"),CONCATENATE("R5C",'Mapa final'!$T$38),"")</f>
        <v/>
      </c>
      <c r="T50" s="63" t="str">
        <f>IF(AND('Mapa final'!$AD$39="Muy Baja",'Mapa final'!$AF$39="Menor"),CONCATENATE("R5C",'Mapa final'!$T$39),"")</f>
        <v/>
      </c>
      <c r="U50" s="64" t="str">
        <f>IF(AND('Mapa final'!$AD$40="Muy Baja",'Mapa final'!$AF$40="Menor"),CONCATENATE("R5C",'Mapa final'!$T$40),"")</f>
        <v/>
      </c>
      <c r="V50" s="53" t="str">
        <f>IF(AND('Mapa final'!$AD$35="Muy Baja",'Mapa final'!$AF$35="Moderado"),CONCATENATE("R5C",'Mapa final'!$T$35),"")</f>
        <v/>
      </c>
      <c r="W50" s="54" t="str">
        <f>IF(AND('Mapa final'!$AD$36="Muy Baja",'Mapa final'!$AF$36="Moderado"),CONCATENATE("R5C",'Mapa final'!$T$36),"")</f>
        <v/>
      </c>
      <c r="X50" s="54" t="str">
        <f>IF(AND('Mapa final'!$AD$37="Muy Baja",'Mapa final'!$AF$37="Moderado"),CONCATENATE("R5C",'Mapa final'!$T$37),"")</f>
        <v/>
      </c>
      <c r="Y50" s="54" t="str">
        <f>IF(AND('Mapa final'!$AD$38="Muy Baja",'Mapa final'!$AF$38="Moderado"),CONCATENATE("R5C",'Mapa final'!$T$38),"")</f>
        <v/>
      </c>
      <c r="Z50" s="54" t="str">
        <f>IF(AND('Mapa final'!$AD$39="Muy Baja",'Mapa final'!$AF$39="Moderado"),CONCATENATE("R5C",'Mapa final'!$T$39),"")</f>
        <v/>
      </c>
      <c r="AA50" s="55" t="str">
        <f>IF(AND('Mapa final'!$AD$40="Muy Baja",'Mapa final'!$AF$40="Moderado"),CONCATENATE("R5C",'Mapa final'!$T$40),"")</f>
        <v/>
      </c>
      <c r="AB50" s="38" t="str">
        <f>IF(AND('Mapa final'!$AD$35="Muy Baja",'Mapa final'!$AF$35="Mayor"),CONCATENATE("R5C",'Mapa final'!$T$35),"")</f>
        <v/>
      </c>
      <c r="AC50" s="39" t="str">
        <f>IF(AND('Mapa final'!$AD$36="Muy Baja",'Mapa final'!$AF$36="Mayor"),CONCATENATE("R5C",'Mapa final'!$T$36),"")</f>
        <v/>
      </c>
      <c r="AD50" s="39" t="str">
        <f>IF(AND('Mapa final'!$AD$37="Muy Baja",'Mapa final'!$AF$37="Mayor"),CONCATENATE("R5C",'Mapa final'!$T$37),"")</f>
        <v/>
      </c>
      <c r="AE50" s="39" t="str">
        <f>IF(AND('Mapa final'!$AD$38="Muy Baja",'Mapa final'!$AF$38="Mayor"),CONCATENATE("R5C",'Mapa final'!$T$38),"")</f>
        <v/>
      </c>
      <c r="AF50" s="39" t="str">
        <f>IF(AND('Mapa final'!$AD$39="Muy Baja",'Mapa final'!$AF$39="Mayor"),CONCATENATE("R5C",'Mapa final'!$T$39),"")</f>
        <v/>
      </c>
      <c r="AG50" s="40" t="str">
        <f>IF(AND('Mapa final'!$AD$40="Muy Baja",'Mapa final'!$AF$40="Mayor"),CONCATENATE("R5C",'Mapa final'!$T$40),"")</f>
        <v/>
      </c>
      <c r="AH50" s="41" t="str">
        <f>IF(AND('Mapa final'!$AD$35="Muy Baja",'Mapa final'!$AF$35="Catastrófico"),CONCATENATE("R5C",'Mapa final'!$T$35),"")</f>
        <v/>
      </c>
      <c r="AI50" s="42" t="str">
        <f>IF(AND('Mapa final'!$AD$36="Muy Baja",'Mapa final'!$AF$36="Catastrófico"),CONCATENATE("R5C",'Mapa final'!$T$36),"")</f>
        <v/>
      </c>
      <c r="AJ50" s="42" t="str">
        <f>IF(AND('Mapa final'!$AD$37="Muy Baja",'Mapa final'!$AF$37="Catastrófico"),CONCATENATE("R5C",'Mapa final'!$T$37),"")</f>
        <v/>
      </c>
      <c r="AK50" s="42" t="str">
        <f>IF(AND('Mapa final'!$AD$38="Muy Baja",'Mapa final'!$AF$38="Catastrófico"),CONCATENATE("R5C",'Mapa final'!$T$38),"")</f>
        <v/>
      </c>
      <c r="AL50" s="42" t="str">
        <f>IF(AND('Mapa final'!$AD$39="Muy Baja",'Mapa final'!$AF$39="Catastrófico"),CONCATENATE("R5C",'Mapa final'!$T$39),"")</f>
        <v/>
      </c>
      <c r="AM50" s="43" t="str">
        <f>IF(AND('Mapa final'!$AD$40="Muy Baja",'Mapa final'!$AF$40="Catastrófico"),CONCATENATE("R5C",'Mapa final'!$T$40),"")</f>
        <v/>
      </c>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 customHeight="1" x14ac:dyDescent="0.25">
      <c r="A51" s="69"/>
      <c r="B51" s="463"/>
      <c r="C51" s="463"/>
      <c r="D51" s="464"/>
      <c r="E51" s="504"/>
      <c r="F51" s="505"/>
      <c r="G51" s="505"/>
      <c r="H51" s="505"/>
      <c r="I51" s="506"/>
      <c r="J51" s="62" t="str">
        <f>IF(AND('Mapa final'!$AD$41="Muy Baja",'Mapa final'!$AF$41="Leve"),CONCATENATE("R6C",'Mapa final'!$T$41),"")</f>
        <v/>
      </c>
      <c r="K51" s="63" t="str">
        <f>IF(AND('Mapa final'!$AD$42="Muy Baja",'Mapa final'!$AF$42="Leve"),CONCATENATE("R6C",'Mapa final'!$T$42),"")</f>
        <v/>
      </c>
      <c r="L51" s="63" t="str">
        <f>IF(AND('Mapa final'!$AD$43="Muy Baja",'Mapa final'!$AF$43="Leve"),CONCATENATE("R6C",'Mapa final'!$T$43),"")</f>
        <v/>
      </c>
      <c r="M51" s="63" t="str">
        <f>IF(AND('Mapa final'!$AD$44="Muy Baja",'Mapa final'!$AF$44="Leve"),CONCATENATE("R6C",'Mapa final'!$T$44),"")</f>
        <v/>
      </c>
      <c r="N51" s="63" t="str">
        <f>IF(AND('Mapa final'!$AD$45="Muy Baja",'Mapa final'!$AF$45="Leve"),CONCATENATE("R6C",'Mapa final'!$T$45),"")</f>
        <v/>
      </c>
      <c r="O51" s="64" t="str">
        <f>IF(AND('Mapa final'!$AD$46="Muy Baja",'Mapa final'!$AF$46="Leve"),CONCATENATE("R6C",'Mapa final'!$T$46),"")</f>
        <v/>
      </c>
      <c r="P51" s="62" t="str">
        <f>IF(AND('Mapa final'!$AD$41="Muy Baja",'Mapa final'!$AF$41="Menor"),CONCATENATE("R6C",'Mapa final'!$T$41),"")</f>
        <v/>
      </c>
      <c r="Q51" s="63" t="str">
        <f>IF(AND('Mapa final'!$AD$42="Muy Baja",'Mapa final'!$AF$42="Menor"),CONCATENATE("R6C",'Mapa final'!$T$42),"")</f>
        <v/>
      </c>
      <c r="R51" s="63" t="str">
        <f>IF(AND('Mapa final'!$AD$43="Muy Baja",'Mapa final'!$AF$43="Menor"),CONCATENATE("R6C",'Mapa final'!$T$43),"")</f>
        <v/>
      </c>
      <c r="S51" s="63" t="str">
        <f>IF(AND('Mapa final'!$AD$44="Muy Baja",'Mapa final'!$AF$44="Menor"),CONCATENATE("R6C",'Mapa final'!$T$44),"")</f>
        <v/>
      </c>
      <c r="T51" s="63" t="str">
        <f>IF(AND('Mapa final'!$AD$45="Muy Baja",'Mapa final'!$AF$45="Menor"),CONCATENATE("R6C",'Mapa final'!$T$45),"")</f>
        <v/>
      </c>
      <c r="U51" s="64" t="str">
        <f>IF(AND('Mapa final'!$AD$46="Muy Baja",'Mapa final'!$AF$46="Menor"),CONCATENATE("R6C",'Mapa final'!$T$46),"")</f>
        <v/>
      </c>
      <c r="V51" s="53" t="str">
        <f>IF(AND('Mapa final'!$AD$41="Muy Baja",'Mapa final'!$AF$41="Moderado"),CONCATENATE("R6C",'Mapa final'!$T$41),"")</f>
        <v/>
      </c>
      <c r="W51" s="54" t="str">
        <f>IF(AND('Mapa final'!$AD$42="Muy Baja",'Mapa final'!$AF$42="Moderado"),CONCATENATE("R6C",'Mapa final'!$T$42),"")</f>
        <v/>
      </c>
      <c r="X51" s="54" t="str">
        <f>IF(AND('Mapa final'!$AD$43="Muy Baja",'Mapa final'!$AF$43="Moderado"),CONCATENATE("R6C",'Mapa final'!$T$43),"")</f>
        <v/>
      </c>
      <c r="Y51" s="54" t="str">
        <f>IF(AND('Mapa final'!$AD$44="Muy Baja",'Mapa final'!$AF$44="Moderado"),CONCATENATE("R6C",'Mapa final'!$T$44),"")</f>
        <v/>
      </c>
      <c r="Z51" s="54" t="str">
        <f>IF(AND('Mapa final'!$AD$45="Muy Baja",'Mapa final'!$AF$45="Moderado"),CONCATENATE("R6C",'Mapa final'!$T$45),"")</f>
        <v/>
      </c>
      <c r="AA51" s="55" t="str">
        <f>IF(AND('Mapa final'!$AD$46="Muy Baja",'Mapa final'!$AF$46="Moderado"),CONCATENATE("R6C",'Mapa final'!$T$46),"")</f>
        <v/>
      </c>
      <c r="AB51" s="38" t="str">
        <f>IF(AND('Mapa final'!$AD$41="Muy Baja",'Mapa final'!$AF$41="Mayor"),CONCATENATE("R6C",'Mapa final'!$T$41),"")</f>
        <v/>
      </c>
      <c r="AC51" s="39" t="str">
        <f>IF(AND('Mapa final'!$AD$42="Muy Baja",'Mapa final'!$AF$42="Mayor"),CONCATENATE("R6C",'Mapa final'!$T$42),"")</f>
        <v/>
      </c>
      <c r="AD51" s="39" t="str">
        <f>IF(AND('Mapa final'!$AD$43="Muy Baja",'Mapa final'!$AF$43="Mayor"),CONCATENATE("R6C",'Mapa final'!$T$43),"")</f>
        <v/>
      </c>
      <c r="AE51" s="39" t="str">
        <f>IF(AND('Mapa final'!$AD$44="Muy Baja",'Mapa final'!$AF$44="Mayor"),CONCATENATE("R6C",'Mapa final'!$T$44),"")</f>
        <v/>
      </c>
      <c r="AF51" s="39" t="str">
        <f>IF(AND('Mapa final'!$AD$45="Muy Baja",'Mapa final'!$AF$45="Mayor"),CONCATENATE("R6C",'Mapa final'!$T$45),"")</f>
        <v/>
      </c>
      <c r="AG51" s="40" t="str">
        <f>IF(AND('Mapa final'!$AD$46="Muy Baja",'Mapa final'!$AF$46="Mayor"),CONCATENATE("R6C",'Mapa final'!$T$46),"")</f>
        <v/>
      </c>
      <c r="AH51" s="41" t="str">
        <f>IF(AND('Mapa final'!$AD$41="Muy Baja",'Mapa final'!$AF$41="Catastrófico"),CONCATENATE("R6C",'Mapa final'!$T$41),"")</f>
        <v/>
      </c>
      <c r="AI51" s="42" t="str">
        <f>IF(AND('Mapa final'!$AD$42="Muy Baja",'Mapa final'!$AF$42="Catastrófico"),CONCATENATE("R6C",'Mapa final'!$T$42),"")</f>
        <v/>
      </c>
      <c r="AJ51" s="42" t="str">
        <f>IF(AND('Mapa final'!$AD$43="Muy Baja",'Mapa final'!$AF$43="Catastrófico"),CONCATENATE("R6C",'Mapa final'!$T$43),"")</f>
        <v/>
      </c>
      <c r="AK51" s="42" t="str">
        <f>IF(AND('Mapa final'!$AD$44="Muy Baja",'Mapa final'!$AF$44="Catastrófico"),CONCATENATE("R6C",'Mapa final'!$T$44),"")</f>
        <v/>
      </c>
      <c r="AL51" s="42" t="str">
        <f>IF(AND('Mapa final'!$AD$45="Muy Baja",'Mapa final'!$AF$45="Catastrófico"),CONCATENATE("R6C",'Mapa final'!$T$45),"")</f>
        <v/>
      </c>
      <c r="AM51" s="43" t="str">
        <f>IF(AND('Mapa final'!$AD$46="Muy Baja",'Mapa final'!$AF$46="Catastrófico"),CONCATENATE("R6C",'Mapa final'!$T$46),"")</f>
        <v/>
      </c>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ht="15" customHeight="1" x14ac:dyDescent="0.25">
      <c r="A52" s="69"/>
      <c r="B52" s="463"/>
      <c r="C52" s="463"/>
      <c r="D52" s="464"/>
      <c r="E52" s="504"/>
      <c r="F52" s="505"/>
      <c r="G52" s="505"/>
      <c r="H52" s="505"/>
      <c r="I52" s="506"/>
      <c r="J52" s="62" t="str">
        <f>IF(AND('Mapa final'!$AD$47="Muy Baja",'Mapa final'!$AF$47="Leve"),CONCATENATE("R7C",'Mapa final'!$T$47),"")</f>
        <v/>
      </c>
      <c r="K52" s="63" t="str">
        <f>IF(AND('Mapa final'!$AD$48="Muy Baja",'Mapa final'!$AF$48="Leve"),CONCATENATE("R7C",'Mapa final'!$T$48),"")</f>
        <v/>
      </c>
      <c r="L52" s="63" t="str">
        <f>IF(AND('Mapa final'!$AD$49="Muy Baja",'Mapa final'!$AF$49="Leve"),CONCATENATE("R7C",'Mapa final'!$T$49),"")</f>
        <v/>
      </c>
      <c r="M52" s="63" t="str">
        <f>IF(AND('Mapa final'!$AD$50="Muy Baja",'Mapa final'!$AF$50="Leve"),CONCATENATE("R7C",'Mapa final'!$T$50),"")</f>
        <v/>
      </c>
      <c r="N52" s="63" t="str">
        <f>IF(AND('Mapa final'!$AD$51="Muy Baja",'Mapa final'!$AF$51="Leve"),CONCATENATE("R7C",'Mapa final'!$T$51),"")</f>
        <v/>
      </c>
      <c r="O52" s="64" t="str">
        <f>IF(AND('Mapa final'!$AD$52="Muy Baja",'Mapa final'!$AF$52="Leve"),CONCATENATE("R7C",'Mapa final'!$T$52),"")</f>
        <v/>
      </c>
      <c r="P52" s="62" t="str">
        <f>IF(AND('Mapa final'!$AD$47="Muy Baja",'Mapa final'!$AF$47="Menor"),CONCATENATE("R7C",'Mapa final'!$T$47),"")</f>
        <v/>
      </c>
      <c r="Q52" s="63" t="str">
        <f>IF(AND('Mapa final'!$AD$48="Muy Baja",'Mapa final'!$AF$48="Menor"),CONCATENATE("R7C",'Mapa final'!$T$48),"")</f>
        <v/>
      </c>
      <c r="R52" s="63" t="str">
        <f>IF(AND('Mapa final'!$AD$49="Muy Baja",'Mapa final'!$AF$49="Menor"),CONCATENATE("R7C",'Mapa final'!$T$49),"")</f>
        <v/>
      </c>
      <c r="S52" s="63" t="str">
        <f>IF(AND('Mapa final'!$AD$50="Muy Baja",'Mapa final'!$AF$50="Menor"),CONCATENATE("R7C",'Mapa final'!$T$50),"")</f>
        <v/>
      </c>
      <c r="T52" s="63" t="str">
        <f>IF(AND('Mapa final'!$AD$51="Muy Baja",'Mapa final'!$AF$51="Menor"),CONCATENATE("R7C",'Mapa final'!$T$51),"")</f>
        <v/>
      </c>
      <c r="U52" s="64" t="str">
        <f>IF(AND('Mapa final'!$AD$52="Muy Baja",'Mapa final'!$AF$52="Menor"),CONCATENATE("R7C",'Mapa final'!$T$52),"")</f>
        <v/>
      </c>
      <c r="V52" s="53" t="str">
        <f>IF(AND('Mapa final'!$AD$47="Muy Baja",'Mapa final'!$AF$47="Moderado"),CONCATENATE("R7C",'Mapa final'!$T$47),"")</f>
        <v/>
      </c>
      <c r="W52" s="54" t="str">
        <f>IF(AND('Mapa final'!$AD$48="Muy Baja",'Mapa final'!$AF$48="Moderado"),CONCATENATE("R7C",'Mapa final'!$T$48),"")</f>
        <v/>
      </c>
      <c r="X52" s="54" t="str">
        <f>IF(AND('Mapa final'!$AD$49="Muy Baja",'Mapa final'!$AF$49="Moderado"),CONCATENATE("R7C",'Mapa final'!$T$49),"")</f>
        <v/>
      </c>
      <c r="Y52" s="54" t="str">
        <f>IF(AND('Mapa final'!$AD$50="Muy Baja",'Mapa final'!$AF$50="Moderado"),CONCATENATE("R7C",'Mapa final'!$T$50),"")</f>
        <v/>
      </c>
      <c r="Z52" s="54" t="str">
        <f>IF(AND('Mapa final'!$AD$51="Muy Baja",'Mapa final'!$AF$51="Moderado"),CONCATENATE("R7C",'Mapa final'!$T$51),"")</f>
        <v/>
      </c>
      <c r="AA52" s="55" t="str">
        <f>IF(AND('Mapa final'!$AD$52="Muy Baja",'Mapa final'!$AF$52="Moderado"),CONCATENATE("R7C",'Mapa final'!$T$52),"")</f>
        <v/>
      </c>
      <c r="AB52" s="38" t="str">
        <f>IF(AND('Mapa final'!$AD$47="Muy Baja",'Mapa final'!$AF$47="Mayor"),CONCATENATE("R7C",'Mapa final'!$T$47),"")</f>
        <v/>
      </c>
      <c r="AC52" s="39" t="str">
        <f>IF(AND('Mapa final'!$AD$48="Muy Baja",'Mapa final'!$AF$48="Mayor"),CONCATENATE("R7C",'Mapa final'!$T$48),"")</f>
        <v/>
      </c>
      <c r="AD52" s="39" t="str">
        <f>IF(AND('Mapa final'!$AD$49="Muy Baja",'Mapa final'!$AF$49="Mayor"),CONCATENATE("R7C",'Mapa final'!$T$49),"")</f>
        <v/>
      </c>
      <c r="AE52" s="39" t="str">
        <f>IF(AND('Mapa final'!$AD$50="Muy Baja",'Mapa final'!$AF$50="Mayor"),CONCATENATE("R7C",'Mapa final'!$T$50),"")</f>
        <v/>
      </c>
      <c r="AF52" s="39" t="str">
        <f>IF(AND('Mapa final'!$AD$51="Muy Baja",'Mapa final'!$AF$51="Mayor"),CONCATENATE("R7C",'Mapa final'!$T$51),"")</f>
        <v/>
      </c>
      <c r="AG52" s="40" t="str">
        <f>IF(AND('Mapa final'!$AD$52="Muy Baja",'Mapa final'!$AF$52="Mayor"),CONCATENATE("R7C",'Mapa final'!$T$52),"")</f>
        <v/>
      </c>
      <c r="AH52" s="41" t="str">
        <f>IF(AND('Mapa final'!$AD$47="Muy Baja",'Mapa final'!$AF$47="Catastrófico"),CONCATENATE("R7C",'Mapa final'!$T$47),"")</f>
        <v/>
      </c>
      <c r="AI52" s="42" t="str">
        <f>IF(AND('Mapa final'!$AD$48="Muy Baja",'Mapa final'!$AF$48="Catastrófico"),CONCATENATE("R7C",'Mapa final'!$T$48),"")</f>
        <v/>
      </c>
      <c r="AJ52" s="42" t="str">
        <f>IF(AND('Mapa final'!$AD$49="Muy Baja",'Mapa final'!$AF$49="Catastrófico"),CONCATENATE("R7C",'Mapa final'!$T$49),"")</f>
        <v/>
      </c>
      <c r="AK52" s="42" t="str">
        <f>IF(AND('Mapa final'!$AD$50="Muy Baja",'Mapa final'!$AF$50="Catastrófico"),CONCATENATE("R7C",'Mapa final'!$T$50),"")</f>
        <v/>
      </c>
      <c r="AL52" s="42" t="str">
        <f>IF(AND('Mapa final'!$AD$51="Muy Baja",'Mapa final'!$AF$51="Catastrófico"),CONCATENATE("R7C",'Mapa final'!$T$51),"")</f>
        <v/>
      </c>
      <c r="AM52" s="43" t="str">
        <f>IF(AND('Mapa final'!$AD$52="Muy Baja",'Mapa final'!$AF$52="Catastrófico"),CONCATENATE("R7C",'Mapa final'!$T$52),"")</f>
        <v/>
      </c>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463"/>
      <c r="C53" s="463"/>
      <c r="D53" s="464"/>
      <c r="E53" s="504"/>
      <c r="F53" s="505"/>
      <c r="G53" s="505"/>
      <c r="H53" s="505"/>
      <c r="I53" s="506"/>
      <c r="J53" s="62" t="str">
        <f>IF(AND('Mapa final'!$AD$53="Muy Baja",'Mapa final'!$AF$53="Leve"),CONCATENATE("R8C",'Mapa final'!$T$53),"")</f>
        <v/>
      </c>
      <c r="K53" s="63" t="str">
        <f>IF(AND('Mapa final'!$AD$54="Muy Baja",'Mapa final'!$AF$54="Leve"),CONCATENATE("R8C",'Mapa final'!$T$54),"")</f>
        <v/>
      </c>
      <c r="L53" s="63" t="str">
        <f>IF(AND('Mapa final'!$AD$55="Muy Baja",'Mapa final'!$AF$55="Leve"),CONCATENATE("R8C",'Mapa final'!$T$55),"")</f>
        <v/>
      </c>
      <c r="M53" s="63" t="str">
        <f>IF(AND('Mapa final'!$AD$56="Muy Baja",'Mapa final'!$AF$56="Leve"),CONCATENATE("R8C",'Mapa final'!$T$56),"")</f>
        <v/>
      </c>
      <c r="N53" s="63" t="str">
        <f>IF(AND('Mapa final'!$AD$57="Muy Baja",'Mapa final'!$AF$57="Leve"),CONCATENATE("R8C",'Mapa final'!$T$57),"")</f>
        <v/>
      </c>
      <c r="O53" s="64" t="str">
        <f>IF(AND('Mapa final'!$AD$58="Muy Baja",'Mapa final'!$AF$58="Leve"),CONCATENATE("R8C",'Mapa final'!$T$58),"")</f>
        <v/>
      </c>
      <c r="P53" s="62" t="str">
        <f>IF(AND('Mapa final'!$AD$53="Muy Baja",'Mapa final'!$AF$53="Menor"),CONCATENATE("R8C",'Mapa final'!$T$53),"")</f>
        <v/>
      </c>
      <c r="Q53" s="63" t="str">
        <f>IF(AND('Mapa final'!$AD$54="Muy Baja",'Mapa final'!$AF$54="Menor"),CONCATENATE("R8C",'Mapa final'!$T$54),"")</f>
        <v/>
      </c>
      <c r="R53" s="63" t="str">
        <f>IF(AND('Mapa final'!$AD$55="Muy Baja",'Mapa final'!$AF$55="Menor"),CONCATENATE("R8C",'Mapa final'!$T$55),"")</f>
        <v/>
      </c>
      <c r="S53" s="63" t="str">
        <f>IF(AND('Mapa final'!$AD$56="Muy Baja",'Mapa final'!$AF$56="Menor"),CONCATENATE("R8C",'Mapa final'!$T$56),"")</f>
        <v/>
      </c>
      <c r="T53" s="63" t="str">
        <f>IF(AND('Mapa final'!$AD$57="Muy Baja",'Mapa final'!$AF$57="Menor"),CONCATENATE("R8C",'Mapa final'!$T$57),"")</f>
        <v/>
      </c>
      <c r="U53" s="64" t="str">
        <f>IF(AND('Mapa final'!$AD$58="Muy Baja",'Mapa final'!$AF$58="Menor"),CONCATENATE("R8C",'Mapa final'!$T$58),"")</f>
        <v/>
      </c>
      <c r="V53" s="53" t="str">
        <f>IF(AND('Mapa final'!$AD$53="Muy Baja",'Mapa final'!$AF$53="Moderado"),CONCATENATE("R8C",'Mapa final'!$T$53),"")</f>
        <v/>
      </c>
      <c r="W53" s="54" t="str">
        <f>IF(AND('Mapa final'!$AD$54="Muy Baja",'Mapa final'!$AF$54="Moderado"),CONCATENATE("R8C",'Mapa final'!$T$54),"")</f>
        <v/>
      </c>
      <c r="X53" s="54" t="str">
        <f>IF(AND('Mapa final'!$AD$55="Muy Baja",'Mapa final'!$AF$55="Moderado"),CONCATENATE("R8C",'Mapa final'!$T$55),"")</f>
        <v/>
      </c>
      <c r="Y53" s="54" t="str">
        <f>IF(AND('Mapa final'!$AD$56="Muy Baja",'Mapa final'!$AF$56="Moderado"),CONCATENATE("R8C",'Mapa final'!$T$56),"")</f>
        <v/>
      </c>
      <c r="Z53" s="54" t="str">
        <f>IF(AND('Mapa final'!$AD$57="Muy Baja",'Mapa final'!$AF$57="Moderado"),CONCATENATE("R8C",'Mapa final'!$T$57),"")</f>
        <v/>
      </c>
      <c r="AA53" s="55" t="str">
        <f>IF(AND('Mapa final'!$AD$58="Muy Baja",'Mapa final'!$AF$58="Moderado"),CONCATENATE("R8C",'Mapa final'!$T$58),"")</f>
        <v/>
      </c>
      <c r="AB53" s="38" t="str">
        <f>IF(AND('Mapa final'!$AD$53="Muy Baja",'Mapa final'!$AF$53="Mayor"),CONCATENATE("R8C",'Mapa final'!$T$53),"")</f>
        <v/>
      </c>
      <c r="AC53" s="39" t="str">
        <f>IF(AND('Mapa final'!$AD$54="Muy Baja",'Mapa final'!$AF$54="Mayor"),CONCATENATE("R8C",'Mapa final'!$T$54),"")</f>
        <v/>
      </c>
      <c r="AD53" s="39" t="str">
        <f>IF(AND('Mapa final'!$AD$55="Muy Baja",'Mapa final'!$AF$55="Mayor"),CONCATENATE("R8C",'Mapa final'!$T$55),"")</f>
        <v/>
      </c>
      <c r="AE53" s="39" t="str">
        <f>IF(AND('Mapa final'!$AD$56="Muy Baja",'Mapa final'!$AF$56="Mayor"),CONCATENATE("R8C",'Mapa final'!$T$56),"")</f>
        <v/>
      </c>
      <c r="AF53" s="39" t="str">
        <f>IF(AND('Mapa final'!$AD$57="Muy Baja",'Mapa final'!$AF$57="Mayor"),CONCATENATE("R8C",'Mapa final'!$T$57),"")</f>
        <v/>
      </c>
      <c r="AG53" s="40" t="str">
        <f>IF(AND('Mapa final'!$AD$58="Muy Baja",'Mapa final'!$AF$58="Mayor"),CONCATENATE("R8C",'Mapa final'!$T$58),"")</f>
        <v/>
      </c>
      <c r="AH53" s="41" t="str">
        <f>IF(AND('Mapa final'!$AD$53="Muy Baja",'Mapa final'!$AF$53="Catastrófico"),CONCATENATE("R8C",'Mapa final'!$T$53),"")</f>
        <v/>
      </c>
      <c r="AI53" s="42" t="str">
        <f>IF(AND('Mapa final'!$AD$54="Muy Baja",'Mapa final'!$AF$54="Catastrófico"),CONCATENATE("R8C",'Mapa final'!$T$54),"")</f>
        <v/>
      </c>
      <c r="AJ53" s="42" t="str">
        <f>IF(AND('Mapa final'!$AD$55="Muy Baja",'Mapa final'!$AF$55="Catastrófico"),CONCATENATE("R8C",'Mapa final'!$T$55),"")</f>
        <v/>
      </c>
      <c r="AK53" s="42" t="str">
        <f>IF(AND('Mapa final'!$AD$56="Muy Baja",'Mapa final'!$AF$56="Catastrófico"),CONCATENATE("R8C",'Mapa final'!$T$56),"")</f>
        <v/>
      </c>
      <c r="AL53" s="42" t="str">
        <f>IF(AND('Mapa final'!$AD$57="Muy Baja",'Mapa final'!$AF$57="Catastrófico"),CONCATENATE("R8C",'Mapa final'!$T$57),"")</f>
        <v/>
      </c>
      <c r="AM53" s="43" t="str">
        <f>IF(AND('Mapa final'!$AD$58="Muy Baja",'Mapa final'!$AF$58="Catastrófico"),CONCATENATE("R8C",'Mapa final'!$T$58),"")</f>
        <v/>
      </c>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463"/>
      <c r="C54" s="463"/>
      <c r="D54" s="464"/>
      <c r="E54" s="504"/>
      <c r="F54" s="505"/>
      <c r="G54" s="505"/>
      <c r="H54" s="505"/>
      <c r="I54" s="506"/>
      <c r="J54" s="62" t="str">
        <f>IF(AND('Mapa final'!$AD$59="Muy Baja",'Mapa final'!$AF$59="Leve"),CONCATENATE("R9C",'Mapa final'!$T$59),"")</f>
        <v/>
      </c>
      <c r="K54" s="63" t="str">
        <f>IF(AND('Mapa final'!$AD$60="Muy Baja",'Mapa final'!$AF$60="Leve"),CONCATENATE("R9C",'Mapa final'!$T$60),"")</f>
        <v/>
      </c>
      <c r="L54" s="63" t="str">
        <f>IF(AND('Mapa final'!$AD$61="Muy Baja",'Mapa final'!$AF$61="Leve"),CONCATENATE("R9C",'Mapa final'!$T$61),"")</f>
        <v/>
      </c>
      <c r="M54" s="63" t="str">
        <f>IF(AND('Mapa final'!$AD$62="Muy Baja",'Mapa final'!$AF$62="Leve"),CONCATENATE("R9C",'Mapa final'!$T$62),"")</f>
        <v/>
      </c>
      <c r="N54" s="63" t="str">
        <f>IF(AND('Mapa final'!$AD$63="Muy Baja",'Mapa final'!$AF$63="Leve"),CONCATENATE("R9C",'Mapa final'!$T$63),"")</f>
        <v/>
      </c>
      <c r="O54" s="64" t="str">
        <f>IF(AND('Mapa final'!$AD$64="Muy Baja",'Mapa final'!$AF$64="Leve"),CONCATENATE("R9C",'Mapa final'!$T$64),"")</f>
        <v/>
      </c>
      <c r="P54" s="62" t="str">
        <f>IF(AND('Mapa final'!$AD$59="Muy Baja",'Mapa final'!$AF$59="Menor"),CONCATENATE("R9C",'Mapa final'!$T$59),"")</f>
        <v/>
      </c>
      <c r="Q54" s="63" t="str">
        <f>IF(AND('Mapa final'!$AD$60="Muy Baja",'Mapa final'!$AF$60="Menor"),CONCATENATE("R9C",'Mapa final'!$T$60),"")</f>
        <v/>
      </c>
      <c r="R54" s="63" t="str">
        <f>IF(AND('Mapa final'!$AD$61="Muy Baja",'Mapa final'!$AF$61="Menor"),CONCATENATE("R9C",'Mapa final'!$T$61),"")</f>
        <v/>
      </c>
      <c r="S54" s="63" t="str">
        <f>IF(AND('Mapa final'!$AD$62="Muy Baja",'Mapa final'!$AF$62="Menor"),CONCATENATE("R9C",'Mapa final'!$T$62),"")</f>
        <v/>
      </c>
      <c r="T54" s="63" t="str">
        <f>IF(AND('Mapa final'!$AD$63="Muy Baja",'Mapa final'!$AF$63="Menor"),CONCATENATE("R9C",'Mapa final'!$T$63),"")</f>
        <v/>
      </c>
      <c r="U54" s="64" t="str">
        <f>IF(AND('Mapa final'!$AD$64="Muy Baja",'Mapa final'!$AF$64="Menor"),CONCATENATE("R9C",'Mapa final'!$T$64),"")</f>
        <v/>
      </c>
      <c r="V54" s="53" t="str">
        <f>IF(AND('Mapa final'!$AD$59="Muy Baja",'Mapa final'!$AF$59="Moderado"),CONCATENATE("R9C",'Mapa final'!$T$59),"")</f>
        <v/>
      </c>
      <c r="W54" s="54" t="str">
        <f>IF(AND('Mapa final'!$AD$60="Muy Baja",'Mapa final'!$AF$60="Moderado"),CONCATENATE("R9C",'Mapa final'!$T$60),"")</f>
        <v/>
      </c>
      <c r="X54" s="54" t="str">
        <f>IF(AND('Mapa final'!$AD$61="Muy Baja",'Mapa final'!$AF$61="Moderado"),CONCATENATE("R9C",'Mapa final'!$T$61),"")</f>
        <v/>
      </c>
      <c r="Y54" s="54" t="str">
        <f>IF(AND('Mapa final'!$AD$62="Muy Baja",'Mapa final'!$AF$62="Moderado"),CONCATENATE("R9C",'Mapa final'!$T$62),"")</f>
        <v/>
      </c>
      <c r="Z54" s="54" t="str">
        <f>IF(AND('Mapa final'!$AD$63="Muy Baja",'Mapa final'!$AF$63="Moderado"),CONCATENATE("R9C",'Mapa final'!$T$63),"")</f>
        <v/>
      </c>
      <c r="AA54" s="55" t="str">
        <f>IF(AND('Mapa final'!$AD$64="Muy Baja",'Mapa final'!$AF$64="Moderado"),CONCATENATE("R9C",'Mapa final'!$T$64),"")</f>
        <v/>
      </c>
      <c r="AB54" s="38" t="str">
        <f>IF(AND('Mapa final'!$AD$59="Muy Baja",'Mapa final'!$AF$59="Mayor"),CONCATENATE("R9C",'Mapa final'!$T$59),"")</f>
        <v/>
      </c>
      <c r="AC54" s="39" t="str">
        <f>IF(AND('Mapa final'!$AD$60="Muy Baja",'Mapa final'!$AF$60="Mayor"),CONCATENATE("R9C",'Mapa final'!$T$60),"")</f>
        <v/>
      </c>
      <c r="AD54" s="39" t="str">
        <f>IF(AND('Mapa final'!$AD$61="Muy Baja",'Mapa final'!$AF$61="Mayor"),CONCATENATE("R9C",'Mapa final'!$T$61),"")</f>
        <v/>
      </c>
      <c r="AE54" s="39" t="str">
        <f>IF(AND('Mapa final'!$AD$62="Muy Baja",'Mapa final'!$AF$62="Mayor"),CONCATENATE("R9C",'Mapa final'!$T$62),"")</f>
        <v/>
      </c>
      <c r="AF54" s="39" t="str">
        <f>IF(AND('Mapa final'!$AD$63="Muy Baja",'Mapa final'!$AF$63="Mayor"),CONCATENATE("R9C",'Mapa final'!$T$63),"")</f>
        <v/>
      </c>
      <c r="AG54" s="40" t="str">
        <f>IF(AND('Mapa final'!$AD$64="Muy Baja",'Mapa final'!$AF$64="Mayor"),CONCATENATE("R9C",'Mapa final'!$T$64),"")</f>
        <v/>
      </c>
      <c r="AH54" s="41" t="str">
        <f>IF(AND('Mapa final'!$AD$59="Muy Baja",'Mapa final'!$AF$59="Catastrófico"),CONCATENATE("R9C",'Mapa final'!$T$59),"")</f>
        <v/>
      </c>
      <c r="AI54" s="42" t="str">
        <f>IF(AND('Mapa final'!$AD$60="Muy Baja",'Mapa final'!$AF$60="Catastrófico"),CONCATENATE("R9C",'Mapa final'!$T$60),"")</f>
        <v/>
      </c>
      <c r="AJ54" s="42" t="str">
        <f>IF(AND('Mapa final'!$AD$61="Muy Baja",'Mapa final'!$AF$61="Catastrófico"),CONCATENATE("R9C",'Mapa final'!$T$61),"")</f>
        <v/>
      </c>
      <c r="AK54" s="42" t="str">
        <f>IF(AND('Mapa final'!$AD$62="Muy Baja",'Mapa final'!$AF$62="Catastrófico"),CONCATENATE("R9C",'Mapa final'!$T$62),"")</f>
        <v/>
      </c>
      <c r="AL54" s="42" t="str">
        <f>IF(AND('Mapa final'!$AD$63="Muy Baja",'Mapa final'!$AF$63="Catastrófico"),CONCATENATE("R9C",'Mapa final'!$T$63),"")</f>
        <v/>
      </c>
      <c r="AM54" s="43" t="str">
        <f>IF(AND('Mapa final'!$AD$64="Muy Baja",'Mapa final'!$AF$64="Catastrófico"),CONCATENATE("R9C",'Mapa final'!$T$64),"")</f>
        <v/>
      </c>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ht="15.75" customHeight="1" thickBot="1" x14ac:dyDescent="0.3">
      <c r="A55" s="69"/>
      <c r="B55" s="463"/>
      <c r="C55" s="463"/>
      <c r="D55" s="464"/>
      <c r="E55" s="507"/>
      <c r="F55" s="508"/>
      <c r="G55" s="508"/>
      <c r="H55" s="508"/>
      <c r="I55" s="509"/>
      <c r="J55" s="65" t="str">
        <f>IF(AND('Mapa final'!$AD$65="Muy Baja",'Mapa final'!$AF$65="Leve"),CONCATENATE("R10C",'Mapa final'!$T$65),"")</f>
        <v/>
      </c>
      <c r="K55" s="66" t="str">
        <f>IF(AND('Mapa final'!$AD$66="Muy Baja",'Mapa final'!$AF$66="Leve"),CONCATENATE("R10C",'Mapa final'!$T$66),"")</f>
        <v/>
      </c>
      <c r="L55" s="66" t="str">
        <f>IF(AND('Mapa final'!$AD$67="Muy Baja",'Mapa final'!$AF$67="Leve"),CONCATENATE("R10C",'Mapa final'!$T$67),"")</f>
        <v/>
      </c>
      <c r="M55" s="66" t="str">
        <f>IF(AND('Mapa final'!$AD$68="Muy Baja",'Mapa final'!$AF$68="Leve"),CONCATENATE("R10C",'Mapa final'!$T$68),"")</f>
        <v/>
      </c>
      <c r="N55" s="66" t="str">
        <f>IF(AND('Mapa final'!$AD$69="Muy Baja",'Mapa final'!$AF$69="Leve"),CONCATENATE("R10C",'Mapa final'!$T$69),"")</f>
        <v/>
      </c>
      <c r="O55" s="67" t="str">
        <f>IF(AND('Mapa final'!$AD$70="Muy Baja",'Mapa final'!$AF$70="Leve"),CONCATENATE("R10C",'Mapa final'!$T$70),"")</f>
        <v/>
      </c>
      <c r="P55" s="65" t="str">
        <f>IF(AND('Mapa final'!$AD$65="Muy Baja",'Mapa final'!$AF$65="Menor"),CONCATENATE("R10C",'Mapa final'!$T$65),"")</f>
        <v/>
      </c>
      <c r="Q55" s="66" t="str">
        <f>IF(AND('Mapa final'!$AD$66="Muy Baja",'Mapa final'!$AF$66="Menor"),CONCATENATE("R10C",'Mapa final'!$T$66),"")</f>
        <v/>
      </c>
      <c r="R55" s="66" t="str">
        <f>IF(AND('Mapa final'!$AD$67="Muy Baja",'Mapa final'!$AF$67="Menor"),CONCATENATE("R10C",'Mapa final'!$T$67),"")</f>
        <v/>
      </c>
      <c r="S55" s="66" t="str">
        <f>IF(AND('Mapa final'!$AD$68="Muy Baja",'Mapa final'!$AF$68="Menor"),CONCATENATE("R10C",'Mapa final'!$T$68),"")</f>
        <v/>
      </c>
      <c r="T55" s="66" t="str">
        <f>IF(AND('Mapa final'!$AD$69="Muy Baja",'Mapa final'!$AF$69="Menor"),CONCATENATE("R10C",'Mapa final'!$T$69),"")</f>
        <v/>
      </c>
      <c r="U55" s="67" t="str">
        <f>IF(AND('Mapa final'!$AD$70="Muy Baja",'Mapa final'!$AF$70="Menor"),CONCATENATE("R10C",'Mapa final'!$T$70),"")</f>
        <v/>
      </c>
      <c r="V55" s="56" t="str">
        <f>IF(AND('Mapa final'!$AD$65="Muy Baja",'Mapa final'!$AF$65="Moderado"),CONCATENATE("R10C",'Mapa final'!$T$65),"")</f>
        <v/>
      </c>
      <c r="W55" s="57" t="str">
        <f>IF(AND('Mapa final'!$AD$66="Muy Baja",'Mapa final'!$AF$66="Moderado"),CONCATENATE("R10C",'Mapa final'!$T$66),"")</f>
        <v/>
      </c>
      <c r="X55" s="57" t="str">
        <f>IF(AND('Mapa final'!$AD$67="Muy Baja",'Mapa final'!$AF$67="Moderado"),CONCATENATE("R10C",'Mapa final'!$T$67),"")</f>
        <v/>
      </c>
      <c r="Y55" s="57" t="str">
        <f>IF(AND('Mapa final'!$AD$68="Muy Baja",'Mapa final'!$AF$68="Moderado"),CONCATENATE("R10C",'Mapa final'!$T$68),"")</f>
        <v/>
      </c>
      <c r="Z55" s="57" t="str">
        <f>IF(AND('Mapa final'!$AD$69="Muy Baja",'Mapa final'!$AF$69="Moderado"),CONCATENATE("R10C",'Mapa final'!$T$69),"")</f>
        <v/>
      </c>
      <c r="AA55" s="58" t="str">
        <f>IF(AND('Mapa final'!$AD$70="Muy Baja",'Mapa final'!$AF$70="Moderado"),CONCATENATE("R10C",'Mapa final'!$T$70),"")</f>
        <v/>
      </c>
      <c r="AB55" s="44" t="str">
        <f>IF(AND('Mapa final'!$AD$65="Muy Baja",'Mapa final'!$AF$65="Mayor"),CONCATENATE("R10C",'Mapa final'!$T$65),"")</f>
        <v/>
      </c>
      <c r="AC55" s="45" t="str">
        <f>IF(AND('Mapa final'!$AD$66="Muy Baja",'Mapa final'!$AF$66="Mayor"),CONCATENATE("R10C",'Mapa final'!$T$66),"")</f>
        <v/>
      </c>
      <c r="AD55" s="45" t="str">
        <f>IF(AND('Mapa final'!$AD$67="Muy Baja",'Mapa final'!$AF$67="Mayor"),CONCATENATE("R10C",'Mapa final'!$T$67),"")</f>
        <v/>
      </c>
      <c r="AE55" s="45" t="str">
        <f>IF(AND('Mapa final'!$AD$68="Muy Baja",'Mapa final'!$AF$68="Mayor"),CONCATENATE("R10C",'Mapa final'!$T$68),"")</f>
        <v/>
      </c>
      <c r="AF55" s="45" t="str">
        <f>IF(AND('Mapa final'!$AD$69="Muy Baja",'Mapa final'!$AF$69="Mayor"),CONCATENATE("R10C",'Mapa final'!$T$69),"")</f>
        <v/>
      </c>
      <c r="AG55" s="46" t="str">
        <f>IF(AND('Mapa final'!$AD$70="Muy Baja",'Mapa final'!$AF$70="Mayor"),CONCATENATE("R10C",'Mapa final'!$T$70),"")</f>
        <v/>
      </c>
      <c r="AH55" s="47" t="str">
        <f>IF(AND('Mapa final'!$AD$65="Muy Baja",'Mapa final'!$AF$65="Catastrófico"),CONCATENATE("R10C",'Mapa final'!$T$65),"")</f>
        <v/>
      </c>
      <c r="AI55" s="48" t="str">
        <f>IF(AND('Mapa final'!$AD$66="Muy Baja",'Mapa final'!$AF$66="Catastrófico"),CONCATENATE("R10C",'Mapa final'!$T$66),"")</f>
        <v/>
      </c>
      <c r="AJ55" s="48" t="str">
        <f>IF(AND('Mapa final'!$AD$67="Muy Baja",'Mapa final'!$AF$67="Catastrófico"),CONCATENATE("R10C",'Mapa final'!$T$67),"")</f>
        <v/>
      </c>
      <c r="AK55" s="48" t="str">
        <f>IF(AND('Mapa final'!$AD$68="Muy Baja",'Mapa final'!$AF$68="Catastrófico"),CONCATENATE("R10C",'Mapa final'!$T$68),"")</f>
        <v/>
      </c>
      <c r="AL55" s="48" t="str">
        <f>IF(AND('Mapa final'!$AD$69="Muy Baja",'Mapa final'!$AF$69="Catastrófico"),CONCATENATE("R10C",'Mapa final'!$T$69),"")</f>
        <v/>
      </c>
      <c r="AM55" s="49" t="str">
        <f>IF(AND('Mapa final'!$AD$70="Muy Baja",'Mapa final'!$AF$70="Catastrófico"),CONCATENATE("R10C",'Mapa final'!$T$70),"")</f>
        <v/>
      </c>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501" t="s">
        <v>112</v>
      </c>
      <c r="K56" s="502"/>
      <c r="L56" s="502"/>
      <c r="M56" s="502"/>
      <c r="N56" s="502"/>
      <c r="O56" s="503"/>
      <c r="P56" s="501" t="s">
        <v>111</v>
      </c>
      <c r="Q56" s="502"/>
      <c r="R56" s="502"/>
      <c r="S56" s="502"/>
      <c r="T56" s="502"/>
      <c r="U56" s="503"/>
      <c r="V56" s="501" t="s">
        <v>110</v>
      </c>
      <c r="W56" s="502"/>
      <c r="X56" s="502"/>
      <c r="Y56" s="502"/>
      <c r="Z56" s="502"/>
      <c r="AA56" s="503"/>
      <c r="AB56" s="501" t="s">
        <v>109</v>
      </c>
      <c r="AC56" s="510"/>
      <c r="AD56" s="502"/>
      <c r="AE56" s="502"/>
      <c r="AF56" s="502"/>
      <c r="AG56" s="503"/>
      <c r="AH56" s="501" t="s">
        <v>108</v>
      </c>
      <c r="AI56" s="502"/>
      <c r="AJ56" s="502"/>
      <c r="AK56" s="502"/>
      <c r="AL56" s="502"/>
      <c r="AM56" s="503"/>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504"/>
      <c r="K57" s="505"/>
      <c r="L57" s="505"/>
      <c r="M57" s="505"/>
      <c r="N57" s="505"/>
      <c r="O57" s="506"/>
      <c r="P57" s="504"/>
      <c r="Q57" s="505"/>
      <c r="R57" s="505"/>
      <c r="S57" s="505"/>
      <c r="T57" s="505"/>
      <c r="U57" s="506"/>
      <c r="V57" s="504"/>
      <c r="W57" s="505"/>
      <c r="X57" s="505"/>
      <c r="Y57" s="505"/>
      <c r="Z57" s="505"/>
      <c r="AA57" s="506"/>
      <c r="AB57" s="504"/>
      <c r="AC57" s="505"/>
      <c r="AD57" s="505"/>
      <c r="AE57" s="505"/>
      <c r="AF57" s="505"/>
      <c r="AG57" s="506"/>
      <c r="AH57" s="504"/>
      <c r="AI57" s="505"/>
      <c r="AJ57" s="505"/>
      <c r="AK57" s="505"/>
      <c r="AL57" s="505"/>
      <c r="AM57" s="506"/>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504"/>
      <c r="K58" s="505"/>
      <c r="L58" s="505"/>
      <c r="M58" s="505"/>
      <c r="N58" s="505"/>
      <c r="O58" s="506"/>
      <c r="P58" s="504"/>
      <c r="Q58" s="505"/>
      <c r="R58" s="505"/>
      <c r="S58" s="505"/>
      <c r="T58" s="505"/>
      <c r="U58" s="506"/>
      <c r="V58" s="504"/>
      <c r="W58" s="505"/>
      <c r="X58" s="505"/>
      <c r="Y58" s="505"/>
      <c r="Z58" s="505"/>
      <c r="AA58" s="506"/>
      <c r="AB58" s="504"/>
      <c r="AC58" s="505"/>
      <c r="AD58" s="505"/>
      <c r="AE58" s="505"/>
      <c r="AF58" s="505"/>
      <c r="AG58" s="506"/>
      <c r="AH58" s="504"/>
      <c r="AI58" s="505"/>
      <c r="AJ58" s="505"/>
      <c r="AK58" s="505"/>
      <c r="AL58" s="505"/>
      <c r="AM58" s="506"/>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504"/>
      <c r="K59" s="505"/>
      <c r="L59" s="505"/>
      <c r="M59" s="505"/>
      <c r="N59" s="505"/>
      <c r="O59" s="506"/>
      <c r="P59" s="504"/>
      <c r="Q59" s="505"/>
      <c r="R59" s="505"/>
      <c r="S59" s="505"/>
      <c r="T59" s="505"/>
      <c r="U59" s="506"/>
      <c r="V59" s="504"/>
      <c r="W59" s="505"/>
      <c r="X59" s="505"/>
      <c r="Y59" s="505"/>
      <c r="Z59" s="505"/>
      <c r="AA59" s="506"/>
      <c r="AB59" s="504"/>
      <c r="AC59" s="505"/>
      <c r="AD59" s="505"/>
      <c r="AE59" s="505"/>
      <c r="AF59" s="505"/>
      <c r="AG59" s="506"/>
      <c r="AH59" s="504"/>
      <c r="AI59" s="505"/>
      <c r="AJ59" s="505"/>
      <c r="AK59" s="505"/>
      <c r="AL59" s="505"/>
      <c r="AM59" s="506"/>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504"/>
      <c r="K60" s="505"/>
      <c r="L60" s="505"/>
      <c r="M60" s="505"/>
      <c r="N60" s="505"/>
      <c r="O60" s="506"/>
      <c r="P60" s="504"/>
      <c r="Q60" s="505"/>
      <c r="R60" s="505"/>
      <c r="S60" s="505"/>
      <c r="T60" s="505"/>
      <c r="U60" s="506"/>
      <c r="V60" s="504"/>
      <c r="W60" s="505"/>
      <c r="X60" s="505"/>
      <c r="Y60" s="505"/>
      <c r="Z60" s="505"/>
      <c r="AA60" s="506"/>
      <c r="AB60" s="504"/>
      <c r="AC60" s="505"/>
      <c r="AD60" s="505"/>
      <c r="AE60" s="505"/>
      <c r="AF60" s="505"/>
      <c r="AG60" s="506"/>
      <c r="AH60" s="504"/>
      <c r="AI60" s="505"/>
      <c r="AJ60" s="505"/>
      <c r="AK60" s="505"/>
      <c r="AL60" s="505"/>
      <c r="AM60" s="506"/>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ht="15.75" thickBot="1" x14ac:dyDescent="0.3">
      <c r="A61" s="69"/>
      <c r="B61" s="69"/>
      <c r="C61" s="69"/>
      <c r="D61" s="69"/>
      <c r="E61" s="69"/>
      <c r="F61" s="69"/>
      <c r="G61" s="69"/>
      <c r="H61" s="69"/>
      <c r="I61" s="69"/>
      <c r="J61" s="507"/>
      <c r="K61" s="508"/>
      <c r="L61" s="508"/>
      <c r="M61" s="508"/>
      <c r="N61" s="508"/>
      <c r="O61" s="509"/>
      <c r="P61" s="507"/>
      <c r="Q61" s="508"/>
      <c r="R61" s="508"/>
      <c r="S61" s="508"/>
      <c r="T61" s="508"/>
      <c r="U61" s="509"/>
      <c r="V61" s="507"/>
      <c r="W61" s="508"/>
      <c r="X61" s="508"/>
      <c r="Y61" s="508"/>
      <c r="Z61" s="508"/>
      <c r="AA61" s="509"/>
      <c r="AB61" s="507"/>
      <c r="AC61" s="508"/>
      <c r="AD61" s="508"/>
      <c r="AE61" s="508"/>
      <c r="AF61" s="508"/>
      <c r="AG61" s="509"/>
      <c r="AH61" s="507"/>
      <c r="AI61" s="508"/>
      <c r="AJ61" s="508"/>
      <c r="AK61" s="508"/>
      <c r="AL61" s="508"/>
      <c r="AM61" s="50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row>
    <row r="63" spans="1:80" ht="15" customHeight="1" x14ac:dyDescent="0.25">
      <c r="A63" s="69"/>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69"/>
      <c r="AV63" s="69"/>
      <c r="AW63" s="69"/>
      <c r="AX63" s="69"/>
      <c r="AY63" s="69"/>
      <c r="AZ63" s="69"/>
      <c r="BA63" s="69"/>
      <c r="BB63" s="69"/>
      <c r="BC63" s="69"/>
      <c r="BD63" s="69"/>
      <c r="BE63" s="69"/>
      <c r="BF63" s="69"/>
      <c r="BG63" s="69"/>
      <c r="BH63" s="69"/>
    </row>
    <row r="64" spans="1:80" ht="15" customHeight="1" x14ac:dyDescent="0.25">
      <c r="A64" s="69"/>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69"/>
      <c r="AV64" s="69"/>
      <c r="AW64" s="69"/>
      <c r="AX64" s="69"/>
      <c r="AY64" s="69"/>
      <c r="AZ64" s="69"/>
      <c r="BA64" s="69"/>
      <c r="BB64" s="69"/>
      <c r="BC64" s="69"/>
      <c r="BD64" s="69"/>
      <c r="BE64" s="69"/>
      <c r="BF64" s="69"/>
      <c r="BG64" s="69"/>
      <c r="BH64" s="69"/>
    </row>
    <row r="65" spans="1:6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row>
    <row r="66" spans="1:6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row>
    <row r="67" spans="1:6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row>
    <row r="68" spans="1:6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row>
    <row r="69" spans="1:6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row>
    <row r="70" spans="1:6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row>
    <row r="71" spans="1:6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row>
    <row r="72" spans="1:6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row>
    <row r="73" spans="1:6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row>
    <row r="74" spans="1:6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row>
    <row r="75" spans="1:6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row>
    <row r="76" spans="1:6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row>
    <row r="77" spans="1:6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row>
    <row r="78" spans="1:6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row>
    <row r="79" spans="1:6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row>
    <row r="80" spans="1:6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row>
    <row r="81" spans="1:60"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row>
    <row r="82" spans="1:60"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row>
    <row r="83" spans="1:60"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row>
    <row r="84" spans="1:60"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row>
    <row r="85" spans="1:60"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row>
    <row r="86" spans="1:60"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row>
    <row r="87" spans="1:60"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row>
    <row r="88" spans="1:60"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row>
    <row r="89" spans="1:60"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row>
    <row r="90" spans="1:60"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row>
    <row r="91" spans="1:60"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row>
    <row r="92" spans="1:60"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row>
    <row r="93" spans="1:60"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row>
    <row r="94" spans="1:60"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row>
    <row r="95" spans="1:60"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row>
    <row r="96" spans="1:60"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row>
    <row r="97" spans="1:60"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row>
    <row r="98" spans="1:60"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row>
    <row r="99" spans="1:60"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row>
    <row r="100" spans="1:60"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row>
    <row r="101" spans="1:60"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row>
    <row r="102" spans="1:60"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row>
    <row r="103" spans="1:60"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row>
    <row r="104" spans="1:60"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row>
    <row r="105" spans="1:60"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row>
    <row r="106" spans="1:60"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row>
    <row r="107" spans="1:60"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row>
    <row r="108" spans="1:60"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row>
    <row r="109" spans="1:60"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row>
    <row r="110" spans="1:60"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row>
    <row r="111" spans="1:60"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row>
    <row r="112" spans="1:60"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row>
    <row r="113" spans="1:60"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row>
    <row r="114" spans="1:60"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row>
    <row r="115" spans="1:60"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row>
    <row r="116" spans="1:60"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row>
    <row r="117" spans="1:60"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row>
    <row r="118" spans="1:60"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row>
    <row r="119" spans="1:60"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row>
    <row r="120" spans="1:60"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row>
    <row r="121" spans="1:60"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row>
    <row r="122" spans="1:60" x14ac:dyDescent="0.25">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row>
    <row r="123" spans="1:60" x14ac:dyDescent="0.25">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row>
    <row r="124" spans="1:60" x14ac:dyDescent="0.25">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row>
    <row r="125" spans="1:60" x14ac:dyDescent="0.25">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row>
    <row r="126" spans="1:60" x14ac:dyDescent="0.25">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row>
    <row r="127" spans="1:60" x14ac:dyDescent="0.25">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row>
    <row r="128" spans="1:60" x14ac:dyDescent="0.25">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row>
    <row r="129" spans="1:60" x14ac:dyDescent="0.25">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row>
    <row r="130" spans="1:60" x14ac:dyDescent="0.25">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row>
    <row r="131" spans="1:60" x14ac:dyDescent="0.25">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row>
    <row r="132" spans="1:60" x14ac:dyDescent="0.25">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row>
    <row r="133" spans="1:60" x14ac:dyDescent="0.25">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row>
    <row r="134" spans="1:60" x14ac:dyDescent="0.25">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row>
    <row r="135" spans="1:60" x14ac:dyDescent="0.25">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row>
    <row r="136" spans="1:60" x14ac:dyDescent="0.25">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row>
    <row r="137" spans="1:60" x14ac:dyDescent="0.25">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row>
    <row r="138" spans="1:60" x14ac:dyDescent="0.25">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c r="AX138" s="69"/>
      <c r="AY138" s="69"/>
      <c r="AZ138" s="69"/>
      <c r="BA138" s="69"/>
      <c r="BB138" s="69"/>
      <c r="BC138" s="69"/>
      <c r="BD138" s="69"/>
      <c r="BE138" s="69"/>
      <c r="BF138" s="69"/>
      <c r="BG138" s="69"/>
      <c r="BH138" s="69"/>
    </row>
    <row r="139" spans="1:60" x14ac:dyDescent="0.25">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row>
    <row r="140" spans="1:60" x14ac:dyDescent="0.25">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c r="BH140" s="69"/>
    </row>
    <row r="141" spans="1:60" x14ac:dyDescent="0.25">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c r="BH141" s="69"/>
    </row>
    <row r="142" spans="1:60" x14ac:dyDescent="0.25">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c r="BH142" s="69"/>
    </row>
    <row r="143" spans="1:60" x14ac:dyDescent="0.25">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c r="AX143" s="69"/>
      <c r="AY143" s="69"/>
      <c r="AZ143" s="69"/>
      <c r="BA143" s="69"/>
      <c r="BB143" s="69"/>
      <c r="BC143" s="69"/>
      <c r="BD143" s="69"/>
      <c r="BE143" s="69"/>
      <c r="BF143" s="69"/>
      <c r="BG143" s="69"/>
      <c r="BH143" s="69"/>
    </row>
    <row r="144" spans="1:60" x14ac:dyDescent="0.25">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row>
    <row r="145" spans="1:60" x14ac:dyDescent="0.25">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row>
    <row r="146" spans="1:60" x14ac:dyDescent="0.25">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c r="AX146" s="69"/>
      <c r="AY146" s="69"/>
      <c r="AZ146" s="69"/>
      <c r="BA146" s="69"/>
      <c r="BB146" s="69"/>
      <c r="BC146" s="69"/>
      <c r="BD146" s="69"/>
      <c r="BE146" s="69"/>
      <c r="BF146" s="69"/>
      <c r="BG146" s="69"/>
      <c r="BH146" s="69"/>
    </row>
    <row r="147" spans="1:60" x14ac:dyDescent="0.25">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row>
    <row r="148" spans="1:60" x14ac:dyDescent="0.25">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row>
    <row r="149" spans="1:60" x14ac:dyDescent="0.25">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row>
    <row r="150" spans="1:60" x14ac:dyDescent="0.25">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row>
    <row r="151" spans="1:60" x14ac:dyDescent="0.25">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row>
    <row r="152" spans="1:60" x14ac:dyDescent="0.25">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row>
    <row r="153" spans="1:60" x14ac:dyDescent="0.25">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row>
    <row r="154" spans="1:60" x14ac:dyDescent="0.25">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row>
    <row r="155" spans="1:60" x14ac:dyDescent="0.25">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69"/>
      <c r="BH155" s="69"/>
    </row>
    <row r="156" spans="1:60" x14ac:dyDescent="0.25">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row>
    <row r="157" spans="1:60" x14ac:dyDescent="0.25">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row>
    <row r="158" spans="1:60" x14ac:dyDescent="0.25">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c r="AX158" s="69"/>
      <c r="AY158" s="69"/>
      <c r="AZ158" s="69"/>
      <c r="BA158" s="69"/>
      <c r="BB158" s="69"/>
      <c r="BC158" s="69"/>
      <c r="BD158" s="69"/>
      <c r="BE158" s="69"/>
      <c r="BF158" s="69"/>
      <c r="BG158" s="69"/>
      <c r="BH158" s="69"/>
    </row>
    <row r="159" spans="1:60" x14ac:dyDescent="0.25">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row>
    <row r="160" spans="1:60" x14ac:dyDescent="0.25">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row>
    <row r="161" spans="1:60" x14ac:dyDescent="0.25">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row>
    <row r="162" spans="1:60" x14ac:dyDescent="0.25">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row>
    <row r="163" spans="1:60" x14ac:dyDescent="0.25">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c r="BF163" s="69"/>
      <c r="BG163" s="69"/>
      <c r="BH163" s="69"/>
    </row>
    <row r="164" spans="1:60" x14ac:dyDescent="0.25">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row>
    <row r="165" spans="1:60" x14ac:dyDescent="0.25">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AZ165" s="69"/>
      <c r="BA165" s="69"/>
      <c r="BB165" s="69"/>
      <c r="BC165" s="69"/>
      <c r="BD165" s="69"/>
      <c r="BE165" s="69"/>
      <c r="BF165" s="69"/>
      <c r="BG165" s="69"/>
      <c r="BH165" s="69"/>
    </row>
    <row r="166" spans="1:60" x14ac:dyDescent="0.25">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c r="AX166" s="69"/>
      <c r="AY166" s="69"/>
      <c r="AZ166" s="69"/>
      <c r="BA166" s="69"/>
      <c r="BB166" s="69"/>
      <c r="BC166" s="69"/>
      <c r="BD166" s="69"/>
      <c r="BE166" s="69"/>
      <c r="BF166" s="69"/>
      <c r="BG166" s="69"/>
      <c r="BH166" s="69"/>
    </row>
    <row r="167" spans="1:60" x14ac:dyDescent="0.25">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c r="BF167" s="69"/>
      <c r="BG167" s="69"/>
      <c r="BH167" s="69"/>
    </row>
    <row r="168" spans="1:60" x14ac:dyDescent="0.25">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c r="AX168" s="69"/>
      <c r="AY168" s="69"/>
      <c r="AZ168" s="69"/>
      <c r="BA168" s="69"/>
      <c r="BB168" s="69"/>
      <c r="BC168" s="69"/>
      <c r="BD168" s="69"/>
      <c r="BE168" s="69"/>
      <c r="BF168" s="69"/>
      <c r="BG168" s="69"/>
      <c r="BH168" s="69"/>
    </row>
    <row r="169" spans="1:60" x14ac:dyDescent="0.25">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c r="AX169" s="69"/>
      <c r="AY169" s="69"/>
      <c r="AZ169" s="69"/>
      <c r="BA169" s="69"/>
      <c r="BB169" s="69"/>
      <c r="BC169" s="69"/>
      <c r="BD169" s="69"/>
      <c r="BE169" s="69"/>
      <c r="BF169" s="69"/>
      <c r="BG169" s="69"/>
      <c r="BH169" s="69"/>
    </row>
    <row r="170" spans="1:60" x14ac:dyDescent="0.25">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c r="AN170" s="69"/>
      <c r="AO170" s="69"/>
      <c r="AP170" s="69"/>
      <c r="AQ170" s="69"/>
      <c r="AR170" s="69"/>
      <c r="AS170" s="69"/>
      <c r="AT170" s="69"/>
      <c r="AU170" s="69"/>
      <c r="AV170" s="69"/>
      <c r="AW170" s="69"/>
      <c r="AX170" s="69"/>
      <c r="AY170" s="69"/>
      <c r="AZ170" s="69"/>
      <c r="BA170" s="69"/>
      <c r="BB170" s="69"/>
      <c r="BC170" s="69"/>
      <c r="BD170" s="69"/>
      <c r="BE170" s="69"/>
      <c r="BF170" s="69"/>
      <c r="BG170" s="69"/>
      <c r="BH170" s="69"/>
    </row>
    <row r="171" spans="1:60" x14ac:dyDescent="0.25">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c r="AX171" s="69"/>
      <c r="AY171" s="69"/>
      <c r="AZ171" s="69"/>
      <c r="BA171" s="69"/>
      <c r="BB171" s="69"/>
      <c r="BC171" s="69"/>
      <c r="BD171" s="69"/>
      <c r="BE171" s="69"/>
      <c r="BF171" s="69"/>
      <c r="BG171" s="69"/>
      <c r="BH171" s="69"/>
    </row>
    <row r="172" spans="1:60" x14ac:dyDescent="0.25">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69"/>
    </row>
    <row r="173" spans="1:60" x14ac:dyDescent="0.25">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row>
    <row r="174" spans="1:60" x14ac:dyDescent="0.25">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row>
    <row r="175" spans="1:60" x14ac:dyDescent="0.25">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row>
    <row r="176" spans="1:60" x14ac:dyDescent="0.25">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row>
    <row r="177" spans="1:60" x14ac:dyDescent="0.25">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row>
    <row r="178" spans="1:60" x14ac:dyDescent="0.25">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row>
    <row r="179" spans="1:60" x14ac:dyDescent="0.25">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row>
    <row r="180" spans="1:60" x14ac:dyDescent="0.25">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row>
    <row r="181" spans="1:60" x14ac:dyDescent="0.25">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row>
    <row r="182" spans="1:60" x14ac:dyDescent="0.25">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row>
    <row r="183" spans="1:60" x14ac:dyDescent="0.25">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row>
    <row r="184" spans="1:60" x14ac:dyDescent="0.25">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row>
    <row r="185" spans="1:60" x14ac:dyDescent="0.25">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row>
    <row r="186" spans="1:60" x14ac:dyDescent="0.25">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row>
    <row r="187" spans="1:60" x14ac:dyDescent="0.25">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row>
    <row r="188" spans="1:60" x14ac:dyDescent="0.25">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row>
    <row r="189" spans="1:60" x14ac:dyDescent="0.25">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row>
    <row r="190" spans="1:60" x14ac:dyDescent="0.25">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row>
    <row r="191" spans="1:60" x14ac:dyDescent="0.25">
      <c r="A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row>
    <row r="192" spans="1:60" x14ac:dyDescent="0.25">
      <c r="A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row>
    <row r="193" spans="1:60" x14ac:dyDescent="0.25">
      <c r="A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row>
    <row r="194" spans="1:60" x14ac:dyDescent="0.25">
      <c r="A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row>
    <row r="195" spans="1:60" x14ac:dyDescent="0.25">
      <c r="A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row>
    <row r="196" spans="1:60" x14ac:dyDescent="0.25">
      <c r="A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row>
    <row r="197" spans="1:60" x14ac:dyDescent="0.25">
      <c r="A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row>
    <row r="198" spans="1:60" x14ac:dyDescent="0.25">
      <c r="A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row>
    <row r="199" spans="1:60" x14ac:dyDescent="0.25">
      <c r="A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row>
    <row r="200" spans="1:60" x14ac:dyDescent="0.25">
      <c r="A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row>
    <row r="201" spans="1:60" x14ac:dyDescent="0.25">
      <c r="A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row>
    <row r="202" spans="1:60" x14ac:dyDescent="0.25">
      <c r="A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row>
    <row r="203" spans="1:60" x14ac:dyDescent="0.25">
      <c r="A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row>
    <row r="204" spans="1:60" x14ac:dyDescent="0.25">
      <c r="A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row>
    <row r="205" spans="1:60" x14ac:dyDescent="0.25">
      <c r="A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c r="AX205" s="69"/>
      <c r="AY205" s="69"/>
      <c r="AZ205" s="69"/>
      <c r="BA205" s="69"/>
      <c r="BB205" s="69"/>
      <c r="BC205" s="69"/>
      <c r="BD205" s="69"/>
      <c r="BE205" s="69"/>
      <c r="BF205" s="69"/>
      <c r="BG205" s="69"/>
      <c r="BH205" s="69"/>
    </row>
    <row r="206" spans="1:60" x14ac:dyDescent="0.25">
      <c r="A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c r="AX206" s="69"/>
      <c r="AY206" s="69"/>
      <c r="AZ206" s="69"/>
      <c r="BA206" s="69"/>
      <c r="BB206" s="69"/>
      <c r="BC206" s="69"/>
      <c r="BD206" s="69"/>
      <c r="BE206" s="69"/>
      <c r="BF206" s="69"/>
      <c r="BG206" s="69"/>
      <c r="BH206" s="69"/>
    </row>
    <row r="207" spans="1:60" x14ac:dyDescent="0.25">
      <c r="A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69"/>
      <c r="AY207" s="69"/>
      <c r="AZ207" s="69"/>
      <c r="BA207" s="69"/>
      <c r="BB207" s="69"/>
      <c r="BC207" s="69"/>
      <c r="BD207" s="69"/>
      <c r="BE207" s="69"/>
      <c r="BF207" s="69"/>
      <c r="BG207" s="69"/>
      <c r="BH207" s="69"/>
    </row>
    <row r="208" spans="1:60" x14ac:dyDescent="0.25">
      <c r="A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row>
    <row r="209" spans="1:60" x14ac:dyDescent="0.25">
      <c r="A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row>
    <row r="210" spans="1:60" x14ac:dyDescent="0.25">
      <c r="A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c r="AX210" s="69"/>
      <c r="AY210" s="69"/>
      <c r="AZ210" s="69"/>
      <c r="BA210" s="69"/>
      <c r="BB210" s="69"/>
      <c r="BC210" s="69"/>
      <c r="BD210" s="69"/>
      <c r="BE210" s="69"/>
      <c r="BF210" s="69"/>
      <c r="BG210" s="69"/>
      <c r="BH210" s="69"/>
    </row>
    <row r="211" spans="1:60" x14ac:dyDescent="0.25">
      <c r="A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69"/>
    </row>
    <row r="212" spans="1:60" x14ac:dyDescent="0.25">
      <c r="A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c r="BE212" s="69"/>
      <c r="BF212" s="69"/>
      <c r="BG212" s="69"/>
      <c r="BH212" s="69"/>
    </row>
    <row r="213" spans="1:60" x14ac:dyDescent="0.25">
      <c r="A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row>
    <row r="214" spans="1:60" x14ac:dyDescent="0.25">
      <c r="A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row>
    <row r="215" spans="1:60" x14ac:dyDescent="0.25">
      <c r="A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row>
    <row r="216" spans="1:60" x14ac:dyDescent="0.25">
      <c r="A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row>
    <row r="217" spans="1:60" x14ac:dyDescent="0.25">
      <c r="A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row>
    <row r="218" spans="1:60" x14ac:dyDescent="0.25">
      <c r="A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row>
    <row r="219" spans="1:60" x14ac:dyDescent="0.25">
      <c r="A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row>
    <row r="220" spans="1:60" x14ac:dyDescent="0.25">
      <c r="A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row>
    <row r="221" spans="1:60" x14ac:dyDescent="0.25">
      <c r="A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row>
    <row r="222" spans="1:60" x14ac:dyDescent="0.25">
      <c r="A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row>
    <row r="223" spans="1:60" x14ac:dyDescent="0.25">
      <c r="A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row>
    <row r="224" spans="1:60" x14ac:dyDescent="0.25">
      <c r="A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c r="AX224" s="69"/>
      <c r="AY224" s="69"/>
      <c r="AZ224" s="69"/>
      <c r="BA224" s="69"/>
      <c r="BB224" s="69"/>
      <c r="BC224" s="69"/>
      <c r="BD224" s="69"/>
      <c r="BE224" s="69"/>
      <c r="BF224" s="69"/>
      <c r="BG224" s="69"/>
      <c r="BH224" s="69"/>
    </row>
    <row r="225" spans="1:60" x14ac:dyDescent="0.25">
      <c r="A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69"/>
      <c r="AY225" s="69"/>
      <c r="AZ225" s="69"/>
      <c r="BA225" s="69"/>
      <c r="BB225" s="69"/>
      <c r="BC225" s="69"/>
      <c r="BD225" s="69"/>
      <c r="BE225" s="69"/>
      <c r="BF225" s="69"/>
      <c r="BG225" s="69"/>
      <c r="BH225" s="69"/>
    </row>
    <row r="226" spans="1:60" x14ac:dyDescent="0.25">
      <c r="A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row>
    <row r="227" spans="1:60" x14ac:dyDescent="0.25">
      <c r="A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c r="AX227" s="69"/>
      <c r="AY227" s="69"/>
      <c r="AZ227" s="69"/>
      <c r="BA227" s="69"/>
      <c r="BB227" s="69"/>
      <c r="BC227" s="69"/>
      <c r="BD227" s="69"/>
      <c r="BE227" s="69"/>
      <c r="BF227" s="69"/>
      <c r="BG227" s="69"/>
      <c r="BH227" s="69"/>
    </row>
    <row r="228" spans="1:60" x14ac:dyDescent="0.25">
      <c r="A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c r="AX228" s="69"/>
      <c r="AY228" s="69"/>
      <c r="AZ228" s="69"/>
      <c r="BA228" s="69"/>
      <c r="BB228" s="69"/>
      <c r="BC228" s="69"/>
      <c r="BD228" s="69"/>
      <c r="BE228" s="69"/>
      <c r="BF228" s="69"/>
      <c r="BG228" s="69"/>
      <c r="BH228" s="69"/>
    </row>
    <row r="229" spans="1:60" x14ac:dyDescent="0.25">
      <c r="A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c r="AX229" s="69"/>
      <c r="AY229" s="69"/>
      <c r="AZ229" s="69"/>
      <c r="BA229" s="69"/>
      <c r="BB229" s="69"/>
      <c r="BC229" s="69"/>
      <c r="BD229" s="69"/>
      <c r="BE229" s="69"/>
      <c r="BF229" s="69"/>
      <c r="BG229" s="69"/>
      <c r="BH229" s="69"/>
    </row>
    <row r="230" spans="1:60" x14ac:dyDescent="0.25">
      <c r="A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c r="BE230" s="69"/>
      <c r="BF230" s="69"/>
      <c r="BG230" s="69"/>
      <c r="BH230" s="69"/>
    </row>
    <row r="231" spans="1:60" x14ac:dyDescent="0.25">
      <c r="A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c r="AX231" s="69"/>
      <c r="AY231" s="69"/>
      <c r="AZ231" s="69"/>
      <c r="BA231" s="69"/>
      <c r="BB231" s="69"/>
      <c r="BC231" s="69"/>
      <c r="BD231" s="69"/>
      <c r="BE231" s="69"/>
      <c r="BF231" s="69"/>
      <c r="BG231" s="69"/>
      <c r="BH231" s="69"/>
    </row>
    <row r="232" spans="1:60" x14ac:dyDescent="0.25">
      <c r="A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c r="AX232" s="69"/>
      <c r="AY232" s="69"/>
      <c r="AZ232" s="69"/>
      <c r="BA232" s="69"/>
      <c r="BB232" s="69"/>
      <c r="BC232" s="69"/>
      <c r="BD232" s="69"/>
      <c r="BE232" s="69"/>
      <c r="BF232" s="69"/>
      <c r="BG232" s="69"/>
      <c r="BH232" s="69"/>
    </row>
    <row r="233" spans="1:60" x14ac:dyDescent="0.25">
      <c r="A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9"/>
      <c r="BD233" s="69"/>
      <c r="BE233" s="69"/>
      <c r="BF233" s="69"/>
      <c r="BG233" s="69"/>
      <c r="BH233" s="69"/>
    </row>
    <row r="234" spans="1:60" x14ac:dyDescent="0.25">
      <c r="A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c r="AX234" s="69"/>
      <c r="AY234" s="69"/>
      <c r="AZ234" s="69"/>
      <c r="BA234" s="69"/>
      <c r="BB234" s="69"/>
      <c r="BC234" s="69"/>
      <c r="BD234" s="69"/>
      <c r="BE234" s="69"/>
      <c r="BF234" s="69"/>
      <c r="BG234" s="69"/>
      <c r="BH234" s="69"/>
    </row>
    <row r="235" spans="1:60" x14ac:dyDescent="0.25">
      <c r="A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c r="BF235" s="69"/>
      <c r="BG235" s="69"/>
      <c r="BH235" s="69"/>
    </row>
    <row r="236" spans="1:60" x14ac:dyDescent="0.25">
      <c r="A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c r="AX236" s="69"/>
      <c r="AY236" s="69"/>
      <c r="AZ236" s="69"/>
      <c r="BA236" s="69"/>
      <c r="BB236" s="69"/>
      <c r="BC236" s="69"/>
      <c r="BD236" s="69"/>
      <c r="BE236" s="69"/>
      <c r="BF236" s="69"/>
      <c r="BG236" s="69"/>
      <c r="BH236" s="69"/>
    </row>
    <row r="237" spans="1:60" x14ac:dyDescent="0.25">
      <c r="A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c r="AX237" s="69"/>
      <c r="AY237" s="69"/>
      <c r="AZ237" s="69"/>
      <c r="BA237" s="69"/>
      <c r="BB237" s="69"/>
      <c r="BC237" s="69"/>
      <c r="BD237" s="69"/>
      <c r="BE237" s="69"/>
      <c r="BF237" s="69"/>
      <c r="BG237" s="69"/>
      <c r="BH237" s="69"/>
    </row>
    <row r="238" spans="1:60" x14ac:dyDescent="0.25">
      <c r="A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c r="AX238" s="69"/>
      <c r="AY238" s="69"/>
      <c r="AZ238" s="69"/>
      <c r="BA238" s="69"/>
      <c r="BB238" s="69"/>
      <c r="BC238" s="69"/>
      <c r="BD238" s="69"/>
      <c r="BE238" s="69"/>
      <c r="BF238" s="69"/>
      <c r="BG238" s="69"/>
      <c r="BH238" s="69"/>
    </row>
    <row r="239" spans="1:60" x14ac:dyDescent="0.25">
      <c r="A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69"/>
    </row>
    <row r="240" spans="1:60" x14ac:dyDescent="0.25">
      <c r="A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c r="AX240" s="69"/>
      <c r="AY240" s="69"/>
      <c r="AZ240" s="69"/>
      <c r="BA240" s="69"/>
      <c r="BB240" s="69"/>
      <c r="BC240" s="69"/>
      <c r="BD240" s="69"/>
      <c r="BE240" s="69"/>
      <c r="BF240" s="69"/>
      <c r="BG240" s="69"/>
      <c r="BH240" s="69"/>
    </row>
    <row r="241" spans="1:60" x14ac:dyDescent="0.25">
      <c r="A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c r="AX241" s="69"/>
      <c r="AY241" s="69"/>
      <c r="AZ241" s="69"/>
      <c r="BA241" s="69"/>
      <c r="BB241" s="69"/>
      <c r="BC241" s="69"/>
      <c r="BD241" s="69"/>
      <c r="BE241" s="69"/>
      <c r="BF241" s="69"/>
      <c r="BG241" s="69"/>
      <c r="BH241" s="69"/>
    </row>
    <row r="242" spans="1:60" x14ac:dyDescent="0.25">
      <c r="A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c r="AX242" s="69"/>
      <c r="AY242" s="69"/>
      <c r="AZ242" s="69"/>
      <c r="BA242" s="69"/>
      <c r="BB242" s="69"/>
      <c r="BC242" s="69"/>
      <c r="BD242" s="69"/>
      <c r="BE242" s="69"/>
      <c r="BF242" s="69"/>
      <c r="BG242" s="69"/>
      <c r="BH242" s="69"/>
    </row>
    <row r="243" spans="1:60" x14ac:dyDescent="0.25">
      <c r="A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c r="AX243" s="69"/>
      <c r="AY243" s="69"/>
      <c r="AZ243" s="69"/>
      <c r="BA243" s="69"/>
      <c r="BB243" s="69"/>
      <c r="BC243" s="69"/>
      <c r="BD243" s="69"/>
      <c r="BE243" s="69"/>
      <c r="BF243" s="69"/>
      <c r="BG243" s="69"/>
      <c r="BH243" s="69"/>
    </row>
    <row r="244" spans="1:60" x14ac:dyDescent="0.25">
      <c r="A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c r="AX244" s="69"/>
      <c r="AY244" s="69"/>
      <c r="AZ244" s="69"/>
      <c r="BA244" s="69"/>
      <c r="BB244" s="69"/>
      <c r="BC244" s="69"/>
      <c r="BD244" s="69"/>
      <c r="BE244" s="69"/>
      <c r="BF244" s="69"/>
      <c r="BG244" s="69"/>
      <c r="BH244" s="69"/>
    </row>
    <row r="245" spans="1:60" x14ac:dyDescent="0.25">
      <c r="A245" s="69"/>
    </row>
    <row r="246" spans="1:60" x14ac:dyDescent="0.25">
      <c r="A246" s="69"/>
    </row>
    <row r="247" spans="1:60" x14ac:dyDescent="0.25">
      <c r="A247" s="69"/>
    </row>
    <row r="248" spans="1:60" x14ac:dyDescent="0.25">
      <c r="A248" s="69"/>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69"/>
      <c r="B1" s="550" t="s">
        <v>55</v>
      </c>
      <c r="C1" s="550"/>
      <c r="D1" s="550"/>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37" x14ac:dyDescent="0.2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7" ht="25.5" x14ac:dyDescent="0.25">
      <c r="A3" s="69"/>
      <c r="B3" s="3"/>
      <c r="C3" s="4" t="s">
        <v>52</v>
      </c>
      <c r="D3" s="4" t="s">
        <v>4</v>
      </c>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7" ht="51" x14ac:dyDescent="0.25">
      <c r="A4" s="69"/>
      <c r="B4" s="5" t="s">
        <v>51</v>
      </c>
      <c r="C4" s="6" t="s">
        <v>102</v>
      </c>
      <c r="D4" s="7">
        <v>0.2</v>
      </c>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7" ht="51" x14ac:dyDescent="0.25">
      <c r="A5" s="69"/>
      <c r="B5" s="8" t="s">
        <v>53</v>
      </c>
      <c r="C5" s="9" t="s">
        <v>103</v>
      </c>
      <c r="D5" s="10">
        <v>0.4</v>
      </c>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7" ht="51" x14ac:dyDescent="0.25">
      <c r="A6" s="69"/>
      <c r="B6" s="11" t="s">
        <v>107</v>
      </c>
      <c r="C6" s="9" t="s">
        <v>104</v>
      </c>
      <c r="D6" s="10">
        <v>0.6</v>
      </c>
      <c r="E6" s="69"/>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1:37" ht="76.5" x14ac:dyDescent="0.25">
      <c r="A7" s="69"/>
      <c r="B7" s="12" t="s">
        <v>6</v>
      </c>
      <c r="C7" s="9" t="s">
        <v>105</v>
      </c>
      <c r="D7" s="10">
        <v>0.8</v>
      </c>
      <c r="E7" s="69"/>
      <c r="F7" s="69"/>
      <c r="G7" s="69"/>
      <c r="H7" s="69"/>
      <c r="I7" s="69"/>
      <c r="J7" s="69"/>
      <c r="K7" s="69"/>
      <c r="L7" s="69"/>
      <c r="M7" s="69"/>
      <c r="N7" s="69"/>
      <c r="O7" s="69"/>
      <c r="P7" s="69"/>
      <c r="Q7" s="69"/>
      <c r="R7" s="69"/>
      <c r="S7" s="69"/>
      <c r="T7" s="69"/>
      <c r="U7" s="69"/>
      <c r="V7" s="69"/>
      <c r="W7" s="69"/>
      <c r="X7" s="69"/>
      <c r="Y7" s="69"/>
      <c r="Z7" s="69"/>
      <c r="AA7" s="69"/>
      <c r="AB7" s="69"/>
      <c r="AC7" s="69"/>
      <c r="AD7" s="69"/>
      <c r="AE7" s="69"/>
    </row>
    <row r="8" spans="1:37" ht="51" x14ac:dyDescent="0.25">
      <c r="A8" s="69"/>
      <c r="B8" s="13" t="s">
        <v>54</v>
      </c>
      <c r="C8" s="9" t="s">
        <v>106</v>
      </c>
      <c r="D8" s="10">
        <v>1</v>
      </c>
      <c r="E8" s="69"/>
      <c r="F8" s="69"/>
      <c r="G8" s="69"/>
      <c r="H8" s="69"/>
      <c r="I8" s="69"/>
      <c r="J8" s="69"/>
      <c r="K8" s="69"/>
      <c r="L8" s="69"/>
      <c r="M8" s="69"/>
      <c r="N8" s="69"/>
      <c r="O8" s="69"/>
      <c r="P8" s="69"/>
      <c r="Q8" s="69"/>
      <c r="R8" s="69"/>
      <c r="S8" s="69"/>
      <c r="T8" s="69"/>
      <c r="U8" s="69"/>
      <c r="V8" s="69"/>
      <c r="W8" s="69"/>
      <c r="X8" s="69"/>
      <c r="Y8" s="69"/>
      <c r="Z8" s="69"/>
      <c r="AA8" s="69"/>
      <c r="AB8" s="69"/>
      <c r="AC8" s="69"/>
      <c r="AD8" s="69"/>
      <c r="AE8" s="69"/>
    </row>
    <row r="9" spans="1:37" x14ac:dyDescent="0.25">
      <c r="A9" s="69"/>
      <c r="B9" s="93"/>
      <c r="C9" s="93"/>
      <c r="D9" s="93"/>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row>
    <row r="10" spans="1:37" ht="16.5" x14ac:dyDescent="0.25">
      <c r="A10" s="69"/>
      <c r="B10" s="94"/>
      <c r="C10" s="93"/>
      <c r="D10" s="93"/>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row>
    <row r="11" spans="1:37" x14ac:dyDescent="0.25">
      <c r="A11" s="69"/>
      <c r="B11" s="93"/>
      <c r="C11" s="93"/>
      <c r="D11" s="93"/>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row>
    <row r="12" spans="1:37" x14ac:dyDescent="0.25">
      <c r="A12" s="69"/>
      <c r="B12" s="93"/>
      <c r="C12" s="93"/>
      <c r="D12" s="93"/>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row>
    <row r="13" spans="1:37" x14ac:dyDescent="0.25">
      <c r="A13" s="69"/>
      <c r="B13" s="93"/>
      <c r="C13" s="93"/>
      <c r="D13" s="93"/>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row>
    <row r="14" spans="1:37" x14ac:dyDescent="0.25">
      <c r="A14" s="69"/>
      <c r="B14" s="93"/>
      <c r="C14" s="93"/>
      <c r="D14" s="93"/>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row>
    <row r="15" spans="1:37" x14ac:dyDescent="0.25">
      <c r="A15" s="69"/>
      <c r="B15" s="93"/>
      <c r="C15" s="93"/>
      <c r="D15" s="93"/>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row>
    <row r="16" spans="1:37" x14ac:dyDescent="0.25">
      <c r="A16" s="69"/>
      <c r="B16" s="93"/>
      <c r="C16" s="93"/>
      <c r="D16" s="93"/>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row>
    <row r="17" spans="1:37" x14ac:dyDescent="0.25">
      <c r="A17" s="69"/>
      <c r="B17" s="93"/>
      <c r="C17" s="93"/>
      <c r="D17" s="93"/>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row>
    <row r="18" spans="1:37" x14ac:dyDescent="0.25">
      <c r="A18" s="69"/>
      <c r="B18" s="93"/>
      <c r="C18" s="93"/>
      <c r="D18" s="93"/>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row>
    <row r="19" spans="1:37" x14ac:dyDescent="0.25">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row>
    <row r="20" spans="1:37" x14ac:dyDescent="0.25">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row>
    <row r="21" spans="1:37" x14ac:dyDescent="0.25">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row>
    <row r="22" spans="1:37" x14ac:dyDescent="0.25">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row>
    <row r="23" spans="1:37" x14ac:dyDescent="0.25">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row>
    <row r="24" spans="1:37" x14ac:dyDescent="0.2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row>
    <row r="25" spans="1:37" x14ac:dyDescent="0.25">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row>
    <row r="26" spans="1:37" x14ac:dyDescent="0.25">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1:37" x14ac:dyDescent="0.25">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row>
    <row r="28" spans="1:37" x14ac:dyDescent="0.25">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row>
    <row r="29" spans="1:37" x14ac:dyDescent="0.25">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row>
    <row r="30" spans="1:37" x14ac:dyDescent="0.25">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1:37" x14ac:dyDescent="0.25">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1:37" x14ac:dyDescent="0.25">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1:31" x14ac:dyDescent="0.25">
      <c r="A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row>
    <row r="34" spans="1:31" x14ac:dyDescent="0.25">
      <c r="A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row>
    <row r="35" spans="1:31" x14ac:dyDescent="0.25">
      <c r="A35" s="69"/>
    </row>
    <row r="36" spans="1:31" x14ac:dyDescent="0.25">
      <c r="A36" s="69"/>
    </row>
    <row r="37" spans="1:31" x14ac:dyDescent="0.25">
      <c r="A37" s="69"/>
    </row>
    <row r="38" spans="1:31" x14ac:dyDescent="0.25">
      <c r="A38" s="69"/>
    </row>
    <row r="39" spans="1:31" x14ac:dyDescent="0.25">
      <c r="A39" s="69"/>
    </row>
    <row r="40" spans="1:31" x14ac:dyDescent="0.25">
      <c r="A40" s="69"/>
    </row>
    <row r="41" spans="1:31" x14ac:dyDescent="0.25">
      <c r="A41" s="69"/>
    </row>
    <row r="42" spans="1:31" x14ac:dyDescent="0.25">
      <c r="A42" s="69"/>
    </row>
    <row r="43" spans="1:31" x14ac:dyDescent="0.25">
      <c r="A43" s="69"/>
    </row>
    <row r="44" spans="1:31" x14ac:dyDescent="0.25">
      <c r="A44" s="69"/>
    </row>
    <row r="45" spans="1:31" x14ac:dyDescent="0.25">
      <c r="A45" s="69"/>
    </row>
    <row r="46" spans="1:31" x14ac:dyDescent="0.25">
      <c r="A46" s="69"/>
    </row>
    <row r="47" spans="1:31" x14ac:dyDescent="0.25">
      <c r="A47" s="69"/>
    </row>
    <row r="48" spans="1:31" x14ac:dyDescent="0.25">
      <c r="A48" s="69"/>
    </row>
    <row r="49" spans="1:1" x14ac:dyDescent="0.25">
      <c r="A49" s="69"/>
    </row>
    <row r="50" spans="1:1" x14ac:dyDescent="0.25">
      <c r="A50" s="69"/>
    </row>
    <row r="51" spans="1:1" x14ac:dyDescent="0.25">
      <c r="A51" s="69"/>
    </row>
    <row r="52" spans="1:1" x14ac:dyDescent="0.25">
      <c r="A52" s="69"/>
    </row>
    <row r="53" spans="1:1" x14ac:dyDescent="0.25">
      <c r="A53" s="69"/>
    </row>
    <row r="54" spans="1:1" x14ac:dyDescent="0.25">
      <c r="A54" s="69"/>
    </row>
    <row r="55" spans="1:1" x14ac:dyDescent="0.25">
      <c r="A55" s="69"/>
    </row>
  </sheetData>
  <mergeCells count="1">
    <mergeCell ref="B1: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69"/>
      <c r="B1" s="551" t="s">
        <v>63</v>
      </c>
      <c r="C1" s="551"/>
      <c r="D1" s="551"/>
      <c r="E1" s="69"/>
      <c r="F1" s="69"/>
      <c r="G1" s="69"/>
      <c r="H1" s="69"/>
      <c r="I1" s="69"/>
      <c r="J1" s="69"/>
      <c r="K1" s="69"/>
      <c r="L1" s="69"/>
      <c r="M1" s="69"/>
      <c r="N1" s="69"/>
      <c r="O1" s="69"/>
      <c r="P1" s="69"/>
      <c r="Q1" s="69"/>
      <c r="R1" s="69"/>
      <c r="S1" s="69"/>
      <c r="T1" s="69"/>
      <c r="U1" s="69"/>
    </row>
    <row r="2" spans="1:21" x14ac:dyDescent="0.25">
      <c r="A2" s="69"/>
      <c r="B2" s="69"/>
      <c r="C2" s="69"/>
      <c r="D2" s="69"/>
      <c r="E2" s="69"/>
      <c r="F2" s="69"/>
      <c r="G2" s="69"/>
      <c r="H2" s="69"/>
      <c r="I2" s="69"/>
      <c r="J2" s="69"/>
      <c r="K2" s="69"/>
      <c r="L2" s="69"/>
      <c r="M2" s="69"/>
      <c r="N2" s="69"/>
      <c r="O2" s="69"/>
      <c r="P2" s="69"/>
      <c r="Q2" s="69"/>
      <c r="R2" s="69"/>
      <c r="S2" s="69"/>
      <c r="T2" s="69"/>
      <c r="U2" s="69"/>
    </row>
    <row r="3" spans="1:21" ht="30" x14ac:dyDescent="0.25">
      <c r="A3" s="69"/>
      <c r="B3" s="90"/>
      <c r="C3" s="22" t="s">
        <v>56</v>
      </c>
      <c r="D3" s="22" t="s">
        <v>57</v>
      </c>
      <c r="E3" s="69"/>
      <c r="F3" s="69"/>
      <c r="G3" s="69"/>
      <c r="H3" s="69"/>
      <c r="I3" s="69"/>
      <c r="J3" s="69"/>
      <c r="K3" s="69"/>
      <c r="L3" s="69"/>
      <c r="M3" s="69"/>
      <c r="N3" s="69"/>
      <c r="O3" s="69"/>
      <c r="P3" s="69"/>
      <c r="Q3" s="69"/>
      <c r="R3" s="69"/>
      <c r="S3" s="69"/>
      <c r="T3" s="69"/>
      <c r="U3" s="69"/>
    </row>
    <row r="4" spans="1:21" ht="33.75" x14ac:dyDescent="0.25">
      <c r="A4" s="89" t="s">
        <v>83</v>
      </c>
      <c r="B4" s="25" t="s">
        <v>101</v>
      </c>
      <c r="C4" s="30" t="s">
        <v>156</v>
      </c>
      <c r="D4" s="23" t="s">
        <v>97</v>
      </c>
      <c r="E4" s="69"/>
      <c r="F4" s="69"/>
      <c r="G4" s="69"/>
      <c r="H4" s="69"/>
      <c r="I4" s="69"/>
      <c r="J4" s="69"/>
      <c r="K4" s="69"/>
      <c r="L4" s="69"/>
      <c r="M4" s="69"/>
      <c r="N4" s="69"/>
      <c r="O4" s="69"/>
      <c r="P4" s="69"/>
      <c r="Q4" s="69"/>
      <c r="R4" s="69"/>
      <c r="S4" s="69"/>
      <c r="T4" s="69"/>
      <c r="U4" s="69"/>
    </row>
    <row r="5" spans="1:21" ht="67.5" x14ac:dyDescent="0.25">
      <c r="A5" s="89" t="s">
        <v>84</v>
      </c>
      <c r="B5" s="26" t="s">
        <v>59</v>
      </c>
      <c r="C5" s="31" t="s">
        <v>93</v>
      </c>
      <c r="D5" s="24" t="s">
        <v>98</v>
      </c>
      <c r="E5" s="69"/>
      <c r="F5" s="69"/>
      <c r="G5" s="69"/>
      <c r="H5" s="69"/>
      <c r="I5" s="69"/>
      <c r="J5" s="69"/>
      <c r="K5" s="69"/>
      <c r="L5" s="69"/>
      <c r="M5" s="69"/>
      <c r="N5" s="69"/>
      <c r="O5" s="69"/>
      <c r="P5" s="69"/>
      <c r="Q5" s="69"/>
      <c r="R5" s="69"/>
      <c r="S5" s="69"/>
      <c r="T5" s="69"/>
      <c r="U5" s="69"/>
    </row>
    <row r="6" spans="1:21" ht="67.5" x14ac:dyDescent="0.25">
      <c r="A6" s="89" t="s">
        <v>81</v>
      </c>
      <c r="B6" s="27" t="s">
        <v>60</v>
      </c>
      <c r="C6" s="31" t="s">
        <v>94</v>
      </c>
      <c r="D6" s="24" t="s">
        <v>100</v>
      </c>
      <c r="E6" s="69"/>
      <c r="F6" s="69"/>
      <c r="G6" s="69"/>
      <c r="H6" s="69"/>
      <c r="I6" s="69"/>
      <c r="J6" s="69"/>
      <c r="K6" s="69"/>
      <c r="L6" s="69"/>
      <c r="M6" s="69"/>
      <c r="N6" s="69"/>
      <c r="O6" s="69"/>
      <c r="P6" s="69"/>
      <c r="Q6" s="69"/>
      <c r="R6" s="69"/>
      <c r="S6" s="69"/>
      <c r="T6" s="69"/>
      <c r="U6" s="69"/>
    </row>
    <row r="7" spans="1:21" ht="101.25" x14ac:dyDescent="0.25">
      <c r="A7" s="89" t="s">
        <v>7</v>
      </c>
      <c r="B7" s="28" t="s">
        <v>61</v>
      </c>
      <c r="C7" s="31" t="s">
        <v>95</v>
      </c>
      <c r="D7" s="24" t="s">
        <v>99</v>
      </c>
      <c r="E7" s="69"/>
      <c r="F7" s="69"/>
      <c r="G7" s="69"/>
      <c r="H7" s="69"/>
      <c r="I7" s="69"/>
      <c r="J7" s="69"/>
      <c r="K7" s="69"/>
      <c r="L7" s="69"/>
      <c r="M7" s="69"/>
      <c r="N7" s="69"/>
      <c r="O7" s="69"/>
      <c r="P7" s="69"/>
      <c r="Q7" s="69"/>
      <c r="R7" s="69"/>
      <c r="S7" s="69"/>
      <c r="T7" s="69"/>
      <c r="U7" s="69"/>
    </row>
    <row r="8" spans="1:21" ht="67.5" x14ac:dyDescent="0.25">
      <c r="A8" s="89" t="s">
        <v>85</v>
      </c>
      <c r="B8" s="29" t="s">
        <v>62</v>
      </c>
      <c r="C8" s="31" t="s">
        <v>96</v>
      </c>
      <c r="D8" s="24" t="s">
        <v>118</v>
      </c>
      <c r="E8" s="69"/>
      <c r="F8" s="69"/>
      <c r="G8" s="69"/>
      <c r="H8" s="69"/>
      <c r="I8" s="69"/>
      <c r="J8" s="69"/>
      <c r="K8" s="69"/>
      <c r="L8" s="69"/>
      <c r="M8" s="69"/>
      <c r="N8" s="69"/>
      <c r="O8" s="69"/>
      <c r="P8" s="69"/>
      <c r="Q8" s="69"/>
      <c r="R8" s="69"/>
      <c r="S8" s="69"/>
      <c r="T8" s="69"/>
      <c r="U8" s="69"/>
    </row>
    <row r="9" spans="1:21" ht="20.25" x14ac:dyDescent="0.25">
      <c r="A9" s="89"/>
      <c r="B9" s="89"/>
      <c r="C9" s="91"/>
      <c r="D9" s="91"/>
      <c r="E9" s="69"/>
      <c r="F9" s="69"/>
      <c r="G9" s="69"/>
      <c r="H9" s="69"/>
      <c r="I9" s="69"/>
      <c r="J9" s="69"/>
      <c r="K9" s="69"/>
      <c r="L9" s="69"/>
      <c r="M9" s="69"/>
      <c r="N9" s="69"/>
      <c r="O9" s="69"/>
      <c r="P9" s="69"/>
      <c r="Q9" s="69"/>
      <c r="R9" s="69"/>
      <c r="S9" s="69"/>
      <c r="T9" s="69"/>
      <c r="U9" s="69"/>
    </row>
    <row r="10" spans="1:21" ht="16.5" x14ac:dyDescent="0.25">
      <c r="A10" s="89"/>
      <c r="B10" s="92"/>
      <c r="C10" s="92"/>
      <c r="D10" s="92"/>
      <c r="E10" s="69"/>
      <c r="F10" s="69"/>
      <c r="G10" s="69"/>
      <c r="H10" s="69"/>
      <c r="I10" s="69"/>
      <c r="J10" s="69"/>
      <c r="K10" s="69"/>
      <c r="L10" s="69"/>
      <c r="M10" s="69"/>
      <c r="N10" s="69"/>
      <c r="O10" s="69"/>
      <c r="P10" s="69"/>
      <c r="Q10" s="69"/>
      <c r="R10" s="69"/>
      <c r="S10" s="69"/>
      <c r="T10" s="69"/>
      <c r="U10" s="69"/>
    </row>
    <row r="11" spans="1:21" x14ac:dyDescent="0.25">
      <c r="A11" s="89"/>
      <c r="B11" s="89" t="s">
        <v>91</v>
      </c>
      <c r="C11" s="89" t="s">
        <v>144</v>
      </c>
      <c r="D11" s="89" t="s">
        <v>151</v>
      </c>
      <c r="E11" s="69"/>
      <c r="F11" s="69"/>
      <c r="G11" s="69"/>
      <c r="H11" s="69"/>
      <c r="I11" s="69"/>
      <c r="J11" s="69"/>
      <c r="K11" s="69"/>
      <c r="L11" s="69"/>
      <c r="M11" s="69"/>
      <c r="N11" s="69"/>
      <c r="O11" s="69"/>
      <c r="P11" s="69"/>
      <c r="Q11" s="69"/>
      <c r="R11" s="69"/>
      <c r="S11" s="69"/>
      <c r="T11" s="69"/>
      <c r="U11" s="69"/>
    </row>
    <row r="12" spans="1:21" x14ac:dyDescent="0.25">
      <c r="A12" s="89"/>
      <c r="B12" s="89" t="s">
        <v>89</v>
      </c>
      <c r="C12" s="89" t="s">
        <v>148</v>
      </c>
      <c r="D12" s="89" t="s">
        <v>152</v>
      </c>
      <c r="E12" s="69"/>
      <c r="F12" s="69"/>
      <c r="G12" s="69"/>
      <c r="H12" s="69"/>
      <c r="I12" s="69"/>
      <c r="J12" s="69"/>
      <c r="K12" s="69"/>
      <c r="L12" s="69"/>
      <c r="M12" s="69"/>
      <c r="N12" s="69"/>
      <c r="O12" s="69"/>
      <c r="P12" s="69"/>
      <c r="Q12" s="69"/>
      <c r="R12" s="69"/>
      <c r="S12" s="69"/>
      <c r="T12" s="69"/>
      <c r="U12" s="69"/>
    </row>
    <row r="13" spans="1:21" x14ac:dyDescent="0.25">
      <c r="A13" s="89"/>
      <c r="B13" s="89"/>
      <c r="C13" s="89" t="s">
        <v>147</v>
      </c>
      <c r="D13" s="89" t="s">
        <v>153</v>
      </c>
      <c r="E13" s="69"/>
      <c r="F13" s="69"/>
      <c r="G13" s="69"/>
      <c r="H13" s="69"/>
      <c r="I13" s="69"/>
      <c r="J13" s="69"/>
      <c r="K13" s="69"/>
      <c r="L13" s="69"/>
      <c r="M13" s="69"/>
      <c r="N13" s="69"/>
      <c r="O13" s="69"/>
      <c r="P13" s="69"/>
      <c r="Q13" s="69"/>
      <c r="R13" s="69"/>
      <c r="S13" s="69"/>
      <c r="T13" s="69"/>
      <c r="U13" s="69"/>
    </row>
    <row r="14" spans="1:21" x14ac:dyDescent="0.25">
      <c r="A14" s="89"/>
      <c r="B14" s="89"/>
      <c r="C14" s="89" t="s">
        <v>149</v>
      </c>
      <c r="D14" s="89" t="s">
        <v>154</v>
      </c>
      <c r="E14" s="69"/>
      <c r="F14" s="69"/>
      <c r="G14" s="69"/>
      <c r="H14" s="69"/>
      <c r="I14" s="69"/>
      <c r="J14" s="69"/>
      <c r="K14" s="69"/>
      <c r="L14" s="69"/>
      <c r="M14" s="69"/>
      <c r="N14" s="69"/>
      <c r="O14" s="69"/>
      <c r="P14" s="69"/>
      <c r="Q14" s="69"/>
      <c r="R14" s="69"/>
      <c r="S14" s="69"/>
      <c r="T14" s="69"/>
      <c r="U14" s="69"/>
    </row>
    <row r="15" spans="1:21" x14ac:dyDescent="0.25">
      <c r="A15" s="89"/>
      <c r="B15" s="89"/>
      <c r="C15" s="89" t="s">
        <v>150</v>
      </c>
      <c r="D15" s="89" t="s">
        <v>155</v>
      </c>
      <c r="E15" s="69"/>
      <c r="F15" s="69"/>
      <c r="G15" s="69"/>
      <c r="H15" s="69"/>
      <c r="I15" s="69"/>
      <c r="J15" s="69"/>
      <c r="K15" s="69"/>
      <c r="L15" s="69"/>
      <c r="M15" s="69"/>
      <c r="N15" s="69"/>
      <c r="O15" s="69"/>
      <c r="P15" s="69"/>
      <c r="Q15" s="69"/>
      <c r="R15" s="69"/>
      <c r="S15" s="69"/>
      <c r="T15" s="69"/>
      <c r="U15" s="69"/>
    </row>
    <row r="16" spans="1:21" x14ac:dyDescent="0.25">
      <c r="A16" s="89"/>
      <c r="B16" s="89"/>
      <c r="C16" s="89"/>
      <c r="D16" s="89"/>
      <c r="E16" s="69"/>
      <c r="F16" s="69"/>
      <c r="G16" s="69"/>
      <c r="H16" s="69"/>
      <c r="I16" s="69"/>
      <c r="J16" s="69"/>
      <c r="K16" s="69"/>
      <c r="L16" s="69"/>
      <c r="M16" s="69"/>
      <c r="N16" s="69"/>
      <c r="O16" s="69"/>
    </row>
    <row r="17" spans="1:15" x14ac:dyDescent="0.25">
      <c r="A17" s="89"/>
      <c r="B17" s="89"/>
      <c r="C17" s="89"/>
      <c r="D17" s="89"/>
      <c r="E17" s="69"/>
      <c r="F17" s="69"/>
      <c r="G17" s="69"/>
      <c r="H17" s="69"/>
      <c r="I17" s="69"/>
      <c r="J17" s="69"/>
      <c r="K17" s="69"/>
      <c r="L17" s="69"/>
      <c r="M17" s="69"/>
      <c r="N17" s="69"/>
      <c r="O17" s="69"/>
    </row>
    <row r="18" spans="1:15" x14ac:dyDescent="0.25">
      <c r="A18" s="89"/>
      <c r="B18" s="93"/>
      <c r="C18" s="93"/>
      <c r="D18" s="93"/>
      <c r="E18" s="69"/>
      <c r="F18" s="69"/>
      <c r="G18" s="69"/>
      <c r="H18" s="69"/>
      <c r="I18" s="69"/>
      <c r="J18" s="69"/>
      <c r="K18" s="69"/>
      <c r="L18" s="69"/>
      <c r="M18" s="69"/>
      <c r="N18" s="69"/>
      <c r="O18" s="69"/>
    </row>
    <row r="19" spans="1:15" x14ac:dyDescent="0.25">
      <c r="A19" s="89"/>
      <c r="B19" s="93"/>
      <c r="C19" s="93"/>
      <c r="D19" s="93"/>
      <c r="E19" s="69"/>
      <c r="F19" s="69"/>
      <c r="G19" s="69"/>
      <c r="H19" s="69"/>
      <c r="I19" s="69"/>
      <c r="J19" s="69"/>
      <c r="K19" s="69"/>
      <c r="L19" s="69"/>
      <c r="M19" s="69"/>
      <c r="N19" s="69"/>
      <c r="O19" s="69"/>
    </row>
    <row r="20" spans="1:15" x14ac:dyDescent="0.25">
      <c r="A20" s="89"/>
      <c r="B20" s="93"/>
      <c r="C20" s="93"/>
      <c r="D20" s="93"/>
      <c r="E20" s="69"/>
      <c r="F20" s="69"/>
      <c r="G20" s="69"/>
      <c r="H20" s="69"/>
      <c r="I20" s="69"/>
      <c r="J20" s="69"/>
      <c r="K20" s="69"/>
      <c r="L20" s="69"/>
      <c r="M20" s="69"/>
      <c r="N20" s="69"/>
      <c r="O20" s="69"/>
    </row>
    <row r="21" spans="1:15" x14ac:dyDescent="0.25">
      <c r="A21" s="89"/>
      <c r="B21" s="93"/>
      <c r="C21" s="93"/>
      <c r="D21" s="93"/>
      <c r="E21" s="69"/>
      <c r="F21" s="69"/>
      <c r="G21" s="69"/>
      <c r="H21" s="69"/>
      <c r="I21" s="69"/>
      <c r="J21" s="69"/>
      <c r="K21" s="69"/>
      <c r="L21" s="69"/>
      <c r="M21" s="69"/>
      <c r="N21" s="69"/>
      <c r="O21" s="69"/>
    </row>
    <row r="22" spans="1:15" ht="20.25" x14ac:dyDescent="0.25">
      <c r="A22" s="89"/>
      <c r="B22" s="89"/>
      <c r="C22" s="91"/>
      <c r="D22" s="91"/>
      <c r="E22" s="69"/>
      <c r="F22" s="69"/>
      <c r="G22" s="69"/>
      <c r="H22" s="69"/>
      <c r="I22" s="69"/>
      <c r="J22" s="69"/>
      <c r="K22" s="69"/>
      <c r="L22" s="69"/>
      <c r="M22" s="69"/>
      <c r="N22" s="69"/>
      <c r="O22" s="69"/>
    </row>
    <row r="23" spans="1:15" ht="20.25" x14ac:dyDescent="0.25">
      <c r="A23" s="89"/>
      <c r="B23" s="89"/>
      <c r="C23" s="91"/>
      <c r="D23" s="91"/>
      <c r="E23" s="69"/>
      <c r="F23" s="69"/>
      <c r="G23" s="69"/>
      <c r="H23" s="69"/>
      <c r="I23" s="69"/>
      <c r="J23" s="69"/>
      <c r="K23" s="69"/>
      <c r="L23" s="69"/>
      <c r="M23" s="69"/>
      <c r="N23" s="69"/>
      <c r="O23" s="69"/>
    </row>
    <row r="24" spans="1:15" ht="20.25" x14ac:dyDescent="0.25">
      <c r="A24" s="89"/>
      <c r="B24" s="89"/>
      <c r="C24" s="91"/>
      <c r="D24" s="91"/>
      <c r="E24" s="69"/>
      <c r="F24" s="69"/>
      <c r="G24" s="69"/>
      <c r="H24" s="69"/>
      <c r="I24" s="69"/>
      <c r="J24" s="69"/>
      <c r="K24" s="69"/>
      <c r="L24" s="69"/>
      <c r="M24" s="69"/>
      <c r="N24" s="69"/>
      <c r="O24" s="69"/>
    </row>
    <row r="25" spans="1:15" ht="20.25" x14ac:dyDescent="0.25">
      <c r="A25" s="89"/>
      <c r="B25" s="89"/>
      <c r="C25" s="91"/>
      <c r="D25" s="91"/>
      <c r="E25" s="69"/>
      <c r="F25" s="69"/>
      <c r="G25" s="69"/>
      <c r="H25" s="69"/>
      <c r="I25" s="69"/>
      <c r="J25" s="69"/>
      <c r="K25" s="69"/>
      <c r="L25" s="69"/>
      <c r="M25" s="69"/>
      <c r="N25" s="69"/>
      <c r="O25" s="69"/>
    </row>
    <row r="26" spans="1:15" ht="20.25" x14ac:dyDescent="0.25">
      <c r="A26" s="89"/>
      <c r="B26" s="89"/>
      <c r="C26" s="91"/>
      <c r="D26" s="91"/>
      <c r="E26" s="69"/>
      <c r="F26" s="69"/>
      <c r="G26" s="69"/>
      <c r="H26" s="69"/>
      <c r="I26" s="69"/>
      <c r="J26" s="69"/>
      <c r="K26" s="69"/>
      <c r="L26" s="69"/>
      <c r="M26" s="69"/>
      <c r="N26" s="69"/>
      <c r="O26" s="69"/>
    </row>
    <row r="27" spans="1:15" ht="20.25" x14ac:dyDescent="0.25">
      <c r="A27" s="89"/>
      <c r="B27" s="89"/>
      <c r="C27" s="91"/>
      <c r="D27" s="91"/>
      <c r="E27" s="69"/>
      <c r="F27" s="69"/>
      <c r="G27" s="69"/>
      <c r="H27" s="69"/>
      <c r="I27" s="69"/>
      <c r="J27" s="69"/>
      <c r="K27" s="69"/>
      <c r="L27" s="69"/>
      <c r="M27" s="69"/>
      <c r="N27" s="69"/>
      <c r="O27" s="69"/>
    </row>
    <row r="28" spans="1:15" ht="20.25" x14ac:dyDescent="0.25">
      <c r="A28" s="89"/>
      <c r="B28" s="89"/>
      <c r="C28" s="91"/>
      <c r="D28" s="91"/>
      <c r="E28" s="69"/>
      <c r="F28" s="69"/>
      <c r="G28" s="69"/>
      <c r="H28" s="69"/>
      <c r="I28" s="69"/>
      <c r="J28" s="69"/>
      <c r="K28" s="69"/>
      <c r="L28" s="69"/>
      <c r="M28" s="69"/>
      <c r="N28" s="69"/>
      <c r="O28" s="69"/>
    </row>
    <row r="29" spans="1:15" ht="20.25" x14ac:dyDescent="0.25">
      <c r="A29" s="89"/>
      <c r="B29" s="89"/>
      <c r="C29" s="91"/>
      <c r="D29" s="91"/>
      <c r="E29" s="69"/>
      <c r="F29" s="69"/>
      <c r="G29" s="69"/>
      <c r="H29" s="69"/>
      <c r="I29" s="69"/>
      <c r="J29" s="69"/>
      <c r="K29" s="69"/>
      <c r="L29" s="69"/>
      <c r="M29" s="69"/>
      <c r="N29" s="69"/>
      <c r="O29" s="69"/>
    </row>
    <row r="30" spans="1:15" ht="20.25" x14ac:dyDescent="0.25">
      <c r="A30" s="89"/>
      <c r="B30" s="89"/>
      <c r="C30" s="91"/>
      <c r="D30" s="91"/>
      <c r="E30" s="69"/>
      <c r="F30" s="69"/>
      <c r="G30" s="69"/>
      <c r="H30" s="69"/>
      <c r="I30" s="69"/>
      <c r="J30" s="69"/>
      <c r="K30" s="69"/>
      <c r="L30" s="69"/>
      <c r="M30" s="69"/>
      <c r="N30" s="69"/>
      <c r="O30" s="69"/>
    </row>
    <row r="31" spans="1:15" ht="20.25" x14ac:dyDescent="0.25">
      <c r="A31" s="89"/>
      <c r="B31" s="89"/>
      <c r="C31" s="91"/>
      <c r="D31" s="91"/>
      <c r="E31" s="69"/>
      <c r="F31" s="69"/>
      <c r="G31" s="69"/>
      <c r="H31" s="69"/>
      <c r="I31" s="69"/>
      <c r="J31" s="69"/>
      <c r="K31" s="69"/>
      <c r="L31" s="69"/>
      <c r="M31" s="69"/>
      <c r="N31" s="69"/>
      <c r="O31" s="69"/>
    </row>
    <row r="32" spans="1:15" ht="20.25" x14ac:dyDescent="0.25">
      <c r="A32" s="89"/>
      <c r="B32" s="89"/>
      <c r="C32" s="91"/>
      <c r="D32" s="91"/>
      <c r="E32" s="69"/>
      <c r="F32" s="69"/>
      <c r="G32" s="69"/>
      <c r="H32" s="69"/>
      <c r="I32" s="69"/>
      <c r="J32" s="69"/>
      <c r="K32" s="69"/>
      <c r="L32" s="69"/>
      <c r="M32" s="69"/>
      <c r="N32" s="69"/>
      <c r="O32" s="69"/>
    </row>
    <row r="33" spans="1:15" ht="20.25" x14ac:dyDescent="0.25">
      <c r="A33" s="89"/>
      <c r="B33" s="89"/>
      <c r="C33" s="91"/>
      <c r="D33" s="91"/>
      <c r="E33" s="69"/>
      <c r="F33" s="69"/>
      <c r="G33" s="69"/>
      <c r="H33" s="69"/>
      <c r="I33" s="69"/>
      <c r="J33" s="69"/>
      <c r="K33" s="69"/>
      <c r="L33" s="69"/>
      <c r="M33" s="69"/>
      <c r="N33" s="69"/>
      <c r="O33" s="69"/>
    </row>
    <row r="34" spans="1:15" ht="20.25" x14ac:dyDescent="0.25">
      <c r="A34" s="89"/>
      <c r="B34" s="89"/>
      <c r="C34" s="91"/>
      <c r="D34" s="91"/>
      <c r="E34" s="69"/>
      <c r="F34" s="69"/>
      <c r="G34" s="69"/>
      <c r="H34" s="69"/>
      <c r="I34" s="69"/>
      <c r="J34" s="69"/>
      <c r="K34" s="69"/>
      <c r="L34" s="69"/>
      <c r="M34" s="69"/>
      <c r="N34" s="69"/>
      <c r="O34" s="69"/>
    </row>
    <row r="35" spans="1:15" ht="20.25" x14ac:dyDescent="0.25">
      <c r="A35" s="89"/>
      <c r="B35" s="89"/>
      <c r="C35" s="91"/>
      <c r="D35" s="91"/>
      <c r="E35" s="69"/>
      <c r="F35" s="69"/>
      <c r="G35" s="69"/>
      <c r="H35" s="69"/>
      <c r="I35" s="69"/>
      <c r="J35" s="69"/>
      <c r="K35" s="69"/>
      <c r="L35" s="69"/>
      <c r="M35" s="69"/>
      <c r="N35" s="69"/>
      <c r="O35" s="69"/>
    </row>
    <row r="36" spans="1:15" ht="20.25" x14ac:dyDescent="0.25">
      <c r="A36" s="89"/>
      <c r="B36" s="89"/>
      <c r="C36" s="91"/>
      <c r="D36" s="91"/>
      <c r="E36" s="69"/>
      <c r="F36" s="69"/>
      <c r="G36" s="69"/>
      <c r="H36" s="69"/>
      <c r="I36" s="69"/>
      <c r="J36" s="69"/>
      <c r="K36" s="69"/>
      <c r="L36" s="69"/>
      <c r="M36" s="69"/>
      <c r="N36" s="69"/>
      <c r="O36" s="69"/>
    </row>
    <row r="37" spans="1:15" ht="20.25" x14ac:dyDescent="0.25">
      <c r="A37" s="89"/>
      <c r="B37" s="89"/>
      <c r="C37" s="91"/>
      <c r="D37" s="91"/>
      <c r="E37" s="69"/>
      <c r="F37" s="69"/>
      <c r="G37" s="69"/>
      <c r="H37" s="69"/>
      <c r="I37" s="69"/>
      <c r="J37" s="69"/>
      <c r="K37" s="69"/>
      <c r="L37" s="69"/>
      <c r="M37" s="69"/>
      <c r="N37" s="69"/>
      <c r="O37" s="69"/>
    </row>
    <row r="38" spans="1:15" ht="20.25" x14ac:dyDescent="0.25">
      <c r="A38" s="89"/>
      <c r="B38" s="89"/>
      <c r="C38" s="91"/>
      <c r="D38" s="91"/>
      <c r="E38" s="69"/>
      <c r="F38" s="69"/>
      <c r="G38" s="69"/>
      <c r="H38" s="69"/>
      <c r="I38" s="69"/>
      <c r="J38" s="69"/>
      <c r="K38" s="69"/>
      <c r="L38" s="69"/>
      <c r="M38" s="69"/>
      <c r="N38" s="69"/>
      <c r="O38" s="69"/>
    </row>
    <row r="39" spans="1:15" ht="20.25" x14ac:dyDescent="0.25">
      <c r="A39" s="89"/>
      <c r="B39" s="89"/>
      <c r="C39" s="91"/>
      <c r="D39" s="91"/>
      <c r="E39" s="69"/>
      <c r="F39" s="69"/>
      <c r="G39" s="69"/>
      <c r="H39" s="69"/>
      <c r="I39" s="69"/>
      <c r="J39" s="69"/>
      <c r="K39" s="69"/>
      <c r="L39" s="69"/>
      <c r="M39" s="69"/>
      <c r="N39" s="69"/>
      <c r="O39" s="69"/>
    </row>
    <row r="40" spans="1:15" ht="20.25" x14ac:dyDescent="0.25">
      <c r="A40" s="89"/>
      <c r="B40" s="89"/>
      <c r="C40" s="91"/>
      <c r="D40" s="91"/>
      <c r="E40" s="69"/>
      <c r="F40" s="69"/>
      <c r="G40" s="69"/>
      <c r="H40" s="69"/>
      <c r="I40" s="69"/>
      <c r="J40" s="69"/>
      <c r="K40" s="69"/>
      <c r="L40" s="69"/>
      <c r="M40" s="69"/>
      <c r="N40" s="69"/>
      <c r="O40" s="69"/>
    </row>
    <row r="41" spans="1:15" ht="20.25" x14ac:dyDescent="0.25">
      <c r="A41" s="89"/>
      <c r="B41" s="89"/>
      <c r="C41" s="91"/>
      <c r="D41" s="91"/>
      <c r="E41" s="69"/>
      <c r="F41" s="69"/>
      <c r="G41" s="69"/>
      <c r="H41" s="69"/>
      <c r="I41" s="69"/>
      <c r="J41" s="69"/>
      <c r="K41" s="69"/>
      <c r="L41" s="69"/>
      <c r="M41" s="69"/>
      <c r="N41" s="69"/>
      <c r="O41" s="69"/>
    </row>
    <row r="42" spans="1:15" ht="20.25" x14ac:dyDescent="0.25">
      <c r="A42" s="89"/>
      <c r="B42" s="89"/>
      <c r="C42" s="91"/>
      <c r="D42" s="91"/>
      <c r="E42" s="69"/>
      <c r="F42" s="69"/>
      <c r="G42" s="69"/>
      <c r="H42" s="69"/>
      <c r="I42" s="69"/>
      <c r="J42" s="69"/>
      <c r="K42" s="69"/>
      <c r="L42" s="69"/>
      <c r="M42" s="69"/>
      <c r="N42" s="69"/>
      <c r="O42" s="69"/>
    </row>
    <row r="43" spans="1:15" ht="20.25" x14ac:dyDescent="0.25">
      <c r="A43" s="89"/>
      <c r="B43" s="89"/>
      <c r="C43" s="91"/>
      <c r="D43" s="91"/>
      <c r="E43" s="69"/>
      <c r="F43" s="69"/>
      <c r="G43" s="69"/>
      <c r="H43" s="69"/>
      <c r="I43" s="69"/>
      <c r="J43" s="69"/>
      <c r="K43" s="69"/>
      <c r="L43" s="69"/>
      <c r="M43" s="69"/>
      <c r="N43" s="69"/>
      <c r="O43" s="69"/>
    </row>
    <row r="44" spans="1:15" ht="20.25" x14ac:dyDescent="0.25">
      <c r="A44" s="89"/>
      <c r="B44" s="89"/>
      <c r="C44" s="91"/>
      <c r="D44" s="91"/>
      <c r="E44" s="69"/>
      <c r="F44" s="69"/>
      <c r="G44" s="69"/>
      <c r="H44" s="69"/>
      <c r="I44" s="69"/>
      <c r="J44" s="69"/>
      <c r="K44" s="69"/>
      <c r="L44" s="69"/>
      <c r="M44" s="69"/>
      <c r="N44" s="69"/>
      <c r="O44" s="69"/>
    </row>
    <row r="45" spans="1:15" ht="20.25" x14ac:dyDescent="0.25">
      <c r="A45" s="89"/>
      <c r="B45" s="89"/>
      <c r="C45" s="91"/>
      <c r="D45" s="91"/>
      <c r="E45" s="69"/>
      <c r="F45" s="69"/>
      <c r="G45" s="69"/>
      <c r="H45" s="69"/>
      <c r="I45" s="69"/>
      <c r="J45" s="69"/>
      <c r="K45" s="69"/>
      <c r="L45" s="69"/>
      <c r="M45" s="69"/>
      <c r="N45" s="69"/>
      <c r="O45" s="69"/>
    </row>
    <row r="46" spans="1:15" ht="20.25" x14ac:dyDescent="0.25">
      <c r="A46" s="89"/>
      <c r="B46" s="89"/>
      <c r="C46" s="91"/>
      <c r="D46" s="91"/>
      <c r="E46" s="69"/>
      <c r="F46" s="69"/>
      <c r="G46" s="69"/>
      <c r="H46" s="69"/>
      <c r="I46" s="69"/>
      <c r="J46" s="69"/>
      <c r="K46" s="69"/>
      <c r="L46" s="69"/>
      <c r="M46" s="69"/>
      <c r="N46" s="69"/>
      <c r="O46" s="69"/>
    </row>
    <row r="47" spans="1:15" ht="20.25" x14ac:dyDescent="0.25">
      <c r="A47" s="89"/>
      <c r="B47" s="89"/>
      <c r="C47" s="91"/>
      <c r="D47" s="91"/>
      <c r="E47" s="69"/>
      <c r="F47" s="69"/>
      <c r="G47" s="69"/>
      <c r="H47" s="69"/>
      <c r="I47" s="69"/>
      <c r="J47" s="69"/>
      <c r="K47" s="69"/>
      <c r="L47" s="69"/>
      <c r="M47" s="69"/>
      <c r="N47" s="69"/>
      <c r="O47" s="69"/>
    </row>
    <row r="48" spans="1:15" ht="20.25" x14ac:dyDescent="0.25">
      <c r="A48" s="89"/>
      <c r="B48" s="89"/>
      <c r="C48" s="91"/>
      <c r="D48" s="91"/>
      <c r="E48" s="69"/>
      <c r="F48" s="69"/>
      <c r="G48" s="69"/>
      <c r="H48" s="69"/>
      <c r="I48" s="69"/>
      <c r="J48" s="69"/>
      <c r="K48" s="69"/>
      <c r="L48" s="69"/>
      <c r="M48" s="69"/>
      <c r="N48" s="69"/>
      <c r="O48" s="69"/>
    </row>
    <row r="49" spans="1:15" ht="20.25" x14ac:dyDescent="0.25">
      <c r="A49" s="89"/>
      <c r="B49" s="89"/>
      <c r="C49" s="91"/>
      <c r="D49" s="91"/>
      <c r="E49" s="69"/>
      <c r="F49" s="69"/>
      <c r="G49" s="69"/>
      <c r="H49" s="69"/>
      <c r="I49" s="69"/>
      <c r="J49" s="69"/>
      <c r="K49" s="69"/>
      <c r="L49" s="69"/>
      <c r="M49" s="69"/>
      <c r="N49" s="69"/>
      <c r="O49" s="69"/>
    </row>
    <row r="50" spans="1:15" ht="20.25" x14ac:dyDescent="0.25">
      <c r="A50" s="89"/>
      <c r="B50" s="89"/>
      <c r="C50" s="91"/>
      <c r="D50" s="91"/>
      <c r="E50" s="69"/>
      <c r="F50" s="69"/>
      <c r="G50" s="69"/>
      <c r="H50" s="69"/>
      <c r="I50" s="69"/>
      <c r="J50" s="69"/>
      <c r="K50" s="69"/>
      <c r="L50" s="69"/>
      <c r="M50" s="69"/>
      <c r="N50" s="69"/>
      <c r="O50" s="69"/>
    </row>
    <row r="51" spans="1:15" ht="20.25" x14ac:dyDescent="0.25">
      <c r="A51" s="89"/>
      <c r="B51" s="89"/>
      <c r="C51" s="91"/>
      <c r="D51" s="91"/>
      <c r="E51" s="69"/>
      <c r="F51" s="69"/>
      <c r="G51" s="69"/>
      <c r="H51" s="69"/>
      <c r="I51" s="69"/>
      <c r="J51" s="69"/>
      <c r="K51" s="69"/>
      <c r="L51" s="69"/>
      <c r="M51" s="69"/>
      <c r="N51" s="69"/>
      <c r="O51" s="69"/>
    </row>
    <row r="52" spans="1:15" ht="20.25" x14ac:dyDescent="0.25">
      <c r="A52" s="89"/>
      <c r="B52" s="15"/>
      <c r="C52" s="20"/>
      <c r="D52" s="20"/>
    </row>
    <row r="53" spans="1:15" ht="20.25" x14ac:dyDescent="0.25">
      <c r="A53" s="89"/>
      <c r="B53" s="15"/>
      <c r="C53" s="20"/>
      <c r="D53" s="20"/>
    </row>
    <row r="54" spans="1:15" ht="20.25" x14ac:dyDescent="0.25">
      <c r="A54" s="89"/>
      <c r="B54" s="15"/>
      <c r="C54" s="20"/>
      <c r="D54" s="20"/>
    </row>
    <row r="55" spans="1:15" ht="20.25" x14ac:dyDescent="0.25">
      <c r="A55" s="89"/>
      <c r="B55" s="15"/>
      <c r="C55" s="20"/>
      <c r="D55" s="20"/>
    </row>
    <row r="56" spans="1:15" ht="20.25" x14ac:dyDescent="0.25">
      <c r="A56" s="89"/>
      <c r="B56" s="15"/>
      <c r="C56" s="20"/>
      <c r="D56" s="20"/>
    </row>
    <row r="57" spans="1:15" ht="20.25" x14ac:dyDescent="0.25">
      <c r="A57" s="89"/>
      <c r="B57" s="15"/>
      <c r="C57" s="20"/>
      <c r="D57" s="20"/>
    </row>
    <row r="58" spans="1:15" ht="20.25" x14ac:dyDescent="0.25">
      <c r="A58" s="89"/>
      <c r="B58" s="15"/>
      <c r="C58" s="20"/>
      <c r="D58" s="20"/>
    </row>
    <row r="59" spans="1:15" ht="20.25" x14ac:dyDescent="0.25">
      <c r="A59" s="89"/>
      <c r="B59" s="15"/>
      <c r="C59" s="20"/>
      <c r="D59" s="20"/>
    </row>
    <row r="60" spans="1:15" ht="20.25" x14ac:dyDescent="0.25">
      <c r="A60" s="89"/>
      <c r="B60" s="15"/>
      <c r="C60" s="20"/>
      <c r="D60" s="20"/>
    </row>
    <row r="61" spans="1:15" ht="20.25" x14ac:dyDescent="0.25">
      <c r="A61" s="89"/>
      <c r="B61" s="15"/>
      <c r="C61" s="20"/>
      <c r="D61" s="20"/>
    </row>
    <row r="62" spans="1:15" ht="20.25" x14ac:dyDescent="0.25">
      <c r="A62" s="89"/>
      <c r="B62" s="15"/>
      <c r="C62" s="20"/>
      <c r="D62" s="20"/>
    </row>
    <row r="63" spans="1:15" ht="20.25" x14ac:dyDescent="0.25">
      <c r="A63" s="89"/>
      <c r="B63" s="15"/>
      <c r="C63" s="20"/>
      <c r="D63" s="20"/>
    </row>
    <row r="64" spans="1:15" ht="20.25" x14ac:dyDescent="0.25">
      <c r="A64" s="89"/>
      <c r="B64" s="15"/>
      <c r="C64" s="20"/>
      <c r="D64" s="20"/>
    </row>
    <row r="65" spans="1:4" ht="20.25" x14ac:dyDescent="0.25">
      <c r="A65" s="89"/>
      <c r="B65" s="15"/>
      <c r="C65" s="20"/>
      <c r="D65" s="20"/>
    </row>
    <row r="66" spans="1:4" ht="20.25" x14ac:dyDescent="0.25">
      <c r="A66" s="89"/>
      <c r="B66" s="15"/>
      <c r="C66" s="20"/>
      <c r="D66" s="20"/>
    </row>
    <row r="67" spans="1:4" ht="20.25" x14ac:dyDescent="0.25">
      <c r="A67" s="89"/>
      <c r="B67" s="15"/>
      <c r="C67" s="20"/>
      <c r="D67" s="20"/>
    </row>
    <row r="68" spans="1:4" ht="20.25" x14ac:dyDescent="0.25">
      <c r="A68" s="89"/>
      <c r="B68" s="15"/>
      <c r="C68" s="20"/>
      <c r="D68" s="20"/>
    </row>
    <row r="69" spans="1:4" ht="20.25" x14ac:dyDescent="0.25">
      <c r="A69" s="89"/>
      <c r="B69" s="15"/>
      <c r="C69" s="20"/>
      <c r="D69" s="20"/>
    </row>
    <row r="70" spans="1:4" ht="20.25" x14ac:dyDescent="0.25">
      <c r="A70" s="89"/>
      <c r="B70" s="15"/>
      <c r="C70" s="20"/>
      <c r="D70" s="20"/>
    </row>
    <row r="71" spans="1:4" ht="20.25" x14ac:dyDescent="0.25">
      <c r="A71" s="89"/>
      <c r="B71" s="15"/>
      <c r="C71" s="20"/>
      <c r="D71" s="20"/>
    </row>
    <row r="72" spans="1:4" ht="20.25" x14ac:dyDescent="0.25">
      <c r="A72" s="89"/>
      <c r="B72" s="15"/>
      <c r="C72" s="20"/>
      <c r="D72" s="20"/>
    </row>
    <row r="73" spans="1:4" ht="20.25" x14ac:dyDescent="0.25">
      <c r="A73" s="89"/>
      <c r="B73" s="15"/>
      <c r="C73" s="20"/>
      <c r="D73" s="20"/>
    </row>
    <row r="74" spans="1:4" ht="20.25" x14ac:dyDescent="0.25">
      <c r="A74" s="89"/>
      <c r="B74" s="15"/>
      <c r="C74" s="20"/>
      <c r="D74" s="20"/>
    </row>
    <row r="75" spans="1:4" ht="20.25" x14ac:dyDescent="0.25">
      <c r="A75" s="89"/>
      <c r="B75" s="15"/>
      <c r="C75" s="20"/>
      <c r="D75" s="20"/>
    </row>
    <row r="76" spans="1:4" ht="20.25" x14ac:dyDescent="0.25">
      <c r="A76" s="89"/>
      <c r="B76" s="15"/>
      <c r="C76" s="20"/>
      <c r="D76" s="20"/>
    </row>
    <row r="77" spans="1:4" ht="20.25" x14ac:dyDescent="0.25">
      <c r="A77" s="89"/>
      <c r="B77" s="15"/>
      <c r="C77" s="20"/>
      <c r="D77" s="20"/>
    </row>
    <row r="78" spans="1:4" ht="20.25" x14ac:dyDescent="0.25">
      <c r="A78" s="89"/>
      <c r="B78" s="15"/>
      <c r="C78" s="20"/>
      <c r="D78" s="20"/>
    </row>
    <row r="79" spans="1:4" ht="20.25" x14ac:dyDescent="0.25">
      <c r="A79" s="89"/>
      <c r="B79" s="15"/>
      <c r="C79" s="20"/>
      <c r="D79" s="20"/>
    </row>
    <row r="80" spans="1:4" ht="20.25" x14ac:dyDescent="0.25">
      <c r="A80" s="89"/>
      <c r="B80" s="15"/>
      <c r="C80" s="20"/>
      <c r="D80" s="20"/>
    </row>
    <row r="81" spans="1:4" ht="20.25" x14ac:dyDescent="0.25">
      <c r="A81" s="89"/>
      <c r="B81" s="15"/>
      <c r="C81" s="20"/>
      <c r="D81" s="20"/>
    </row>
    <row r="82" spans="1:4" ht="20.25" x14ac:dyDescent="0.25">
      <c r="A82" s="89"/>
      <c r="B82" s="15"/>
      <c r="C82" s="20"/>
      <c r="D82" s="20"/>
    </row>
    <row r="83" spans="1:4" ht="20.25" x14ac:dyDescent="0.25">
      <c r="A83" s="89"/>
      <c r="B83" s="15"/>
      <c r="C83" s="20"/>
      <c r="D83" s="20"/>
    </row>
    <row r="84" spans="1:4" ht="20.25" x14ac:dyDescent="0.25">
      <c r="A84" s="89"/>
      <c r="B84" s="15"/>
      <c r="C84" s="20"/>
      <c r="D84" s="20"/>
    </row>
    <row r="85" spans="1:4" ht="20.25" x14ac:dyDescent="0.25">
      <c r="A85" s="89"/>
      <c r="B85" s="15"/>
      <c r="C85" s="20"/>
      <c r="D85" s="20"/>
    </row>
    <row r="86" spans="1:4" ht="20.25" x14ac:dyDescent="0.25">
      <c r="A86" s="89"/>
      <c r="B86" s="15"/>
      <c r="C86" s="20"/>
      <c r="D86" s="20"/>
    </row>
    <row r="87" spans="1:4" ht="20.25" x14ac:dyDescent="0.25">
      <c r="A87" s="89"/>
      <c r="B87" s="15"/>
      <c r="C87" s="20"/>
      <c r="D87" s="20"/>
    </row>
    <row r="88" spans="1:4" ht="20.25" x14ac:dyDescent="0.25">
      <c r="A88" s="89"/>
      <c r="B88" s="15"/>
      <c r="C88" s="20"/>
      <c r="D88" s="20"/>
    </row>
    <row r="89" spans="1:4" ht="20.25" x14ac:dyDescent="0.25">
      <c r="A89" s="89"/>
      <c r="B89" s="15"/>
      <c r="C89" s="20"/>
      <c r="D89" s="20"/>
    </row>
    <row r="90" spans="1:4" ht="20.25" x14ac:dyDescent="0.25">
      <c r="A90" s="89"/>
      <c r="B90" s="15"/>
      <c r="C90" s="20"/>
      <c r="D90" s="20"/>
    </row>
    <row r="91" spans="1:4" ht="20.25" x14ac:dyDescent="0.25">
      <c r="A91" s="89"/>
      <c r="B91" s="15"/>
      <c r="C91" s="20"/>
      <c r="D91" s="20"/>
    </row>
    <row r="92" spans="1:4" ht="20.25" x14ac:dyDescent="0.25">
      <c r="A92" s="89"/>
      <c r="B92" s="15"/>
      <c r="C92" s="20"/>
      <c r="D92" s="20"/>
    </row>
    <row r="93" spans="1:4" ht="20.25" x14ac:dyDescent="0.25">
      <c r="A93" s="89"/>
      <c r="B93" s="15"/>
      <c r="C93" s="20"/>
      <c r="D93" s="20"/>
    </row>
    <row r="94" spans="1:4" ht="20.25" x14ac:dyDescent="0.25">
      <c r="A94" s="89"/>
      <c r="B94" s="15"/>
      <c r="C94" s="20"/>
      <c r="D94" s="20"/>
    </row>
    <row r="95" spans="1:4" ht="20.25" x14ac:dyDescent="0.25">
      <c r="A95" s="89"/>
      <c r="B95" s="15"/>
      <c r="C95" s="20"/>
      <c r="D95" s="20"/>
    </row>
    <row r="96" spans="1:4" ht="20.25" x14ac:dyDescent="0.25">
      <c r="A96" s="89"/>
      <c r="B96" s="15"/>
      <c r="C96" s="20"/>
      <c r="D96" s="20"/>
    </row>
    <row r="97" spans="1:4" ht="20.25" x14ac:dyDescent="0.25">
      <c r="A97" s="89"/>
      <c r="B97" s="15"/>
      <c r="C97" s="20"/>
      <c r="D97" s="20"/>
    </row>
    <row r="98" spans="1:4" ht="20.25" x14ac:dyDescent="0.25">
      <c r="A98" s="89"/>
      <c r="B98" s="15"/>
      <c r="C98" s="20"/>
      <c r="D98" s="20"/>
    </row>
    <row r="99" spans="1:4" ht="20.25" x14ac:dyDescent="0.25">
      <c r="A99" s="89"/>
      <c r="B99" s="15"/>
      <c r="C99" s="20"/>
      <c r="D99" s="20"/>
    </row>
    <row r="100" spans="1:4" ht="20.25" x14ac:dyDescent="0.25">
      <c r="A100" s="89"/>
      <c r="B100" s="15"/>
      <c r="C100" s="20"/>
      <c r="D100" s="20"/>
    </row>
    <row r="101" spans="1:4" ht="20.25" x14ac:dyDescent="0.25">
      <c r="A101" s="89"/>
      <c r="B101" s="15"/>
      <c r="C101" s="20"/>
      <c r="D101" s="20"/>
    </row>
    <row r="102" spans="1:4" ht="20.25" x14ac:dyDescent="0.25">
      <c r="A102" s="89"/>
      <c r="B102" s="15"/>
      <c r="C102" s="20"/>
      <c r="D102" s="20"/>
    </row>
    <row r="103" spans="1:4" ht="20.25" x14ac:dyDescent="0.25">
      <c r="A103" s="89"/>
      <c r="B103" s="15"/>
      <c r="C103" s="20"/>
      <c r="D103" s="20"/>
    </row>
    <row r="104" spans="1:4" ht="20.25" x14ac:dyDescent="0.25">
      <c r="A104" s="89"/>
      <c r="B104" s="15"/>
      <c r="C104" s="20"/>
      <c r="D104" s="20"/>
    </row>
    <row r="105" spans="1:4" ht="20.25" x14ac:dyDescent="0.25">
      <c r="A105" s="89"/>
      <c r="B105" s="15"/>
      <c r="C105" s="20"/>
      <c r="D105" s="20"/>
    </row>
    <row r="106" spans="1:4" ht="20.25" x14ac:dyDescent="0.25">
      <c r="A106" s="89"/>
      <c r="B106" s="15"/>
      <c r="C106" s="20"/>
      <c r="D106" s="20"/>
    </row>
    <row r="107" spans="1:4" ht="20.25" x14ac:dyDescent="0.25">
      <c r="A107" s="89"/>
      <c r="B107" s="15"/>
      <c r="C107" s="20"/>
      <c r="D107" s="20"/>
    </row>
    <row r="108" spans="1:4" ht="20.25" x14ac:dyDescent="0.25">
      <c r="A108" s="89"/>
      <c r="B108" s="15"/>
      <c r="C108" s="20"/>
      <c r="D108" s="20"/>
    </row>
    <row r="109" spans="1:4" ht="20.25" x14ac:dyDescent="0.25">
      <c r="A109" s="89"/>
      <c r="B109" s="15"/>
      <c r="C109" s="20"/>
      <c r="D109" s="20"/>
    </row>
    <row r="110" spans="1:4" ht="20.25" x14ac:dyDescent="0.25">
      <c r="A110" s="89"/>
      <c r="B110" s="15"/>
      <c r="C110" s="20"/>
      <c r="D110" s="20"/>
    </row>
    <row r="111" spans="1:4" ht="20.25" x14ac:dyDescent="0.25">
      <c r="A111" s="89"/>
      <c r="B111" s="15"/>
      <c r="C111" s="20"/>
      <c r="D111" s="20"/>
    </row>
    <row r="112" spans="1:4" ht="20.25" x14ac:dyDescent="0.25">
      <c r="A112" s="89"/>
      <c r="B112" s="15"/>
      <c r="C112" s="20"/>
      <c r="D112" s="20"/>
    </row>
    <row r="113" spans="1:4" ht="20.25" x14ac:dyDescent="0.25">
      <c r="A113" s="89"/>
      <c r="B113" s="15"/>
      <c r="C113" s="20"/>
      <c r="D113" s="20"/>
    </row>
    <row r="114" spans="1:4" ht="20.25" x14ac:dyDescent="0.25">
      <c r="A114" s="89"/>
      <c r="B114" s="15"/>
      <c r="C114" s="20"/>
      <c r="D114" s="20"/>
    </row>
    <row r="115" spans="1:4" ht="20.25" x14ac:dyDescent="0.25">
      <c r="A115" s="89"/>
      <c r="B115" s="15"/>
      <c r="C115" s="20"/>
      <c r="D115" s="20"/>
    </row>
    <row r="116" spans="1:4" ht="20.25" x14ac:dyDescent="0.25">
      <c r="A116" s="89"/>
      <c r="B116" s="15"/>
      <c r="C116" s="20"/>
      <c r="D116" s="20"/>
    </row>
    <row r="117" spans="1:4" ht="20.25" x14ac:dyDescent="0.25">
      <c r="A117" s="89"/>
      <c r="B117" s="15"/>
      <c r="C117" s="20"/>
      <c r="D117" s="20"/>
    </row>
    <row r="118" spans="1:4" ht="20.25" x14ac:dyDescent="0.25">
      <c r="A118" s="89"/>
      <c r="B118" s="15"/>
      <c r="C118" s="20"/>
      <c r="D118" s="20"/>
    </row>
    <row r="119" spans="1:4" ht="20.25" x14ac:dyDescent="0.25">
      <c r="A119" s="89"/>
      <c r="B119" s="15"/>
      <c r="C119" s="20"/>
      <c r="D119" s="20"/>
    </row>
    <row r="120" spans="1:4" ht="20.25" x14ac:dyDescent="0.25">
      <c r="A120" s="89"/>
      <c r="B120" s="15"/>
      <c r="C120" s="20"/>
      <c r="D120" s="20"/>
    </row>
    <row r="121" spans="1:4" ht="20.25" x14ac:dyDescent="0.25">
      <c r="A121" s="89"/>
      <c r="B121" s="15"/>
      <c r="C121" s="20"/>
      <c r="D121" s="20"/>
    </row>
    <row r="122" spans="1:4" ht="20.25" x14ac:dyDescent="0.25">
      <c r="A122" s="89"/>
      <c r="B122" s="15"/>
      <c r="C122" s="20"/>
      <c r="D122" s="20"/>
    </row>
    <row r="123" spans="1:4" ht="20.25" x14ac:dyDescent="0.25">
      <c r="A123" s="89"/>
      <c r="B123" s="15"/>
      <c r="C123" s="20"/>
      <c r="D123" s="20"/>
    </row>
    <row r="124" spans="1:4" ht="20.25" x14ac:dyDescent="0.25">
      <c r="A124" s="89"/>
      <c r="B124" s="15"/>
      <c r="C124" s="20"/>
      <c r="D124" s="20"/>
    </row>
    <row r="125" spans="1:4" ht="20.25" x14ac:dyDescent="0.25">
      <c r="A125" s="89"/>
      <c r="B125" s="15"/>
      <c r="C125" s="20"/>
      <c r="D125" s="20"/>
    </row>
    <row r="126" spans="1:4" ht="20.25" x14ac:dyDescent="0.25">
      <c r="A126" s="89"/>
      <c r="B126" s="15"/>
      <c r="C126" s="20"/>
      <c r="D126" s="20"/>
    </row>
    <row r="127" spans="1:4" ht="20.25" x14ac:dyDescent="0.25">
      <c r="A127" s="89"/>
      <c r="B127" s="15"/>
      <c r="C127" s="20"/>
      <c r="D127" s="20"/>
    </row>
    <row r="128" spans="1:4" ht="20.25" x14ac:dyDescent="0.25">
      <c r="A128" s="89"/>
      <c r="B128" s="15"/>
      <c r="C128" s="20"/>
      <c r="D128" s="20"/>
    </row>
    <row r="129" spans="1:4" ht="20.25" x14ac:dyDescent="0.25">
      <c r="A129" s="89"/>
      <c r="B129" s="15"/>
      <c r="C129" s="20"/>
      <c r="D129" s="20"/>
    </row>
    <row r="130" spans="1:4" ht="20.25" x14ac:dyDescent="0.25">
      <c r="A130" s="89"/>
      <c r="B130" s="15"/>
      <c r="C130" s="20"/>
      <c r="D130" s="20"/>
    </row>
    <row r="131" spans="1:4" ht="20.25" x14ac:dyDescent="0.25">
      <c r="A131" s="89"/>
      <c r="B131" s="15"/>
      <c r="C131" s="20"/>
      <c r="D131" s="20"/>
    </row>
    <row r="132" spans="1:4" ht="20.25" x14ac:dyDescent="0.25">
      <c r="A132" s="89"/>
      <c r="B132" s="15"/>
      <c r="C132" s="20"/>
      <c r="D132" s="20"/>
    </row>
    <row r="133" spans="1:4" ht="20.25" x14ac:dyDescent="0.25">
      <c r="A133" s="89"/>
      <c r="B133" s="15"/>
      <c r="C133" s="20"/>
      <c r="D133" s="20"/>
    </row>
    <row r="134" spans="1:4" ht="20.25" x14ac:dyDescent="0.25">
      <c r="A134" s="89"/>
      <c r="B134" s="15"/>
      <c r="C134" s="20"/>
      <c r="D134" s="20"/>
    </row>
    <row r="135" spans="1:4" ht="20.25" x14ac:dyDescent="0.25">
      <c r="A135" s="89"/>
      <c r="B135" s="15"/>
      <c r="C135" s="20"/>
      <c r="D135" s="20"/>
    </row>
    <row r="136" spans="1:4" ht="20.25" x14ac:dyDescent="0.25">
      <c r="A136" s="89"/>
      <c r="B136" s="15"/>
      <c r="C136" s="20"/>
      <c r="D136" s="20"/>
    </row>
    <row r="137" spans="1:4" ht="20.25" x14ac:dyDescent="0.25">
      <c r="A137" s="89"/>
      <c r="B137" s="15"/>
      <c r="C137" s="20"/>
      <c r="D137" s="20"/>
    </row>
    <row r="138" spans="1:4" ht="20.25" x14ac:dyDescent="0.25">
      <c r="A138" s="89"/>
      <c r="B138" s="15"/>
      <c r="C138" s="20"/>
      <c r="D138" s="20"/>
    </row>
    <row r="139" spans="1:4" ht="20.25" x14ac:dyDescent="0.25">
      <c r="A139" s="89"/>
      <c r="B139" s="15"/>
      <c r="C139" s="20"/>
      <c r="D139" s="20"/>
    </row>
    <row r="140" spans="1:4" ht="20.25" x14ac:dyDescent="0.25">
      <c r="A140" s="89"/>
      <c r="B140" s="15"/>
      <c r="C140" s="20"/>
      <c r="D140" s="20"/>
    </row>
    <row r="141" spans="1:4" ht="20.25" x14ac:dyDescent="0.25">
      <c r="A141" s="89"/>
      <c r="B141" s="15"/>
      <c r="C141" s="20"/>
      <c r="D141" s="20"/>
    </row>
    <row r="142" spans="1:4" ht="20.25" x14ac:dyDescent="0.25">
      <c r="A142" s="89"/>
      <c r="B142" s="15"/>
      <c r="C142" s="20"/>
      <c r="D142" s="20"/>
    </row>
    <row r="143" spans="1:4" ht="20.25" x14ac:dyDescent="0.25">
      <c r="A143" s="89"/>
      <c r="B143" s="15"/>
      <c r="C143" s="20"/>
      <c r="D143" s="20"/>
    </row>
    <row r="144" spans="1:4" ht="20.25" x14ac:dyDescent="0.25">
      <c r="A144" s="89"/>
      <c r="B144" s="15"/>
      <c r="C144" s="20"/>
      <c r="D144" s="20"/>
    </row>
    <row r="145" spans="1:4" ht="20.25" x14ac:dyDescent="0.25">
      <c r="A145" s="89"/>
      <c r="B145" s="15"/>
      <c r="C145" s="20"/>
      <c r="D145" s="20"/>
    </row>
    <row r="146" spans="1:4" ht="20.25" x14ac:dyDescent="0.25">
      <c r="A146" s="89"/>
      <c r="B146" s="15"/>
      <c r="C146" s="20"/>
      <c r="D146" s="20"/>
    </row>
    <row r="147" spans="1:4" ht="20.25" x14ac:dyDescent="0.25">
      <c r="A147" s="89"/>
      <c r="B147" s="15"/>
      <c r="C147" s="20"/>
      <c r="D147" s="20"/>
    </row>
    <row r="148" spans="1:4" ht="20.25" x14ac:dyDescent="0.25">
      <c r="A148" s="89"/>
      <c r="B148" s="15"/>
      <c r="C148" s="20"/>
      <c r="D148" s="20"/>
    </row>
    <row r="149" spans="1:4" ht="20.25" x14ac:dyDescent="0.25">
      <c r="A149" s="89"/>
      <c r="B149" s="15"/>
      <c r="C149" s="20"/>
      <c r="D149" s="20"/>
    </row>
    <row r="150" spans="1:4" ht="20.25" x14ac:dyDescent="0.25">
      <c r="A150" s="89"/>
      <c r="B150" s="15"/>
      <c r="C150" s="20"/>
      <c r="D150" s="20"/>
    </row>
    <row r="151" spans="1:4" ht="20.25" x14ac:dyDescent="0.25">
      <c r="A151" s="89"/>
      <c r="B151" s="15"/>
      <c r="C151" s="20"/>
      <c r="D151" s="20"/>
    </row>
    <row r="152" spans="1:4" ht="20.25" x14ac:dyDescent="0.25">
      <c r="A152" s="89"/>
      <c r="B152" s="15"/>
      <c r="C152" s="20"/>
      <c r="D152" s="20"/>
    </row>
    <row r="153" spans="1:4" ht="20.25" x14ac:dyDescent="0.25">
      <c r="A153" s="89"/>
      <c r="B153" s="15"/>
      <c r="C153" s="20"/>
      <c r="D153" s="20"/>
    </row>
    <row r="154" spans="1:4" ht="20.25" x14ac:dyDescent="0.25">
      <c r="A154" s="89"/>
      <c r="B154" s="15"/>
      <c r="C154" s="20"/>
      <c r="D154" s="20"/>
    </row>
    <row r="155" spans="1:4" ht="20.25" x14ac:dyDescent="0.25">
      <c r="A155" s="89"/>
      <c r="B155" s="15"/>
      <c r="C155" s="20"/>
      <c r="D155" s="20"/>
    </row>
    <row r="156" spans="1:4" ht="20.25" x14ac:dyDescent="0.25">
      <c r="A156" s="89"/>
      <c r="B156" s="15"/>
      <c r="C156" s="20"/>
      <c r="D156" s="20"/>
    </row>
    <row r="157" spans="1:4" ht="20.25" x14ac:dyDescent="0.25">
      <c r="A157" s="89"/>
      <c r="B157" s="15"/>
      <c r="C157" s="20"/>
      <c r="D157" s="20"/>
    </row>
    <row r="158" spans="1:4" ht="20.25" x14ac:dyDescent="0.25">
      <c r="A158" s="89"/>
      <c r="B158" s="15"/>
      <c r="C158" s="20"/>
      <c r="D158" s="20"/>
    </row>
    <row r="159" spans="1:4" ht="20.25" x14ac:dyDescent="0.25">
      <c r="A159" s="89"/>
      <c r="B159" s="15"/>
      <c r="C159" s="20"/>
      <c r="D159" s="20"/>
    </row>
    <row r="160" spans="1:4" ht="20.25" x14ac:dyDescent="0.25">
      <c r="A160" s="89"/>
      <c r="B160" s="15"/>
      <c r="C160" s="20"/>
      <c r="D160" s="20"/>
    </row>
    <row r="161" spans="1:4" ht="20.25" x14ac:dyDescent="0.25">
      <c r="A161" s="89"/>
      <c r="B161" s="15"/>
      <c r="C161" s="20"/>
      <c r="D161" s="20"/>
    </row>
    <row r="162" spans="1:4" ht="20.25" x14ac:dyDescent="0.25">
      <c r="A162" s="89"/>
      <c r="B162" s="15"/>
      <c r="C162" s="20"/>
      <c r="D162" s="20"/>
    </row>
    <row r="163" spans="1:4" ht="20.25" x14ac:dyDescent="0.25">
      <c r="A163" s="89"/>
      <c r="B163" s="15"/>
      <c r="C163" s="20"/>
      <c r="D163" s="20"/>
    </row>
    <row r="164" spans="1:4" ht="20.25" x14ac:dyDescent="0.25">
      <c r="A164" s="89"/>
      <c r="B164" s="15"/>
      <c r="C164" s="20"/>
      <c r="D164" s="20"/>
    </row>
    <row r="165" spans="1:4" ht="20.25" x14ac:dyDescent="0.25">
      <c r="A165" s="89"/>
      <c r="B165" s="15"/>
      <c r="C165" s="20"/>
      <c r="D165" s="20"/>
    </row>
    <row r="166" spans="1:4" ht="20.25" x14ac:dyDescent="0.25">
      <c r="A166" s="89"/>
      <c r="B166" s="15"/>
      <c r="C166" s="20"/>
      <c r="D166" s="20"/>
    </row>
    <row r="167" spans="1:4" ht="20.25" x14ac:dyDescent="0.25">
      <c r="A167" s="89"/>
      <c r="B167" s="15"/>
      <c r="C167" s="20"/>
      <c r="D167" s="20"/>
    </row>
    <row r="168" spans="1:4" ht="20.25" x14ac:dyDescent="0.25">
      <c r="A168" s="89"/>
      <c r="B168" s="15"/>
      <c r="C168" s="20"/>
      <c r="D168" s="20"/>
    </row>
    <row r="169" spans="1:4" ht="20.25" x14ac:dyDescent="0.25">
      <c r="A169" s="89"/>
      <c r="B169" s="15"/>
      <c r="C169" s="20"/>
      <c r="D169" s="20"/>
    </row>
    <row r="170" spans="1:4" ht="20.25" x14ac:dyDescent="0.25">
      <c r="A170" s="89"/>
      <c r="B170" s="15"/>
      <c r="C170" s="20"/>
      <c r="D170" s="20"/>
    </row>
    <row r="171" spans="1:4" ht="20.25" x14ac:dyDescent="0.25">
      <c r="A171" s="89"/>
      <c r="B171" s="15"/>
      <c r="C171" s="20"/>
      <c r="D171" s="20"/>
    </row>
    <row r="172" spans="1:4" ht="20.25" x14ac:dyDescent="0.25">
      <c r="A172" s="89"/>
      <c r="B172" s="15"/>
      <c r="C172" s="20"/>
      <c r="D172" s="20"/>
    </row>
    <row r="173" spans="1:4" ht="20.25" x14ac:dyDescent="0.25">
      <c r="A173" s="89"/>
      <c r="B173" s="15"/>
      <c r="C173" s="20"/>
      <c r="D173" s="20"/>
    </row>
    <row r="174" spans="1:4" ht="20.25" x14ac:dyDescent="0.25">
      <c r="A174" s="89"/>
      <c r="B174" s="15"/>
      <c r="C174" s="20"/>
      <c r="D174" s="20"/>
    </row>
    <row r="175" spans="1:4" ht="20.25" x14ac:dyDescent="0.25">
      <c r="A175" s="89"/>
      <c r="B175" s="15"/>
      <c r="C175" s="20"/>
      <c r="D175" s="20"/>
    </row>
    <row r="176" spans="1:4" ht="20.25" x14ac:dyDescent="0.25">
      <c r="A176" s="89"/>
      <c r="B176" s="15"/>
      <c r="C176" s="20"/>
      <c r="D176" s="20"/>
    </row>
    <row r="177" spans="1:4" ht="20.25" x14ac:dyDescent="0.25">
      <c r="A177" s="89"/>
      <c r="B177" s="15"/>
      <c r="C177" s="20"/>
      <c r="D177" s="20"/>
    </row>
    <row r="178" spans="1:4" ht="20.25" x14ac:dyDescent="0.25">
      <c r="A178" s="89"/>
      <c r="B178" s="15"/>
      <c r="C178" s="20"/>
      <c r="D178" s="20"/>
    </row>
    <row r="179" spans="1:4" ht="20.25" x14ac:dyDescent="0.25">
      <c r="A179" s="89"/>
      <c r="B179" s="15"/>
      <c r="C179" s="20"/>
      <c r="D179" s="20"/>
    </row>
    <row r="180" spans="1:4" ht="20.25" x14ac:dyDescent="0.25">
      <c r="A180" s="89"/>
      <c r="B180" s="15"/>
      <c r="C180" s="20"/>
      <c r="D180" s="20"/>
    </row>
    <row r="181" spans="1:4" ht="20.25" x14ac:dyDescent="0.25">
      <c r="A181" s="89"/>
      <c r="B181" s="15"/>
      <c r="C181" s="20"/>
      <c r="D181" s="20"/>
    </row>
    <row r="182" spans="1:4" ht="20.25" x14ac:dyDescent="0.25">
      <c r="A182" s="89"/>
      <c r="B182" s="15"/>
      <c r="C182" s="20"/>
      <c r="D182" s="20"/>
    </row>
    <row r="183" spans="1:4" ht="20.25" x14ac:dyDescent="0.25">
      <c r="A183" s="89"/>
      <c r="B183" s="15"/>
      <c r="C183" s="20"/>
      <c r="D183" s="20"/>
    </row>
    <row r="184" spans="1:4" ht="20.25" x14ac:dyDescent="0.25">
      <c r="A184" s="89"/>
      <c r="B184" s="15"/>
      <c r="C184" s="20"/>
      <c r="D184" s="20"/>
    </row>
    <row r="185" spans="1:4" ht="20.25" x14ac:dyDescent="0.25">
      <c r="A185" s="89"/>
      <c r="B185" s="15"/>
      <c r="C185" s="20"/>
      <c r="D185" s="20"/>
    </row>
    <row r="186" spans="1:4" ht="20.25" x14ac:dyDescent="0.25">
      <c r="A186" s="89"/>
      <c r="B186" s="15"/>
      <c r="C186" s="20"/>
      <c r="D186" s="20"/>
    </row>
    <row r="187" spans="1:4" ht="20.25" x14ac:dyDescent="0.25">
      <c r="A187" s="89"/>
      <c r="B187" s="15"/>
      <c r="C187" s="20"/>
      <c r="D187" s="20"/>
    </row>
    <row r="188" spans="1:4" ht="20.25" x14ac:dyDescent="0.25">
      <c r="A188" s="89"/>
      <c r="B188" s="15"/>
      <c r="C188" s="20"/>
      <c r="D188" s="20"/>
    </row>
    <row r="189" spans="1:4" ht="20.25" x14ac:dyDescent="0.25">
      <c r="A189" s="89"/>
      <c r="B189" s="15"/>
      <c r="C189" s="20"/>
      <c r="D189" s="20"/>
    </row>
    <row r="190" spans="1:4" ht="20.25" x14ac:dyDescent="0.25">
      <c r="A190" s="89"/>
      <c r="B190" s="15"/>
      <c r="C190" s="20"/>
      <c r="D190" s="20"/>
    </row>
    <row r="191" spans="1:4" ht="20.25" x14ac:dyDescent="0.25">
      <c r="A191" s="89"/>
      <c r="B191" s="15"/>
      <c r="C191" s="20"/>
      <c r="D191" s="20"/>
    </row>
    <row r="192" spans="1:4" ht="20.25" x14ac:dyDescent="0.25">
      <c r="A192" s="89"/>
      <c r="B192" s="15"/>
      <c r="C192" s="20"/>
      <c r="D192" s="20"/>
    </row>
    <row r="193" spans="1:4" ht="20.25" x14ac:dyDescent="0.25">
      <c r="A193" s="89"/>
      <c r="B193" s="15"/>
      <c r="C193" s="20"/>
      <c r="D193" s="20"/>
    </row>
    <row r="194" spans="1:4" ht="20.25" x14ac:dyDescent="0.25">
      <c r="A194" s="89"/>
      <c r="B194" s="15"/>
      <c r="C194" s="20"/>
      <c r="D194" s="20"/>
    </row>
    <row r="195" spans="1:4" ht="20.25" x14ac:dyDescent="0.25">
      <c r="A195" s="89"/>
      <c r="B195" s="15"/>
      <c r="C195" s="20"/>
      <c r="D195" s="20"/>
    </row>
    <row r="196" spans="1:4" ht="20.25" x14ac:dyDescent="0.25">
      <c r="A196" s="89"/>
      <c r="B196" s="15"/>
      <c r="C196" s="20"/>
      <c r="D196" s="20"/>
    </row>
    <row r="197" spans="1:4" ht="20.25" x14ac:dyDescent="0.25">
      <c r="A197" s="89"/>
      <c r="B197" s="15"/>
      <c r="C197" s="20"/>
      <c r="D197" s="20"/>
    </row>
    <row r="198" spans="1:4" ht="20.25" x14ac:dyDescent="0.25">
      <c r="A198" s="89"/>
      <c r="B198" s="15"/>
      <c r="C198" s="20"/>
      <c r="D198" s="20"/>
    </row>
    <row r="199" spans="1:4" ht="20.25" x14ac:dyDescent="0.25">
      <c r="A199" s="89"/>
      <c r="B199" s="15"/>
      <c r="C199" s="20"/>
      <c r="D199" s="20"/>
    </row>
    <row r="200" spans="1:4" ht="20.25" x14ac:dyDescent="0.25">
      <c r="A200" s="89"/>
      <c r="B200" s="15"/>
      <c r="C200" s="20"/>
      <c r="D200" s="20"/>
    </row>
    <row r="201" spans="1:4" ht="20.25" x14ac:dyDescent="0.25">
      <c r="A201" s="89"/>
      <c r="B201" s="15"/>
      <c r="C201" s="20"/>
      <c r="D201" s="20"/>
    </row>
    <row r="202" spans="1:4" ht="20.25" x14ac:dyDescent="0.25">
      <c r="A202" s="89"/>
      <c r="B202" s="15"/>
      <c r="C202" s="20"/>
      <c r="D202" s="20"/>
    </row>
    <row r="203" spans="1:4" ht="20.25" x14ac:dyDescent="0.25">
      <c r="A203" s="89"/>
      <c r="B203" s="15"/>
      <c r="C203" s="20"/>
      <c r="D203" s="20"/>
    </row>
    <row r="204" spans="1:4" ht="20.25" x14ac:dyDescent="0.25">
      <c r="A204" s="89"/>
      <c r="B204" s="15"/>
      <c r="C204" s="20"/>
      <c r="D204" s="20"/>
    </row>
    <row r="205" spans="1:4" ht="20.25" x14ac:dyDescent="0.25">
      <c r="A205" s="89"/>
      <c r="B205" s="15"/>
      <c r="C205" s="20"/>
      <c r="D205" s="20"/>
    </row>
    <row r="206" spans="1:4" ht="20.25" x14ac:dyDescent="0.25">
      <c r="A206" s="89"/>
      <c r="B206" s="15"/>
      <c r="C206" s="20"/>
      <c r="D206" s="20"/>
    </row>
    <row r="207" spans="1:4" ht="20.25" x14ac:dyDescent="0.25">
      <c r="A207" s="89"/>
      <c r="B207" s="15"/>
      <c r="C207" s="20"/>
      <c r="D207" s="20"/>
    </row>
    <row r="208" spans="1:4" x14ac:dyDescent="0.25">
      <c r="A208" s="69"/>
      <c r="B208" s="15"/>
      <c r="C208" s="15"/>
      <c r="D208" s="15"/>
    </row>
    <row r="209" spans="1:8" ht="20.25" x14ac:dyDescent="0.25">
      <c r="A209" s="69"/>
      <c r="B209" s="16" t="s">
        <v>88</v>
      </c>
      <c r="C209" s="16" t="s">
        <v>143</v>
      </c>
      <c r="D209" s="19" t="s">
        <v>88</v>
      </c>
      <c r="E209" s="19" t="s">
        <v>143</v>
      </c>
    </row>
    <row r="210" spans="1:8" ht="21" x14ac:dyDescent="0.35">
      <c r="A210" s="69"/>
      <c r="B210" s="17" t="s">
        <v>90</v>
      </c>
      <c r="C210" s="17"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69"/>
      <c r="B211" s="17" t="s">
        <v>90</v>
      </c>
      <c r="C211" s="17" t="s">
        <v>93</v>
      </c>
      <c r="E211" t="s">
        <v>58</v>
      </c>
      <c r="F211" t="str">
        <f t="shared" ref="F211:F221" si="0">IF(NOT(ISBLANK(D211)),D211,IF(NOT(ISBLANK(E211)),"     "&amp;E211,FALSE))</f>
        <v xml:space="preserve">     Afectación menor a 10 SMLMV .</v>
      </c>
    </row>
    <row r="212" spans="1:8" ht="21" x14ac:dyDescent="0.35">
      <c r="A212" s="69"/>
      <c r="B212" s="17" t="s">
        <v>90</v>
      </c>
      <c r="C212" s="17" t="s">
        <v>94</v>
      </c>
      <c r="E212" t="s">
        <v>93</v>
      </c>
      <c r="F212" t="str">
        <f t="shared" si="0"/>
        <v xml:space="preserve">     Entre 10 y 50 SMLMV </v>
      </c>
    </row>
    <row r="213" spans="1:8" ht="21" x14ac:dyDescent="0.35">
      <c r="A213" s="69"/>
      <c r="B213" s="17" t="s">
        <v>90</v>
      </c>
      <c r="C213" s="17" t="s">
        <v>95</v>
      </c>
      <c r="E213" t="s">
        <v>94</v>
      </c>
      <c r="F213" t="str">
        <f t="shared" si="0"/>
        <v xml:space="preserve">     Entre 50 y 100 SMLMV </v>
      </c>
    </row>
    <row r="214" spans="1:8" ht="21" x14ac:dyDescent="0.35">
      <c r="A214" s="69"/>
      <c r="B214" s="17" t="s">
        <v>90</v>
      </c>
      <c r="C214" s="17" t="s">
        <v>96</v>
      </c>
      <c r="E214" t="s">
        <v>95</v>
      </c>
      <c r="F214" t="str">
        <f t="shared" si="0"/>
        <v xml:space="preserve">     Entre 100 y 500 SMLMV </v>
      </c>
    </row>
    <row r="215" spans="1:8" ht="21" x14ac:dyDescent="0.35">
      <c r="A215" s="69"/>
      <c r="B215" s="17" t="s">
        <v>57</v>
      </c>
      <c r="C215" s="17" t="s">
        <v>97</v>
      </c>
      <c r="E215" t="s">
        <v>96</v>
      </c>
      <c r="F215" t="str">
        <f t="shared" si="0"/>
        <v xml:space="preserve">     Mayor a 500 SMLMV </v>
      </c>
    </row>
    <row r="216" spans="1:8" ht="21" x14ac:dyDescent="0.35">
      <c r="A216" s="69"/>
      <c r="B216" s="17" t="s">
        <v>57</v>
      </c>
      <c r="C216" s="17" t="s">
        <v>98</v>
      </c>
      <c r="D216" t="s">
        <v>57</v>
      </c>
      <c r="F216" t="str">
        <f t="shared" si="0"/>
        <v>Pérdida Reputacional</v>
      </c>
    </row>
    <row r="217" spans="1:8" ht="21" x14ac:dyDescent="0.35">
      <c r="A217" s="69"/>
      <c r="B217" s="17" t="s">
        <v>57</v>
      </c>
      <c r="C217" s="17" t="s">
        <v>100</v>
      </c>
      <c r="E217" t="s">
        <v>97</v>
      </c>
      <c r="F217" t="str">
        <f t="shared" si="0"/>
        <v xml:space="preserve">     El riesgo afecta la imagen de alguna área de la organización</v>
      </c>
    </row>
    <row r="218" spans="1:8" ht="21" x14ac:dyDescent="0.35">
      <c r="A218" s="69"/>
      <c r="B218" s="17" t="s">
        <v>57</v>
      </c>
      <c r="C218" s="17" t="s">
        <v>99</v>
      </c>
      <c r="E218" t="s">
        <v>98</v>
      </c>
      <c r="F218" t="str">
        <f t="shared" si="0"/>
        <v xml:space="preserve">     El riesgo afecta la imagen de la entidad internamente, de conocimiento general, nivel interno, de junta dircetiva y accionistas y/o de provedores</v>
      </c>
    </row>
    <row r="219" spans="1:8" ht="21" x14ac:dyDescent="0.35">
      <c r="A219" s="69"/>
      <c r="B219" s="17" t="s">
        <v>57</v>
      </c>
      <c r="C219" s="17" t="s">
        <v>118</v>
      </c>
      <c r="E219" t="s">
        <v>100</v>
      </c>
      <c r="F219" t="str">
        <f t="shared" si="0"/>
        <v xml:space="preserve">     El riesgo afecta la imagen de la entidad con algunos usuarios de relevancia frente al logro de los objetivos</v>
      </c>
    </row>
    <row r="220" spans="1:8" x14ac:dyDescent="0.25">
      <c r="A220" s="69"/>
      <c r="B220" s="18"/>
      <c r="C220" s="18"/>
      <c r="E220" t="s">
        <v>99</v>
      </c>
      <c r="F220" t="str">
        <f t="shared" si="0"/>
        <v xml:space="preserve">     El riesgo afecta la imagen de de la entidad con efecto publicitario sostenido a nivel de sector administrativo, nivel departamental o municipal</v>
      </c>
    </row>
    <row r="221" spans="1:8" x14ac:dyDescent="0.25">
      <c r="A221" s="69"/>
      <c r="B221" s="18" t="str" cm="1">
        <f t="array" ref="B221:B223">_xlfn.UNIQUE(Tabla1[[#All],[Criterios]])</f>
        <v>Criterios</v>
      </c>
      <c r="C221" s="18"/>
      <c r="E221" t="s">
        <v>118</v>
      </c>
      <c r="F221" t="str">
        <f t="shared" si="0"/>
        <v xml:space="preserve">     El riesgo afecta la imagen de la entidad a nivel nacional, con efecto publicitarios sostenible a nivel país</v>
      </c>
    </row>
    <row r="222" spans="1:8" x14ac:dyDescent="0.25">
      <c r="A222" s="69"/>
      <c r="B222" s="18" t="str">
        <v>Afectación Económica o presupuestal</v>
      </c>
      <c r="C222" s="18"/>
    </row>
    <row r="223" spans="1:8" x14ac:dyDescent="0.25">
      <c r="B223" s="18" t="str">
        <v>Pérdida Reputacional</v>
      </c>
      <c r="C223" s="18"/>
      <c r="F223" s="21" t="s">
        <v>145</v>
      </c>
    </row>
    <row r="224" spans="1:8" x14ac:dyDescent="0.25">
      <c r="B224" s="14"/>
      <c r="C224" s="14"/>
      <c r="F224" s="21" t="s">
        <v>146</v>
      </c>
    </row>
    <row r="225" spans="2:4" x14ac:dyDescent="0.25">
      <c r="B225" s="14"/>
      <c r="C225" s="14"/>
    </row>
    <row r="226" spans="2:4" x14ac:dyDescent="0.25">
      <c r="B226" s="14"/>
      <c r="C226" s="14"/>
    </row>
    <row r="227" spans="2:4" x14ac:dyDescent="0.25">
      <c r="B227" s="14"/>
      <c r="C227" s="14"/>
      <c r="D227" s="14"/>
    </row>
    <row r="228" spans="2:4" x14ac:dyDescent="0.25">
      <c r="B228" s="14"/>
      <c r="C228" s="14"/>
      <c r="D228" s="14"/>
    </row>
    <row r="229" spans="2:4" x14ac:dyDescent="0.25">
      <c r="B229" s="14"/>
      <c r="C229" s="14"/>
      <c r="D229" s="14"/>
    </row>
    <row r="230" spans="2:4" x14ac:dyDescent="0.25">
      <c r="B230" s="14"/>
      <c r="C230" s="14"/>
      <c r="D230" s="14"/>
    </row>
    <row r="231" spans="2:4" x14ac:dyDescent="0.25">
      <c r="B231" s="14"/>
      <c r="C231" s="14"/>
      <c r="D231" s="14"/>
    </row>
    <row r="232" spans="2:4" x14ac:dyDescent="0.25">
      <c r="B232" s="14"/>
      <c r="C232" s="14"/>
      <c r="D232" s="14"/>
    </row>
  </sheetData>
  <mergeCells count="1">
    <mergeCell ref="B1:D1"/>
  </mergeCells>
  <dataValidations disablePrompts="1" count="1">
    <dataValidation type="list" allowBlank="1" showInputMessage="1" showErrorMessage="1" sqref="G210" xr:uid="{00000000-0002-0000-0700-000000000000}">
      <formula1>$F$210:$F$221</formula1>
    </dataValidation>
  </dataValidations>
  <pageMargins left="0.7" right="0.7" top="0.75" bottom="0.75" header="0.3" footer="0.3"/>
  <pageSetup orientation="portrait"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249977111117893"/>
  </sheetPr>
  <dimension ref="B1:F16"/>
  <sheetViews>
    <sheetView topLeftCell="A7" workbookViewId="0">
      <selection activeCell="B15" sqref="B15:F15"/>
    </sheetView>
  </sheetViews>
  <sheetFormatPr baseColWidth="10" defaultColWidth="14.28515625" defaultRowHeight="12.75" x14ac:dyDescent="0.2"/>
  <cols>
    <col min="1" max="2" width="14.28515625" style="74"/>
    <col min="3" max="3" width="17" style="74" customWidth="1"/>
    <col min="4" max="4" width="14.28515625" style="74"/>
    <col min="5" max="5" width="46" style="74" customWidth="1"/>
    <col min="6" max="16384" width="14.28515625" style="74"/>
  </cols>
  <sheetData>
    <row r="1" spans="2:6" ht="24" customHeight="1" thickBot="1" x14ac:dyDescent="0.25">
      <c r="B1" s="552" t="s">
        <v>78</v>
      </c>
      <c r="C1" s="553"/>
      <c r="D1" s="553"/>
      <c r="E1" s="553"/>
      <c r="F1" s="554"/>
    </row>
    <row r="2" spans="2:6" ht="16.5" thickBot="1" x14ac:dyDescent="0.3">
      <c r="B2" s="75"/>
      <c r="C2" s="75"/>
      <c r="D2" s="75"/>
      <c r="E2" s="75"/>
      <c r="F2" s="75"/>
    </row>
    <row r="3" spans="2:6" ht="16.5" thickBot="1" x14ac:dyDescent="0.25">
      <c r="B3" s="556" t="s">
        <v>64</v>
      </c>
      <c r="C3" s="557"/>
      <c r="D3" s="557"/>
      <c r="E3" s="87" t="s">
        <v>65</v>
      </c>
      <c r="F3" s="88" t="s">
        <v>66</v>
      </c>
    </row>
    <row r="4" spans="2:6" ht="31.5" x14ac:dyDescent="0.2">
      <c r="B4" s="558" t="s">
        <v>67</v>
      </c>
      <c r="C4" s="560" t="s">
        <v>13</v>
      </c>
      <c r="D4" s="76" t="s">
        <v>14</v>
      </c>
      <c r="E4" s="77" t="s">
        <v>68</v>
      </c>
      <c r="F4" s="78">
        <v>0.25</v>
      </c>
    </row>
    <row r="5" spans="2:6" ht="47.25" x14ac:dyDescent="0.2">
      <c r="B5" s="559"/>
      <c r="C5" s="561"/>
      <c r="D5" s="79" t="s">
        <v>15</v>
      </c>
      <c r="E5" s="80" t="s">
        <v>69</v>
      </c>
      <c r="F5" s="81">
        <v>0.15</v>
      </c>
    </row>
    <row r="6" spans="2:6" ht="47.25" x14ac:dyDescent="0.2">
      <c r="B6" s="559"/>
      <c r="C6" s="561"/>
      <c r="D6" s="79" t="s">
        <v>16</v>
      </c>
      <c r="E6" s="80" t="s">
        <v>70</v>
      </c>
      <c r="F6" s="81">
        <v>0.1</v>
      </c>
    </row>
    <row r="7" spans="2:6" ht="63" x14ac:dyDescent="0.2">
      <c r="B7" s="559"/>
      <c r="C7" s="561" t="s">
        <v>17</v>
      </c>
      <c r="D7" s="79" t="s">
        <v>10</v>
      </c>
      <c r="E7" s="80" t="s">
        <v>71</v>
      </c>
      <c r="F7" s="81">
        <v>0.25</v>
      </c>
    </row>
    <row r="8" spans="2:6" ht="31.5" x14ac:dyDescent="0.2">
      <c r="B8" s="559"/>
      <c r="C8" s="561"/>
      <c r="D8" s="79" t="s">
        <v>9</v>
      </c>
      <c r="E8" s="80" t="s">
        <v>72</v>
      </c>
      <c r="F8" s="81">
        <v>0.15</v>
      </c>
    </row>
    <row r="9" spans="2:6" ht="47.25" x14ac:dyDescent="0.2">
      <c r="B9" s="559" t="s">
        <v>160</v>
      </c>
      <c r="C9" s="561" t="s">
        <v>18</v>
      </c>
      <c r="D9" s="79" t="s">
        <v>19</v>
      </c>
      <c r="E9" s="80" t="s">
        <v>73</v>
      </c>
      <c r="F9" s="82" t="s">
        <v>74</v>
      </c>
    </row>
    <row r="10" spans="2:6" ht="63" x14ac:dyDescent="0.2">
      <c r="B10" s="559"/>
      <c r="C10" s="561"/>
      <c r="D10" s="79" t="s">
        <v>20</v>
      </c>
      <c r="E10" s="80" t="s">
        <v>75</v>
      </c>
      <c r="F10" s="82" t="s">
        <v>74</v>
      </c>
    </row>
    <row r="11" spans="2:6" ht="47.25" x14ac:dyDescent="0.2">
      <c r="B11" s="559"/>
      <c r="C11" s="561" t="s">
        <v>21</v>
      </c>
      <c r="D11" s="79" t="s">
        <v>22</v>
      </c>
      <c r="E11" s="80" t="s">
        <v>76</v>
      </c>
      <c r="F11" s="82" t="s">
        <v>74</v>
      </c>
    </row>
    <row r="12" spans="2:6" ht="47.25" x14ac:dyDescent="0.2">
      <c r="B12" s="559"/>
      <c r="C12" s="561"/>
      <c r="D12" s="79" t="s">
        <v>23</v>
      </c>
      <c r="E12" s="80" t="s">
        <v>77</v>
      </c>
      <c r="F12" s="82" t="s">
        <v>74</v>
      </c>
    </row>
    <row r="13" spans="2:6" ht="31.5" x14ac:dyDescent="0.2">
      <c r="B13" s="559"/>
      <c r="C13" s="561" t="s">
        <v>24</v>
      </c>
      <c r="D13" s="79" t="s">
        <v>119</v>
      </c>
      <c r="E13" s="80" t="s">
        <v>122</v>
      </c>
      <c r="F13" s="82" t="s">
        <v>74</v>
      </c>
    </row>
    <row r="14" spans="2:6" ht="32.25" thickBot="1" x14ac:dyDescent="0.25">
      <c r="B14" s="562"/>
      <c r="C14" s="563"/>
      <c r="D14" s="83" t="s">
        <v>120</v>
      </c>
      <c r="E14" s="84" t="s">
        <v>121</v>
      </c>
      <c r="F14" s="85" t="s">
        <v>74</v>
      </c>
    </row>
    <row r="15" spans="2:6" ht="49.5" customHeight="1" x14ac:dyDescent="0.2">
      <c r="B15" s="555" t="s">
        <v>157</v>
      </c>
      <c r="C15" s="555"/>
      <c r="D15" s="555"/>
      <c r="E15" s="555"/>
      <c r="F15" s="555"/>
    </row>
    <row r="16" spans="2:6" ht="27" customHeight="1" x14ac:dyDescent="0.25">
      <c r="B16" s="8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Pagina SIG</vt:lpstr>
      <vt:lpstr>Intructivo</vt:lpstr>
      <vt:lpstr>Intructivo.</vt:lpstr>
      <vt:lpstr>Mapa final</vt:lpstr>
      <vt:lpstr>Matriz Calor Inherente</vt:lpstr>
      <vt:lpstr>Matriz Calor Residual</vt:lpstr>
      <vt:lpstr>Tabla probabilidad</vt:lpstr>
      <vt:lpstr>Tabla Impacto</vt:lpstr>
      <vt:lpstr>Tabla Valoración controles</vt:lpstr>
      <vt:lpstr>Tabla Impacto Corrupción</vt:lpstr>
      <vt:lpstr>Parametros</vt:lpstr>
      <vt:lpstr>Opciones Tratamiento</vt:lpstr>
      <vt:lpstr>Hoja1</vt:lpstr>
      <vt:lpstr>'Mapa final'!Títulos_a_imprimir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TASD. Julia STella  Romero Sandoval</cp:lastModifiedBy>
  <cp:lastPrinted>2022-09-21T18:58:09Z</cp:lastPrinted>
  <dcterms:created xsi:type="dcterms:W3CDTF">2020-03-24T23:12:47Z</dcterms:created>
  <dcterms:modified xsi:type="dcterms:W3CDTF">2023-05-11T21:54:24Z</dcterms:modified>
</cp:coreProperties>
</file>