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hidePivotFieldList="1" defaultThemeVersion="124226"/>
  <mc:AlternateContent xmlns:mc="http://schemas.openxmlformats.org/markup-compatibility/2006">
    <mc:Choice Requires="x15">
      <x15ac:absPath xmlns:x15ac="http://schemas.microsoft.com/office/spreadsheetml/2010/11/ac" url="D:\AÑO 2024\RIESGOS 2024\"/>
    </mc:Choice>
  </mc:AlternateContent>
  <xr:revisionPtr revIDLastSave="0" documentId="13_ncr:1_{79A1232B-A5D9-4566-86E6-EAAC4E71B4E2}" xr6:coauthVersionLast="47" xr6:coauthVersionMax="47" xr10:uidLastSave="{00000000-0000-0000-0000-000000000000}"/>
  <bookViews>
    <workbookView xWindow="-120" yWindow="-120" windowWidth="29040" windowHeight="15840" tabRatio="882" firstSheet="3" activeTab="3" xr2:uid="{00000000-000D-0000-FFFF-FFFF00000000}"/>
  </bookViews>
  <sheets>
    <sheet name="PAGINA SIG" sheetId="25" state="hidden" r:id="rId1"/>
    <sheet name="Control de Cambios" sheetId="26" state="hidden" r:id="rId2"/>
    <sheet name="Intructivo" sheetId="24" state="hidden" r:id="rId3"/>
    <sheet name="Mapa final" sheetId="1" r:id="rId4"/>
    <sheet name="Matriz Calor Inherente" sheetId="18" r:id="rId5"/>
    <sheet name="Matriz Calor Residual" sheetId="19" r:id="rId6"/>
    <sheet name="Tabla probabilidad" sheetId="12" r:id="rId7"/>
    <sheet name="Tabla Impacto" sheetId="13" r:id="rId8"/>
    <sheet name="Tabla Impacto Corrupción" sheetId="22" r:id="rId9"/>
    <sheet name="Tabla Valoración controles" sheetId="15" r:id="rId10"/>
    <sheet name="PARAMETROS" sheetId="16" r:id="rId11"/>
  </sheets>
  <definedNames>
    <definedName name="_xlnm.Print_Area" localSheetId="3">'Mapa final'!$A$1:$AP$59</definedName>
    <definedName name="_xlnm.Print_Titles" localSheetId="3">'Mapa final'!$1:$5</definedName>
  </definedNames>
  <calcPr calcId="191029"/>
  <pivotCaches>
    <pivotCache cacheId="2" r:id="rId12"/>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8" i="1" l="1"/>
  <c r="V19" i="1"/>
  <c r="V6" i="1" l="1"/>
  <c r="R23" i="22"/>
  <c r="Q23" i="22"/>
  <c r="P23" i="22"/>
  <c r="O23" i="22"/>
  <c r="N23" i="22"/>
  <c r="M23" i="22"/>
  <c r="L23" i="22"/>
  <c r="K23" i="22"/>
  <c r="J23" i="22"/>
  <c r="I23" i="22"/>
  <c r="H23" i="22"/>
  <c r="G23" i="22"/>
  <c r="F23" i="22"/>
  <c r="E23" i="22"/>
  <c r="D23" i="22"/>
  <c r="C23" i="22"/>
  <c r="C14" i="16"/>
  <c r="C13" i="16"/>
  <c r="C4" i="16"/>
  <c r="C5" i="16"/>
  <c r="C6" i="16"/>
  <c r="C7" i="16"/>
  <c r="C8" i="16"/>
  <c r="C9" i="16"/>
  <c r="C10" i="16"/>
  <c r="C11" i="16"/>
  <c r="C12" i="16"/>
  <c r="C15" i="16"/>
  <c r="C16" i="16"/>
  <c r="C17" i="16"/>
  <c r="C18" i="16"/>
  <c r="C19" i="16"/>
  <c r="C20" i="16"/>
  <c r="C21" i="16"/>
  <c r="C22" i="16"/>
  <c r="C23" i="16"/>
  <c r="C24" i="16"/>
  <c r="C3" i="16"/>
  <c r="Y6" i="1" l="1"/>
  <c r="Y7" i="1"/>
  <c r="Y8" i="1"/>
  <c r="M6" i="1"/>
  <c r="N6" i="1" s="1"/>
  <c r="R36" i="18"/>
  <c r="AJ28" i="18"/>
  <c r="F221" i="13"/>
  <c r="F211" i="13"/>
  <c r="F212" i="13"/>
  <c r="F213" i="13"/>
  <c r="F214" i="13"/>
  <c r="F215" i="13"/>
  <c r="F216" i="13"/>
  <c r="F217" i="13"/>
  <c r="F218" i="13"/>
  <c r="F219" i="13"/>
  <c r="F220" i="13"/>
  <c r="F210" i="13"/>
  <c r="V48" i="1"/>
  <c r="V43" i="1"/>
  <c r="V37" i="1"/>
  <c r="AL44" i="18"/>
  <c r="AJ44" i="18"/>
  <c r="AF44" i="18"/>
  <c r="AD44" i="18"/>
  <c r="Z44" i="18"/>
  <c r="X44" i="18"/>
  <c r="T44" i="18"/>
  <c r="R44" i="18"/>
  <c r="N44" i="18"/>
  <c r="L44" i="18"/>
  <c r="AL36" i="18"/>
  <c r="AJ36" i="18"/>
  <c r="AF36" i="18"/>
  <c r="AD36" i="18"/>
  <c r="Z36" i="18"/>
  <c r="X36" i="18"/>
  <c r="T36" i="18"/>
  <c r="N36" i="18"/>
  <c r="L36" i="18"/>
  <c r="AL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Y65" i="1"/>
  <c r="V65" i="1"/>
  <c r="Y64" i="1"/>
  <c r="V64" i="1"/>
  <c r="Y63" i="1"/>
  <c r="V63" i="1"/>
  <c r="Y62" i="1"/>
  <c r="V62" i="1"/>
  <c r="Y61" i="1"/>
  <c r="V61" i="1"/>
  <c r="Y60" i="1"/>
  <c r="V60" i="1"/>
  <c r="M60" i="1"/>
  <c r="N60" i="1" s="1"/>
  <c r="Y59" i="1"/>
  <c r="V59" i="1"/>
  <c r="Y58" i="1"/>
  <c r="V58" i="1"/>
  <c r="Y57" i="1"/>
  <c r="V57" i="1"/>
  <c r="Y56" i="1"/>
  <c r="V56" i="1"/>
  <c r="Y55" i="1"/>
  <c r="V55" i="1"/>
  <c r="Y54" i="1"/>
  <c r="V54" i="1"/>
  <c r="AG54" i="1" s="1"/>
  <c r="AF54" i="1" s="1"/>
  <c r="M54" i="1"/>
  <c r="N54" i="1" s="1"/>
  <c r="Y53" i="1"/>
  <c r="V53" i="1"/>
  <c r="Y52" i="1"/>
  <c r="V52" i="1"/>
  <c r="Y51" i="1"/>
  <c r="V51" i="1"/>
  <c r="Y50" i="1"/>
  <c r="V50" i="1"/>
  <c r="Y49" i="1"/>
  <c r="V49" i="1"/>
  <c r="Y48" i="1"/>
  <c r="M48" i="1"/>
  <c r="N48" i="1" s="1"/>
  <c r="Y47" i="1"/>
  <c r="V47" i="1"/>
  <c r="Y46" i="1"/>
  <c r="V46" i="1"/>
  <c r="Y45" i="1"/>
  <c r="V45" i="1"/>
  <c r="Y44" i="1"/>
  <c r="V44" i="1"/>
  <c r="Y43" i="1"/>
  <c r="Y42" i="1"/>
  <c r="V42" i="1"/>
  <c r="M42" i="1"/>
  <c r="N42" i="1" s="1"/>
  <c r="Y41" i="1"/>
  <c r="V41" i="1"/>
  <c r="Y40" i="1"/>
  <c r="V40" i="1"/>
  <c r="AG41" i="1" s="1"/>
  <c r="AF41" i="1" s="1"/>
  <c r="Y39" i="1"/>
  <c r="V39" i="1"/>
  <c r="Y38" i="1"/>
  <c r="V38" i="1"/>
  <c r="Y37" i="1"/>
  <c r="Y36" i="1"/>
  <c r="V36" i="1"/>
  <c r="M36" i="1"/>
  <c r="N36" i="1" s="1"/>
  <c r="Y35" i="1"/>
  <c r="V35" i="1"/>
  <c r="Y34" i="1"/>
  <c r="V34" i="1"/>
  <c r="AC34" i="1" s="1"/>
  <c r="AE34" i="1" s="1"/>
  <c r="Y33" i="1"/>
  <c r="V33" i="1"/>
  <c r="Y32" i="1"/>
  <c r="V32" i="1"/>
  <c r="Y31" i="1"/>
  <c r="V31" i="1"/>
  <c r="Y30" i="1"/>
  <c r="V30" i="1"/>
  <c r="M30" i="1"/>
  <c r="N30" i="1" s="1"/>
  <c r="Y29" i="1"/>
  <c r="V29" i="1"/>
  <c r="Y28" i="1"/>
  <c r="V28" i="1"/>
  <c r="Y27" i="1"/>
  <c r="V27" i="1"/>
  <c r="Y26" i="1"/>
  <c r="V26" i="1"/>
  <c r="Y25" i="1"/>
  <c r="V25" i="1"/>
  <c r="Y24" i="1"/>
  <c r="V24" i="1"/>
  <c r="M24" i="1"/>
  <c r="N24" i="1" s="1"/>
  <c r="Y23" i="1"/>
  <c r="V23" i="1"/>
  <c r="Y22" i="1"/>
  <c r="V22" i="1"/>
  <c r="Y21" i="1"/>
  <c r="V21" i="1"/>
  <c r="Y20" i="1"/>
  <c r="V20" i="1"/>
  <c r="Y19" i="1"/>
  <c r="Y18" i="1"/>
  <c r="M18" i="1"/>
  <c r="N18" i="1" s="1"/>
  <c r="M12" i="1"/>
  <c r="N12" i="1" s="1"/>
  <c r="V11" i="1"/>
  <c r="V10" i="1"/>
  <c r="V9" i="1"/>
  <c r="AG10" i="1" s="1"/>
  <c r="AF10" i="1" s="1"/>
  <c r="Y17" i="1"/>
  <c r="V17" i="1"/>
  <c r="Y16" i="1"/>
  <c r="V16" i="1"/>
  <c r="Y15" i="1"/>
  <c r="V15" i="1"/>
  <c r="Y14" i="1"/>
  <c r="V14" i="1"/>
  <c r="Y13" i="1"/>
  <c r="V13" i="1"/>
  <c r="Y12" i="1"/>
  <c r="V12" i="1"/>
  <c r="Y9" i="1"/>
  <c r="Y10" i="1"/>
  <c r="Y11" i="1"/>
  <c r="V8" i="1"/>
  <c r="V7" i="1"/>
  <c r="P38" i="1"/>
  <c r="P40" i="1"/>
  <c r="P37" i="1"/>
  <c r="P58" i="1"/>
  <c r="P17" i="1"/>
  <c r="P7" i="1"/>
  <c r="P46" i="1"/>
  <c r="P27" i="1"/>
  <c r="P22" i="1"/>
  <c r="P51" i="1"/>
  <c r="P9" i="1"/>
  <c r="P45" i="1"/>
  <c r="P35" i="1"/>
  <c r="P44" i="1"/>
  <c r="P50" i="1"/>
  <c r="P49" i="1"/>
  <c r="P8" i="1"/>
  <c r="P14" i="1"/>
  <c r="P64" i="1"/>
  <c r="P59" i="1"/>
  <c r="P57" i="1"/>
  <c r="P32" i="1"/>
  <c r="P19" i="1"/>
  <c r="P55" i="1"/>
  <c r="P39" i="1"/>
  <c r="P26" i="1"/>
  <c r="P43" i="1"/>
  <c r="P13" i="1"/>
  <c r="P11" i="1"/>
  <c r="P28" i="1"/>
  <c r="P23" i="1"/>
  <c r="P15" i="1"/>
  <c r="P52" i="1"/>
  <c r="P16" i="1"/>
  <c r="P63" i="1"/>
  <c r="P53" i="1"/>
  <c r="P62" i="1"/>
  <c r="P10" i="1"/>
  <c r="P20" i="1"/>
  <c r="P65" i="1"/>
  <c r="P29" i="1"/>
  <c r="P21" i="1"/>
  <c r="P47" i="1"/>
  <c r="P25" i="1"/>
  <c r="P34" i="1"/>
  <c r="P33" i="1"/>
  <c r="P41" i="1"/>
  <c r="P56" i="1"/>
  <c r="P61" i="1"/>
  <c r="P31" i="1"/>
  <c r="B221" i="13" a="1"/>
  <c r="AC27" i="1" l="1"/>
  <c r="AE27" i="1" s="1"/>
  <c r="AG34" i="1"/>
  <c r="AF34" i="1" s="1"/>
  <c r="AC54" i="1"/>
  <c r="AD54" i="1" s="1"/>
  <c r="AG35" i="1"/>
  <c r="AF35" i="1" s="1"/>
  <c r="AC36" i="1"/>
  <c r="AE36" i="1" s="1"/>
  <c r="AG27" i="1"/>
  <c r="AF27" i="1" s="1"/>
  <c r="AC28" i="1"/>
  <c r="AD28" i="1" s="1"/>
  <c r="AC59" i="1"/>
  <c r="AE59" i="1" s="1"/>
  <c r="AC41" i="1"/>
  <c r="AD41" i="1" s="1"/>
  <c r="AG11" i="19" s="1"/>
  <c r="AC30" i="1"/>
  <c r="AD30" i="1" s="1"/>
  <c r="AC11" i="1"/>
  <c r="AD11" i="1" s="1"/>
  <c r="AC48" i="1"/>
  <c r="AD48" i="1" s="1"/>
  <c r="AG21" i="1"/>
  <c r="AF21" i="1" s="1"/>
  <c r="AC10" i="1"/>
  <c r="AD10" i="1" s="1"/>
  <c r="AF26" i="19" s="1"/>
  <c r="AC12" i="1"/>
  <c r="AD12" i="1" s="1"/>
  <c r="AC22" i="1"/>
  <c r="AD22" i="1" s="1"/>
  <c r="AG28" i="1"/>
  <c r="AF28" i="1" s="1"/>
  <c r="AC21" i="1"/>
  <c r="AG11" i="1"/>
  <c r="AF11" i="1" s="1"/>
  <c r="AD34" i="1"/>
  <c r="AL50" i="19" s="1"/>
  <c r="AG55" i="1"/>
  <c r="AF55" i="1" s="1"/>
  <c r="AG59" i="1"/>
  <c r="AF59" i="1" s="1"/>
  <c r="AC35" i="1"/>
  <c r="AD35" i="1" s="1"/>
  <c r="U40" i="19" s="1"/>
  <c r="AC24" i="1"/>
  <c r="AG52" i="1"/>
  <c r="AF52" i="1" s="1"/>
  <c r="AC52" i="1"/>
  <c r="AD52" i="1" s="1"/>
  <c r="AC6" i="1"/>
  <c r="AC9" i="1"/>
  <c r="AG9" i="1"/>
  <c r="AF9" i="1" s="1"/>
  <c r="AC37" i="1"/>
  <c r="AC23" i="1"/>
  <c r="AG22" i="1"/>
  <c r="AF22" i="1" s="1"/>
  <c r="AC29" i="1"/>
  <c r="AG29" i="1"/>
  <c r="AF29" i="1" s="1"/>
  <c r="AG33" i="1"/>
  <c r="AF33" i="1" s="1"/>
  <c r="AC32" i="1"/>
  <c r="AC33" i="1"/>
  <c r="AG32" i="1"/>
  <c r="AF32" i="1" s="1"/>
  <c r="AC18" i="1"/>
  <c r="AG23" i="1"/>
  <c r="AF23" i="1" s="1"/>
  <c r="AC42" i="1"/>
  <c r="AG63" i="1"/>
  <c r="AF63" i="1" s="1"/>
  <c r="AG46" i="1"/>
  <c r="AF46" i="1" s="1"/>
  <c r="AC46" i="1"/>
  <c r="AG47" i="1"/>
  <c r="AF47" i="1" s="1"/>
  <c r="AC47" i="1"/>
  <c r="AC53" i="1"/>
  <c r="AG53" i="1"/>
  <c r="AF53" i="1" s="1"/>
  <c r="AG56" i="1"/>
  <c r="AF56" i="1" s="1"/>
  <c r="AC61" i="1"/>
  <c r="AG61" i="1"/>
  <c r="AF61" i="1" s="1"/>
  <c r="AC60" i="1"/>
  <c r="AG60" i="1"/>
  <c r="AF60" i="1" s="1"/>
  <c r="AG64" i="1"/>
  <c r="AF64" i="1" s="1"/>
  <c r="AC64" i="1"/>
  <c r="AC65" i="1"/>
  <c r="AG65" i="1"/>
  <c r="AF65" i="1" s="1"/>
  <c r="AC62" i="1"/>
  <c r="AC63" i="1"/>
  <c r="AG62" i="1"/>
  <c r="AF62" i="1" s="1"/>
  <c r="B221" i="13"/>
  <c r="H210" i="13" s="1"/>
  <c r="AD27" i="1" l="1"/>
  <c r="AG57" i="1"/>
  <c r="AE54" i="1"/>
  <c r="AC55" i="1" s="1"/>
  <c r="AD55" i="1" s="1"/>
  <c r="AD59" i="1"/>
  <c r="AG24" i="19" s="1"/>
  <c r="Z33" i="19"/>
  <c r="AL23" i="19"/>
  <c r="AD36" i="1"/>
  <c r="W34" i="19"/>
  <c r="AA54" i="19"/>
  <c r="AE29" i="19"/>
  <c r="AF53" i="19"/>
  <c r="AE28" i="1"/>
  <c r="N29" i="19"/>
  <c r="AF33" i="19"/>
  <c r="T33" i="19"/>
  <c r="N13" i="19"/>
  <c r="AA24" i="19"/>
  <c r="T13" i="19"/>
  <c r="T43" i="19"/>
  <c r="AA44" i="19"/>
  <c r="AF23" i="19"/>
  <c r="U54" i="19"/>
  <c r="AL33" i="19"/>
  <c r="AE52" i="1"/>
  <c r="O21" i="19"/>
  <c r="AH59" i="1"/>
  <c r="T19" i="19"/>
  <c r="AF19" i="19"/>
  <c r="AM54" i="19"/>
  <c r="O44" i="19"/>
  <c r="AA14" i="19"/>
  <c r="AM24" i="19"/>
  <c r="N53" i="19"/>
  <c r="AM44" i="19"/>
  <c r="U11" i="19"/>
  <c r="AL19" i="19"/>
  <c r="AG44" i="19"/>
  <c r="O34" i="19"/>
  <c r="O54" i="19"/>
  <c r="AG34" i="19"/>
  <c r="AG51" i="19"/>
  <c r="T29" i="19"/>
  <c r="U44" i="19"/>
  <c r="O14" i="19"/>
  <c r="AA34" i="19"/>
  <c r="T39" i="19"/>
  <c r="Z39" i="19"/>
  <c r="T49" i="19"/>
  <c r="AH41" i="1"/>
  <c r="AL9" i="19"/>
  <c r="AA41" i="19"/>
  <c r="AM21" i="19"/>
  <c r="N9" i="19"/>
  <c r="U14" i="19"/>
  <c r="U24" i="19"/>
  <c r="AM14" i="19"/>
  <c r="AG14" i="19"/>
  <c r="AF9" i="19"/>
  <c r="AL39" i="19"/>
  <c r="Z9" i="19"/>
  <c r="Z29" i="19"/>
  <c r="U51" i="19"/>
  <c r="AG41" i="19"/>
  <c r="K54" i="19"/>
  <c r="U34" i="19"/>
  <c r="T9" i="19"/>
  <c r="AL29" i="19"/>
  <c r="N49" i="19"/>
  <c r="O11" i="19"/>
  <c r="AA21" i="19"/>
  <c r="AF49" i="19"/>
  <c r="AH28" i="1"/>
  <c r="Z19" i="19"/>
  <c r="AM50" i="19"/>
  <c r="AM51" i="19"/>
  <c r="N19" i="19"/>
  <c r="AF39" i="19"/>
  <c r="Z49" i="19"/>
  <c r="AA10" i="19"/>
  <c r="AA11" i="19"/>
  <c r="AA31" i="19"/>
  <c r="O24" i="19"/>
  <c r="AM34" i="19"/>
  <c r="AG54" i="19"/>
  <c r="U21" i="19"/>
  <c r="AF29" i="19"/>
  <c r="AL49" i="19"/>
  <c r="AG21" i="19"/>
  <c r="AG31" i="19"/>
  <c r="AM41" i="19"/>
  <c r="N39" i="19"/>
  <c r="K24" i="19"/>
  <c r="Q34" i="19"/>
  <c r="AL43" i="19"/>
  <c r="K34" i="19"/>
  <c r="AE48" i="1"/>
  <c r="AC49" i="1" s="1"/>
  <c r="AD49" i="1" s="1"/>
  <c r="AI34" i="19"/>
  <c r="AE41" i="1"/>
  <c r="AG6" i="19"/>
  <c r="Z23" i="19"/>
  <c r="Z43" i="19"/>
  <c r="AL53" i="19"/>
  <c r="Z53" i="19"/>
  <c r="T53" i="19"/>
  <c r="N33" i="19"/>
  <c r="T23" i="19"/>
  <c r="N23" i="19"/>
  <c r="Z13" i="19"/>
  <c r="AF13" i="19"/>
  <c r="AL13" i="19"/>
  <c r="AH52" i="1"/>
  <c r="N43" i="19"/>
  <c r="AF43" i="19"/>
  <c r="AE30" i="1"/>
  <c r="AC31" i="1" s="1"/>
  <c r="AE31" i="1" s="1"/>
  <c r="U20" i="19"/>
  <c r="AM30" i="19"/>
  <c r="AA20" i="19"/>
  <c r="AA40" i="19"/>
  <c r="AE35" i="1"/>
  <c r="AA30" i="19"/>
  <c r="O30" i="19"/>
  <c r="AE12" i="1"/>
  <c r="AC13" i="1" s="1"/>
  <c r="AE13" i="1" s="1"/>
  <c r="AC14" i="1" s="1"/>
  <c r="AE11" i="1"/>
  <c r="U41" i="19"/>
  <c r="AA51" i="19"/>
  <c r="O51" i="19"/>
  <c r="AM11" i="19"/>
  <c r="O41" i="19"/>
  <c r="O31" i="19"/>
  <c r="U31" i="19"/>
  <c r="AM31" i="19"/>
  <c r="T30" i="19"/>
  <c r="AF30" i="19"/>
  <c r="Z10" i="19"/>
  <c r="AL40" i="19"/>
  <c r="T10" i="19"/>
  <c r="T50" i="19"/>
  <c r="Z20" i="19"/>
  <c r="N50" i="19"/>
  <c r="N40" i="19"/>
  <c r="N20" i="19"/>
  <c r="Z40" i="19"/>
  <c r="O40" i="19"/>
  <c r="AF20" i="19"/>
  <c r="AL20" i="19"/>
  <c r="AL10" i="19"/>
  <c r="T20" i="19"/>
  <c r="AH35" i="1"/>
  <c r="AA50" i="19"/>
  <c r="AL30" i="19"/>
  <c r="T40" i="19"/>
  <c r="AM10" i="19"/>
  <c r="AG10" i="19"/>
  <c r="N30" i="19"/>
  <c r="AH34" i="1"/>
  <c r="Z30" i="19"/>
  <c r="Z50" i="19"/>
  <c r="AF10" i="19"/>
  <c r="AG20" i="19"/>
  <c r="AF40" i="19"/>
  <c r="N10" i="19"/>
  <c r="AF50" i="19"/>
  <c r="S19" i="19"/>
  <c r="Y9" i="19"/>
  <c r="M19" i="19"/>
  <c r="AE22" i="1"/>
  <c r="AL36" i="19"/>
  <c r="T36" i="19"/>
  <c r="AL46" i="19"/>
  <c r="T16" i="19"/>
  <c r="N36" i="19"/>
  <c r="AL16" i="19"/>
  <c r="T6" i="19"/>
  <c r="AH10" i="1"/>
  <c r="AL6" i="19"/>
  <c r="Z26" i="19"/>
  <c r="Z46" i="19"/>
  <c r="Z36" i="19"/>
  <c r="AF16" i="19"/>
  <c r="AF46" i="19"/>
  <c r="AF6" i="19"/>
  <c r="T46" i="19"/>
  <c r="AF36" i="19"/>
  <c r="N46" i="19"/>
  <c r="T26" i="19"/>
  <c r="AM46" i="19"/>
  <c r="AL26" i="19"/>
  <c r="AE10" i="1"/>
  <c r="AG26" i="19"/>
  <c r="AM6" i="19"/>
  <c r="N16" i="19"/>
  <c r="N6" i="19"/>
  <c r="Z16" i="19"/>
  <c r="N26" i="19"/>
  <c r="AG16" i="19"/>
  <c r="Z6" i="19"/>
  <c r="AC54" i="19"/>
  <c r="W24" i="19"/>
  <c r="AA36" i="19"/>
  <c r="AA6" i="19"/>
  <c r="AA16" i="19"/>
  <c r="Q14" i="19"/>
  <c r="AI44" i="19"/>
  <c r="AC14" i="19"/>
  <c r="AM36" i="19"/>
  <c r="AG36" i="19"/>
  <c r="AA46" i="19"/>
  <c r="O6" i="19"/>
  <c r="W54" i="19"/>
  <c r="AI14" i="19"/>
  <c r="Q44" i="19"/>
  <c r="O46" i="19"/>
  <c r="O36" i="19"/>
  <c r="AM16" i="19"/>
  <c r="AH11" i="1"/>
  <c r="AG46" i="19"/>
  <c r="AM26" i="19"/>
  <c r="AH55" i="1"/>
  <c r="Q24" i="19"/>
  <c r="W14" i="19"/>
  <c r="AC44" i="19"/>
  <c r="U46" i="19"/>
  <c r="U36" i="19"/>
  <c r="O16" i="19"/>
  <c r="Q54" i="19"/>
  <c r="W44" i="19"/>
  <c r="AI54" i="19"/>
  <c r="K14" i="19"/>
  <c r="AC24" i="19"/>
  <c r="O26" i="19"/>
  <c r="U16" i="19"/>
  <c r="AC34" i="19"/>
  <c r="AI24" i="19"/>
  <c r="AA26" i="19"/>
  <c r="U26" i="19"/>
  <c r="U6" i="19"/>
  <c r="AE24" i="1"/>
  <c r="AC25" i="1" s="1"/>
  <c r="AD25" i="1" s="1"/>
  <c r="AD24" i="1"/>
  <c r="AE49" i="19"/>
  <c r="AK9" i="19"/>
  <c r="Y39" i="19"/>
  <c r="Y19" i="19"/>
  <c r="AE19" i="19"/>
  <c r="S49" i="19"/>
  <c r="AK49" i="19"/>
  <c r="S29" i="19"/>
  <c r="AH27" i="1"/>
  <c r="M29" i="19"/>
  <c r="M39" i="19"/>
  <c r="Y29" i="19"/>
  <c r="S39" i="19"/>
  <c r="AK29" i="19"/>
  <c r="S9" i="19"/>
  <c r="AE39" i="19"/>
  <c r="M49" i="19"/>
  <c r="AK39" i="19"/>
  <c r="Y49" i="19"/>
  <c r="AE9" i="19"/>
  <c r="M9" i="19"/>
  <c r="K44" i="19"/>
  <c r="U30" i="19"/>
  <c r="AG40" i="19"/>
  <c r="AG30" i="19"/>
  <c r="AM20" i="19"/>
  <c r="AG50" i="19"/>
  <c r="U50" i="19"/>
  <c r="O10" i="19"/>
  <c r="O20" i="19"/>
  <c r="U10" i="19"/>
  <c r="O50" i="19"/>
  <c r="AM40" i="19"/>
  <c r="AD21" i="1"/>
  <c r="AE21" i="1"/>
  <c r="AK19" i="19"/>
  <c r="AE49" i="1"/>
  <c r="AC50" i="1" s="1"/>
  <c r="AD29" i="1"/>
  <c r="AE29" i="1"/>
  <c r="AD23" i="1"/>
  <c r="AE23" i="1"/>
  <c r="AE37" i="1"/>
  <c r="AC38" i="1" s="1"/>
  <c r="AD37" i="1"/>
  <c r="AD6" i="1"/>
  <c r="AE6" i="1"/>
  <c r="AC7" i="1" s="1"/>
  <c r="AD18" i="1"/>
  <c r="AE18" i="1"/>
  <c r="AC19" i="1" s="1"/>
  <c r="AD9" i="1"/>
  <c r="AE9" i="1"/>
  <c r="N48" i="19"/>
  <c r="AL8" i="19"/>
  <c r="AL18" i="19"/>
  <c r="N18" i="19"/>
  <c r="N8" i="19"/>
  <c r="Z48" i="19"/>
  <c r="Z8" i="19"/>
  <c r="T28" i="19"/>
  <c r="AL48" i="19"/>
  <c r="T48" i="19"/>
  <c r="AF38" i="19"/>
  <c r="AL28" i="19"/>
  <c r="T8" i="19"/>
  <c r="Z28" i="19"/>
  <c r="N38" i="19"/>
  <c r="T38" i="19"/>
  <c r="Z18" i="19"/>
  <c r="AL38" i="19"/>
  <c r="Z38" i="19"/>
  <c r="AF8" i="19"/>
  <c r="AF28" i="19"/>
  <c r="AF48" i="19"/>
  <c r="T18" i="19"/>
  <c r="AF18" i="19"/>
  <c r="N28" i="19"/>
  <c r="AH22" i="1"/>
  <c r="AD42" i="1"/>
  <c r="AE42" i="1"/>
  <c r="AC43" i="1" s="1"/>
  <c r="AD31" i="1"/>
  <c r="AD33" i="1"/>
  <c r="AE33" i="1"/>
  <c r="AD32" i="1"/>
  <c r="AE32" i="1"/>
  <c r="AD63" i="1"/>
  <c r="AE63" i="1"/>
  <c r="AD62" i="1"/>
  <c r="AE62" i="1"/>
  <c r="AD60" i="1"/>
  <c r="AE60" i="1"/>
  <c r="AD46" i="1"/>
  <c r="AE46" i="1"/>
  <c r="AD61" i="1"/>
  <c r="AE61" i="1"/>
  <c r="AD65" i="1"/>
  <c r="AE65" i="1"/>
  <c r="AH14" i="19"/>
  <c r="AH44" i="19"/>
  <c r="V24" i="19"/>
  <c r="P44" i="19"/>
  <c r="AB14" i="19"/>
  <c r="V54" i="19"/>
  <c r="AB24" i="19"/>
  <c r="AH34" i="19"/>
  <c r="J14" i="19"/>
  <c r="V44" i="19"/>
  <c r="AH54" i="19"/>
  <c r="V34" i="19"/>
  <c r="J34" i="19"/>
  <c r="AH54" i="1"/>
  <c r="AB44" i="19"/>
  <c r="P24" i="19"/>
  <c r="AB34" i="19"/>
  <c r="J54" i="19"/>
  <c r="P14" i="19"/>
  <c r="P54" i="19"/>
  <c r="J44" i="19"/>
  <c r="V14" i="19"/>
  <c r="AH24" i="19"/>
  <c r="P34" i="19"/>
  <c r="AB54" i="19"/>
  <c r="J24" i="19"/>
  <c r="AE47" i="1"/>
  <c r="AD47" i="1"/>
  <c r="AD64" i="1"/>
  <c r="AE64" i="1"/>
  <c r="AD53" i="1"/>
  <c r="AE53" i="1"/>
  <c r="P24" i="1"/>
  <c r="Q24" i="1" s="1"/>
  <c r="P12" i="1"/>
  <c r="Q12" i="1" s="1"/>
  <c r="P42" i="1"/>
  <c r="Q42" i="1" s="1"/>
  <c r="P6" i="1"/>
  <c r="Q6" i="1" s="1"/>
  <c r="P30" i="1"/>
  <c r="Q30" i="1" s="1"/>
  <c r="P54" i="1"/>
  <c r="Q54" i="1" s="1"/>
  <c r="P48" i="1"/>
  <c r="Q48" i="1" s="1"/>
  <c r="P36" i="1"/>
  <c r="Q36" i="1" s="1"/>
  <c r="P18" i="1"/>
  <c r="Q18" i="1" s="1"/>
  <c r="P60" i="1"/>
  <c r="Q60" i="1" s="1"/>
  <c r="AE55" i="1" l="1"/>
  <c r="AC56" i="1" s="1"/>
  <c r="AF57" i="1"/>
  <c r="AG58" i="1"/>
  <c r="AF58" i="1" s="1"/>
  <c r="AD13" i="1"/>
  <c r="AE25" i="1"/>
  <c r="AC26" i="1" s="1"/>
  <c r="AE50" i="1"/>
  <c r="AC51" i="1" s="1"/>
  <c r="AD50" i="1"/>
  <c r="AK38" i="19"/>
  <c r="S8" i="19"/>
  <c r="AK18" i="19"/>
  <c r="S28" i="19"/>
  <c r="Y18" i="19"/>
  <c r="M18" i="19"/>
  <c r="S38" i="19"/>
  <c r="M38" i="19"/>
  <c r="S18" i="19"/>
  <c r="AE28" i="19"/>
  <c r="Y8" i="19"/>
  <c r="AK48" i="19"/>
  <c r="M48" i="19"/>
  <c r="AE8" i="19"/>
  <c r="AK8" i="19"/>
  <c r="AK28" i="19"/>
  <c r="Y48" i="19"/>
  <c r="AE18" i="19"/>
  <c r="Y28" i="19"/>
  <c r="AE48" i="19"/>
  <c r="M28" i="19"/>
  <c r="AH21" i="1"/>
  <c r="AE38" i="19"/>
  <c r="Y38" i="19"/>
  <c r="S48" i="19"/>
  <c r="M8" i="19"/>
  <c r="AH32" i="1"/>
  <c r="AJ30" i="19"/>
  <c r="R10" i="19"/>
  <c r="R40" i="19"/>
  <c r="L10" i="19"/>
  <c r="AJ50" i="19"/>
  <c r="L30" i="19"/>
  <c r="AD10" i="19"/>
  <c r="L50" i="19"/>
  <c r="X30" i="19"/>
  <c r="L20" i="19"/>
  <c r="X40" i="19"/>
  <c r="AJ20" i="19"/>
  <c r="AD20" i="19"/>
  <c r="AJ10" i="19"/>
  <c r="AJ40" i="19"/>
  <c r="L40" i="19"/>
  <c r="R50" i="19"/>
  <c r="AD30" i="19"/>
  <c r="X50" i="19"/>
  <c r="X10" i="19"/>
  <c r="R20" i="19"/>
  <c r="X20" i="19"/>
  <c r="AD50" i="19"/>
  <c r="R30" i="19"/>
  <c r="AD40" i="19"/>
  <c r="O8" i="19"/>
  <c r="AA28" i="19"/>
  <c r="AM48" i="19"/>
  <c r="O48" i="19"/>
  <c r="AA48" i="19"/>
  <c r="AG28" i="19"/>
  <c r="U28" i="19"/>
  <c r="AM28" i="19"/>
  <c r="AM38" i="19"/>
  <c r="AA8" i="19"/>
  <c r="O38" i="19"/>
  <c r="AA18" i="19"/>
  <c r="U48" i="19"/>
  <c r="U18" i="19"/>
  <c r="U8" i="19"/>
  <c r="AG8" i="19"/>
  <c r="AG38" i="19"/>
  <c r="AG48" i="19"/>
  <c r="AM18" i="19"/>
  <c r="AA38" i="19"/>
  <c r="U38" i="19"/>
  <c r="AM8" i="19"/>
  <c r="O18" i="19"/>
  <c r="AG18" i="19"/>
  <c r="O28" i="19"/>
  <c r="AH23" i="1"/>
  <c r="M40" i="19"/>
  <c r="Y10" i="19"/>
  <c r="AK50" i="19"/>
  <c r="M10" i="19"/>
  <c r="M30" i="19"/>
  <c r="AE10" i="19"/>
  <c r="AK20" i="19"/>
  <c r="AE50" i="19"/>
  <c r="S20" i="19"/>
  <c r="AE40" i="19"/>
  <c r="AK10" i="19"/>
  <c r="AE20" i="19"/>
  <c r="M50" i="19"/>
  <c r="Y30" i="19"/>
  <c r="AK30" i="19"/>
  <c r="S50" i="19"/>
  <c r="AK40" i="19"/>
  <c r="M20" i="19"/>
  <c r="Y40" i="19"/>
  <c r="S10" i="19"/>
  <c r="AH33" i="1"/>
  <c r="S40" i="19"/>
  <c r="Y50" i="19"/>
  <c r="S30" i="19"/>
  <c r="Y20" i="19"/>
  <c r="AE30" i="19"/>
  <c r="AD7" i="1"/>
  <c r="AE7" i="1"/>
  <c r="AC8" i="1" s="1"/>
  <c r="O39" i="19"/>
  <c r="U39" i="19"/>
  <c r="AM9" i="19"/>
  <c r="AH29" i="1"/>
  <c r="AG9" i="19"/>
  <c r="AA49" i="19"/>
  <c r="AG49" i="19"/>
  <c r="AA39" i="19"/>
  <c r="AG19" i="19"/>
  <c r="O29" i="19"/>
  <c r="AM49" i="19"/>
  <c r="U9" i="19"/>
  <c r="U29" i="19"/>
  <c r="O19" i="19"/>
  <c r="U19" i="19"/>
  <c r="AG39" i="19"/>
  <c r="O49" i="19"/>
  <c r="AM39" i="19"/>
  <c r="AA9" i="19"/>
  <c r="AG29" i="19"/>
  <c r="U49" i="19"/>
  <c r="AM29" i="19"/>
  <c r="AA29" i="19"/>
  <c r="O9" i="19"/>
  <c r="AM19" i="19"/>
  <c r="AA19" i="19"/>
  <c r="AD43" i="1"/>
  <c r="AE43" i="1"/>
  <c r="AC44" i="1" s="1"/>
  <c r="AD14" i="1"/>
  <c r="AE14" i="1"/>
  <c r="AC15" i="1" s="1"/>
  <c r="AD19" i="1"/>
  <c r="AE19" i="1"/>
  <c r="AC20" i="1" s="1"/>
  <c r="AK46" i="19"/>
  <c r="M16" i="19"/>
  <c r="M46" i="19"/>
  <c r="S36" i="19"/>
  <c r="Y46" i="19"/>
  <c r="Y26" i="19"/>
  <c r="AE16" i="19"/>
  <c r="AK26" i="19"/>
  <c r="AK6" i="19"/>
  <c r="M6" i="19"/>
  <c r="S16" i="19"/>
  <c r="Y36" i="19"/>
  <c r="AK16" i="19"/>
  <c r="Y6" i="19"/>
  <c r="S6" i="19"/>
  <c r="AE46" i="19"/>
  <c r="M26" i="19"/>
  <c r="AK36" i="19"/>
  <c r="AE36" i="19"/>
  <c r="M36" i="19"/>
  <c r="S46" i="19"/>
  <c r="S26" i="19"/>
  <c r="AH9" i="1"/>
  <c r="Y16" i="19"/>
  <c r="AE6" i="19"/>
  <c r="AE26" i="19"/>
  <c r="AD38" i="1"/>
  <c r="AE38" i="1"/>
  <c r="AC39" i="1" s="1"/>
  <c r="AA55" i="19"/>
  <c r="AA25" i="19"/>
  <c r="AA45" i="19"/>
  <c r="AG55" i="19"/>
  <c r="O45" i="19"/>
  <c r="AM45" i="19"/>
  <c r="AM15" i="19"/>
  <c r="U55" i="19"/>
  <c r="AA15" i="19"/>
  <c r="AG25" i="19"/>
  <c r="U45" i="19"/>
  <c r="O55" i="19"/>
  <c r="O25" i="19"/>
  <c r="O15" i="19"/>
  <c r="AG35" i="19"/>
  <c r="U25" i="19"/>
  <c r="AH65" i="1"/>
  <c r="O35" i="19"/>
  <c r="AM25" i="19"/>
  <c r="AA35" i="19"/>
  <c r="AG15" i="19"/>
  <c r="AM55" i="19"/>
  <c r="U15" i="19"/>
  <c r="AG45" i="19"/>
  <c r="U35" i="19"/>
  <c r="AM35" i="19"/>
  <c r="U32" i="19"/>
  <c r="U12" i="19"/>
  <c r="AG22" i="19"/>
  <c r="AG12" i="19"/>
  <c r="AA32" i="19"/>
  <c r="AM32" i="19"/>
  <c r="AH47" i="1"/>
  <c r="U42" i="19"/>
  <c r="AG42" i="19"/>
  <c r="U52" i="19"/>
  <c r="U22" i="19"/>
  <c r="AG52" i="19"/>
  <c r="O22" i="19"/>
  <c r="AM52" i="19"/>
  <c r="O42" i="19"/>
  <c r="O52" i="19"/>
  <c r="AA12" i="19"/>
  <c r="AM22" i="19"/>
  <c r="AA22" i="19"/>
  <c r="AG32" i="19"/>
  <c r="O32" i="19"/>
  <c r="AA42" i="19"/>
  <c r="AA52" i="19"/>
  <c r="AM42" i="19"/>
  <c r="AM12" i="19"/>
  <c r="O12" i="19"/>
  <c r="V45" i="19"/>
  <c r="V15" i="19"/>
  <c r="J15" i="19"/>
  <c r="AB45" i="19"/>
  <c r="AH45" i="19"/>
  <c r="AH55" i="19"/>
  <c r="AB15" i="19"/>
  <c r="AB35" i="19"/>
  <c r="P55" i="19"/>
  <c r="AH25" i="19"/>
  <c r="P35" i="19"/>
  <c r="AH35" i="19"/>
  <c r="AH15" i="19"/>
  <c r="J45" i="19"/>
  <c r="V25" i="19"/>
  <c r="P25" i="19"/>
  <c r="J55" i="19"/>
  <c r="P45" i="19"/>
  <c r="AH60" i="1"/>
  <c r="AB25" i="19"/>
  <c r="V35" i="19"/>
  <c r="J35" i="19"/>
  <c r="J25" i="19"/>
  <c r="P15" i="19"/>
  <c r="AB55" i="19"/>
  <c r="V55" i="19"/>
  <c r="N22" i="19"/>
  <c r="N32" i="19"/>
  <c r="Z32" i="19"/>
  <c r="AH46" i="1"/>
  <c r="AL32" i="19"/>
  <c r="T42" i="19"/>
  <c r="AF52" i="19"/>
  <c r="N52" i="19"/>
  <c r="N12" i="19"/>
  <c r="N42" i="19"/>
  <c r="AL52" i="19"/>
  <c r="Z42" i="19"/>
  <c r="AF42" i="19"/>
  <c r="AL42" i="19"/>
  <c r="AL22" i="19"/>
  <c r="Z12" i="19"/>
  <c r="T12" i="19"/>
  <c r="AF12" i="19"/>
  <c r="T22" i="19"/>
  <c r="AF32" i="19"/>
  <c r="AF22" i="19"/>
  <c r="T32" i="19"/>
  <c r="T52" i="19"/>
  <c r="Z22" i="19"/>
  <c r="Z52" i="19"/>
  <c r="AL12" i="19"/>
  <c r="U13" i="19"/>
  <c r="U33" i="19"/>
  <c r="AM33" i="19"/>
  <c r="O33" i="19"/>
  <c r="AM53" i="19"/>
  <c r="U23" i="19"/>
  <c r="AA13" i="19"/>
  <c r="AA53" i="19"/>
  <c r="AM13" i="19"/>
  <c r="AH53" i="1"/>
  <c r="O53" i="19"/>
  <c r="AG13" i="19"/>
  <c r="U53" i="19"/>
  <c r="O23" i="19"/>
  <c r="AA23" i="19"/>
  <c r="AG53" i="19"/>
  <c r="AM23" i="19"/>
  <c r="AG23" i="19"/>
  <c r="AA43" i="19"/>
  <c r="AG33" i="19"/>
  <c r="AA33" i="19"/>
  <c r="AM43" i="19"/>
  <c r="O13" i="19"/>
  <c r="U43" i="19"/>
  <c r="O43" i="19"/>
  <c r="AG43" i="19"/>
  <c r="AH62" i="1"/>
  <c r="AD15" i="19"/>
  <c r="X25" i="19"/>
  <c r="X45" i="19"/>
  <c r="L35" i="19"/>
  <c r="R35" i="19"/>
  <c r="AJ15" i="19"/>
  <c r="L15" i="19"/>
  <c r="AJ25" i="19"/>
  <c r="R25" i="19"/>
  <c r="AD45" i="19"/>
  <c r="R45" i="19"/>
  <c r="AD55" i="19"/>
  <c r="X15" i="19"/>
  <c r="L25" i="19"/>
  <c r="AJ45" i="19"/>
  <c r="X35" i="19"/>
  <c r="L45" i="19"/>
  <c r="R15" i="19"/>
  <c r="AD35" i="19"/>
  <c r="AJ55" i="19"/>
  <c r="X55" i="19"/>
  <c r="AD25" i="19"/>
  <c r="AJ35" i="19"/>
  <c r="L55" i="19"/>
  <c r="R55" i="19"/>
  <c r="AC15" i="19"/>
  <c r="W15" i="19"/>
  <c r="W35" i="19"/>
  <c r="K35" i="19"/>
  <c r="Q15" i="19"/>
  <c r="K15" i="19"/>
  <c r="AI55" i="19"/>
  <c r="AC25" i="19"/>
  <c r="AC35" i="19"/>
  <c r="W25" i="19"/>
  <c r="AI15" i="19"/>
  <c r="AI45" i="19"/>
  <c r="Q55" i="19"/>
  <c r="Q25" i="19"/>
  <c r="W45" i="19"/>
  <c r="AI25" i="19"/>
  <c r="W55" i="19"/>
  <c r="K55" i="19"/>
  <c r="Q45" i="19"/>
  <c r="AI35" i="19"/>
  <c r="AC55" i="19"/>
  <c r="K25" i="19"/>
  <c r="K45" i="19"/>
  <c r="Q35" i="19"/>
  <c r="AH61" i="1"/>
  <c r="AC45" i="19"/>
  <c r="AL55" i="19"/>
  <c r="AL25" i="19"/>
  <c r="AL45" i="19"/>
  <c r="Z15" i="19"/>
  <c r="Z45" i="19"/>
  <c r="AL15" i="19"/>
  <c r="T25" i="19"/>
  <c r="AF35" i="19"/>
  <c r="Z35" i="19"/>
  <c r="N35" i="19"/>
  <c r="AF45" i="19"/>
  <c r="Z55" i="19"/>
  <c r="Z25" i="19"/>
  <c r="AH64" i="1"/>
  <c r="N45" i="19"/>
  <c r="AF25" i="19"/>
  <c r="N15" i="19"/>
  <c r="AF55" i="19"/>
  <c r="T45" i="19"/>
  <c r="T15" i="19"/>
  <c r="T55" i="19"/>
  <c r="AF15" i="19"/>
  <c r="N25" i="19"/>
  <c r="N55" i="19"/>
  <c r="T35" i="19"/>
  <c r="AL35" i="19"/>
  <c r="M55" i="19"/>
  <c r="S35" i="19"/>
  <c r="S25" i="19"/>
  <c r="S15" i="19"/>
  <c r="AK15" i="19"/>
  <c r="M15" i="19"/>
  <c r="AK35" i="19"/>
  <c r="AK55" i="19"/>
  <c r="AE25" i="19"/>
  <c r="AE45" i="19"/>
  <c r="Y25" i="19"/>
  <c r="Y35" i="19"/>
  <c r="AK45" i="19"/>
  <c r="Y45" i="19"/>
  <c r="M25" i="19"/>
  <c r="AE55" i="19"/>
  <c r="AE35" i="19"/>
  <c r="Y15" i="19"/>
  <c r="AE15" i="19"/>
  <c r="AH63" i="1"/>
  <c r="Y55" i="19"/>
  <c r="S45" i="19"/>
  <c r="M35" i="19"/>
  <c r="M45" i="19"/>
  <c r="S55" i="19"/>
  <c r="AK25" i="19"/>
  <c r="X42" i="18"/>
  <c r="X34" i="18"/>
  <c r="L18" i="18"/>
  <c r="X26" i="18"/>
  <c r="AD34" i="18"/>
  <c r="X10" i="18"/>
  <c r="AJ26" i="18"/>
  <c r="AJ18" i="18"/>
  <c r="L42" i="18"/>
  <c r="AJ34" i="18"/>
  <c r="AJ42" i="18"/>
  <c r="L26" i="18"/>
  <c r="R26" i="18"/>
  <c r="R10" i="18"/>
  <c r="X18" i="18"/>
  <c r="R48" i="1"/>
  <c r="AG48" i="1" s="1"/>
  <c r="R42" i="18"/>
  <c r="AD10" i="18"/>
  <c r="L34" i="18"/>
  <c r="AD26" i="18"/>
  <c r="S48" i="1"/>
  <c r="L10" i="18"/>
  <c r="R18" i="18"/>
  <c r="AJ10" i="18"/>
  <c r="AD42" i="18"/>
  <c r="R34" i="18"/>
  <c r="AD18" i="18"/>
  <c r="AF32" i="18"/>
  <c r="Z16" i="18"/>
  <c r="N8" i="18"/>
  <c r="Z24" i="18"/>
  <c r="T40" i="18"/>
  <c r="T24" i="18"/>
  <c r="N24" i="18"/>
  <c r="AL16" i="18"/>
  <c r="AL8" i="18"/>
  <c r="N16" i="18"/>
  <c r="AF16" i="18"/>
  <c r="AF8" i="18"/>
  <c r="Z8" i="18"/>
  <c r="AL32" i="18"/>
  <c r="AF24" i="18"/>
  <c r="T8" i="18"/>
  <c r="AL40" i="18"/>
  <c r="N40" i="18"/>
  <c r="R36" i="1"/>
  <c r="AG36" i="1" s="1"/>
  <c r="AF40" i="18"/>
  <c r="S36" i="1"/>
  <c r="Z40" i="18"/>
  <c r="T32" i="18"/>
  <c r="AL24" i="18"/>
  <c r="Z32" i="18"/>
  <c r="N32" i="18"/>
  <c r="T16" i="18"/>
  <c r="Z18" i="18"/>
  <c r="T34" i="18"/>
  <c r="Z34" i="18"/>
  <c r="AL10" i="18"/>
  <c r="N26" i="18"/>
  <c r="T10" i="18"/>
  <c r="AF34" i="18"/>
  <c r="N18" i="18"/>
  <c r="Z26" i="18"/>
  <c r="T42" i="18"/>
  <c r="AF42" i="18"/>
  <c r="T26" i="18"/>
  <c r="AL34" i="18"/>
  <c r="N42" i="18"/>
  <c r="AF10" i="18"/>
  <c r="R54" i="1"/>
  <c r="T18" i="18"/>
  <c r="AL42" i="18"/>
  <c r="AL26" i="18"/>
  <c r="N34" i="18"/>
  <c r="AF26" i="18"/>
  <c r="Z10" i="18"/>
  <c r="AL18" i="18"/>
  <c r="N10" i="18"/>
  <c r="AF18" i="18"/>
  <c r="Z42" i="18"/>
  <c r="S54" i="1"/>
  <c r="AD24" i="18"/>
  <c r="AJ8" i="18"/>
  <c r="X32" i="18"/>
  <c r="AJ32" i="18"/>
  <c r="R30" i="1"/>
  <c r="AG30" i="1" s="1"/>
  <c r="AJ40" i="18"/>
  <c r="R32" i="18"/>
  <c r="L32" i="18"/>
  <c r="X16" i="18"/>
  <c r="AD16" i="18"/>
  <c r="AJ16" i="18"/>
  <c r="X8" i="18"/>
  <c r="L24" i="18"/>
  <c r="R8" i="18"/>
  <c r="X24" i="18"/>
  <c r="AJ24" i="18"/>
  <c r="S30" i="1"/>
  <c r="AD32" i="18"/>
  <c r="R40" i="18"/>
  <c r="L16" i="18"/>
  <c r="L40" i="18"/>
  <c r="AD8" i="18"/>
  <c r="R24" i="18"/>
  <c r="R16" i="18"/>
  <c r="L8" i="18"/>
  <c r="AD40" i="18"/>
  <c r="X40" i="18"/>
  <c r="V14" i="18"/>
  <c r="AB14" i="18"/>
  <c r="J38" i="18"/>
  <c r="P6" i="18"/>
  <c r="P22" i="18"/>
  <c r="AB38" i="18"/>
  <c r="AH6" i="18"/>
  <c r="S6" i="1"/>
  <c r="J14" i="18"/>
  <c r="R6" i="1"/>
  <c r="AG6" i="1" s="1"/>
  <c r="J6" i="18"/>
  <c r="P14" i="18"/>
  <c r="AB22" i="18"/>
  <c r="P30" i="18"/>
  <c r="V22" i="18"/>
  <c r="V30" i="18"/>
  <c r="AH30" i="18"/>
  <c r="AH22" i="18"/>
  <c r="V6" i="18"/>
  <c r="AB30" i="18"/>
  <c r="V38" i="18"/>
  <c r="J22" i="18"/>
  <c r="AH14" i="18"/>
  <c r="AH38" i="18"/>
  <c r="J30" i="18"/>
  <c r="P38" i="18"/>
  <c r="AB6" i="18"/>
  <c r="R42" i="1"/>
  <c r="AG42" i="1" s="1"/>
  <c r="AB18" i="18"/>
  <c r="AB26" i="18"/>
  <c r="AB10" i="18"/>
  <c r="AB42" i="18"/>
  <c r="AH26" i="18"/>
  <c r="J18" i="18"/>
  <c r="P42" i="18"/>
  <c r="AH18" i="18"/>
  <c r="AH10" i="18"/>
  <c r="J42" i="18"/>
  <c r="V42" i="18"/>
  <c r="J34" i="18"/>
  <c r="P18" i="18"/>
  <c r="P34" i="18"/>
  <c r="AH42" i="18"/>
  <c r="J10" i="18"/>
  <c r="V18" i="18"/>
  <c r="P10" i="18"/>
  <c r="V34" i="18"/>
  <c r="V26" i="18"/>
  <c r="AB34" i="18"/>
  <c r="V10" i="18"/>
  <c r="S42" i="1"/>
  <c r="P26" i="18"/>
  <c r="AH34" i="18"/>
  <c r="J26" i="18"/>
  <c r="P12" i="18"/>
  <c r="V44" i="18"/>
  <c r="AH28" i="18"/>
  <c r="AH20" i="18"/>
  <c r="J28" i="18"/>
  <c r="V36" i="18"/>
  <c r="AB28" i="18"/>
  <c r="J36" i="18"/>
  <c r="AH44" i="18"/>
  <c r="P28" i="18"/>
  <c r="P36" i="18"/>
  <c r="AB20" i="18"/>
  <c r="J12" i="18"/>
  <c r="S60" i="1"/>
  <c r="AB44" i="18"/>
  <c r="AB36" i="18"/>
  <c r="P20" i="18"/>
  <c r="AH36" i="18"/>
  <c r="V12" i="18"/>
  <c r="AH12" i="18"/>
  <c r="V28" i="18"/>
  <c r="J20" i="18"/>
  <c r="V20" i="18"/>
  <c r="P44" i="18"/>
  <c r="J44" i="18"/>
  <c r="R60" i="1"/>
  <c r="AB12" i="18"/>
  <c r="R22" i="18"/>
  <c r="R12" i="1"/>
  <c r="AG12" i="1" s="1"/>
  <c r="AD30" i="18"/>
  <c r="AD14" i="18"/>
  <c r="L6" i="18"/>
  <c r="AJ38" i="18"/>
  <c r="R6" i="18"/>
  <c r="AD38" i="18"/>
  <c r="AJ14" i="18"/>
  <c r="L22" i="18"/>
  <c r="X6" i="18"/>
  <c r="S12" i="1"/>
  <c r="R14" i="18"/>
  <c r="AJ6" i="18"/>
  <c r="AJ30" i="18"/>
  <c r="AD22" i="18"/>
  <c r="AD6" i="18"/>
  <c r="L38" i="18"/>
  <c r="AJ22" i="18"/>
  <c r="X30" i="18"/>
  <c r="R30" i="18"/>
  <c r="L14" i="18"/>
  <c r="X22" i="18"/>
  <c r="X38" i="18"/>
  <c r="X14" i="18"/>
  <c r="L30" i="18"/>
  <c r="R38" i="18"/>
  <c r="T22" i="18"/>
  <c r="R18" i="1"/>
  <c r="AG18" i="1" s="1"/>
  <c r="AG20" i="1" s="1"/>
  <c r="AF20" i="1" s="1"/>
  <c r="Z22" i="18"/>
  <c r="AL14" i="18"/>
  <c r="T30" i="18"/>
  <c r="N14" i="18"/>
  <c r="N6" i="18"/>
  <c r="T6" i="18"/>
  <c r="Z38" i="18"/>
  <c r="Z6" i="18"/>
  <c r="AF6" i="18"/>
  <c r="AF14" i="18"/>
  <c r="N30" i="18"/>
  <c r="T38" i="18"/>
  <c r="AF38" i="18"/>
  <c r="AF30" i="18"/>
  <c r="AL30" i="18"/>
  <c r="AL22" i="18"/>
  <c r="T14" i="18"/>
  <c r="Z30" i="18"/>
  <c r="AL38" i="18"/>
  <c r="AL6" i="18"/>
  <c r="N22" i="18"/>
  <c r="Z14" i="18"/>
  <c r="S18" i="1"/>
  <c r="AF22" i="18"/>
  <c r="N38" i="18"/>
  <c r="AB40" i="18"/>
  <c r="V24" i="18"/>
  <c r="V8" i="18"/>
  <c r="J32" i="18"/>
  <c r="AH32" i="18"/>
  <c r="P24" i="18"/>
  <c r="AH24" i="18"/>
  <c r="P8" i="18"/>
  <c r="V32" i="18"/>
  <c r="AB32" i="18"/>
  <c r="J16" i="18"/>
  <c r="AH16" i="18"/>
  <c r="AB8" i="18"/>
  <c r="J40" i="18"/>
  <c r="P32" i="18"/>
  <c r="AB16" i="18"/>
  <c r="J24" i="18"/>
  <c r="V40" i="18"/>
  <c r="V16" i="18"/>
  <c r="P16" i="18"/>
  <c r="P40" i="18"/>
  <c r="AH8" i="18"/>
  <c r="AH40" i="18"/>
  <c r="AB24" i="18"/>
  <c r="J8" i="18"/>
  <c r="S24" i="1"/>
  <c r="R24" i="1"/>
  <c r="AG24" i="1" s="1"/>
  <c r="AE56" i="1" l="1"/>
  <c r="AC57" i="1" s="1"/>
  <c r="AD56" i="1"/>
  <c r="AD26" i="1"/>
  <c r="AE26" i="1"/>
  <c r="AE20" i="1"/>
  <c r="AD20" i="1"/>
  <c r="AE15" i="1"/>
  <c r="AC16" i="1" s="1"/>
  <c r="AD15" i="1"/>
  <c r="AE51" i="1"/>
  <c r="AD51" i="1"/>
  <c r="AD39" i="1"/>
  <c r="AE39" i="1"/>
  <c r="AC40" i="1" s="1"/>
  <c r="AE44" i="1"/>
  <c r="AC45" i="1" s="1"/>
  <c r="AD44" i="1"/>
  <c r="AD8" i="1"/>
  <c r="AE8" i="1"/>
  <c r="AF48" i="1"/>
  <c r="AB53" i="19" s="1"/>
  <c r="AG49" i="1"/>
  <c r="AG51" i="1" s="1"/>
  <c r="AF51" i="1" s="1"/>
  <c r="AG43" i="1"/>
  <c r="AF42" i="1"/>
  <c r="AG13" i="1"/>
  <c r="AF12" i="1"/>
  <c r="AG25" i="1"/>
  <c r="AF24" i="1"/>
  <c r="AF6" i="1"/>
  <c r="AG7" i="1"/>
  <c r="AG31" i="1"/>
  <c r="AF31" i="1" s="1"/>
  <c r="AF30" i="1"/>
  <c r="AG37" i="1"/>
  <c r="AF36" i="1"/>
  <c r="AF18" i="1"/>
  <c r="AG19" i="1"/>
  <c r="AF19" i="1" s="1"/>
  <c r="L54" i="19" l="1"/>
  <c r="X54" i="19"/>
  <c r="AD24" i="19"/>
  <c r="L24" i="19"/>
  <c r="L34" i="19"/>
  <c r="AJ24" i="19"/>
  <c r="AD34" i="19"/>
  <c r="L14" i="19"/>
  <c r="R44" i="19"/>
  <c r="AH56" i="1"/>
  <c r="AJ54" i="19"/>
  <c r="R14" i="19"/>
  <c r="L44" i="19"/>
  <c r="AJ14" i="19"/>
  <c r="X44" i="19"/>
  <c r="X24" i="19"/>
  <c r="R54" i="19"/>
  <c r="AJ34" i="19"/>
  <c r="AD54" i="19"/>
  <c r="AD44" i="19"/>
  <c r="X14" i="19"/>
  <c r="X34" i="19"/>
  <c r="AD14" i="19"/>
  <c r="R24" i="19"/>
  <c r="AJ44" i="19"/>
  <c r="R34" i="19"/>
  <c r="AE57" i="1"/>
  <c r="AC58" i="1" s="1"/>
  <c r="AD57" i="1"/>
  <c r="AD45" i="1"/>
  <c r="AE45" i="1"/>
  <c r="AF25" i="1"/>
  <c r="AG26" i="1"/>
  <c r="AF26" i="1" s="1"/>
  <c r="X29" i="19" s="1"/>
  <c r="L49" i="19"/>
  <c r="X9" i="19"/>
  <c r="AJ39" i="19"/>
  <c r="X49" i="19"/>
  <c r="AJ9" i="19"/>
  <c r="X39" i="19"/>
  <c r="AD39" i="19"/>
  <c r="R19" i="19"/>
  <c r="AJ29" i="19"/>
  <c r="R18" i="19"/>
  <c r="R28" i="19"/>
  <c r="AJ38" i="19"/>
  <c r="R8" i="19"/>
  <c r="L8" i="19"/>
  <c r="R38" i="19"/>
  <c r="X8" i="19"/>
  <c r="L48" i="19"/>
  <c r="AH20" i="1"/>
  <c r="AD18" i="19"/>
  <c r="AJ48" i="19"/>
  <c r="X38" i="19"/>
  <c r="AJ28" i="19"/>
  <c r="L18" i="19"/>
  <c r="AD38" i="19"/>
  <c r="R48" i="19"/>
  <c r="L38" i="19"/>
  <c r="AD8" i="19"/>
  <c r="X28" i="19"/>
  <c r="AD48" i="19"/>
  <c r="AD28" i="19"/>
  <c r="AJ18" i="19"/>
  <c r="AJ8" i="19"/>
  <c r="X48" i="19"/>
  <c r="X18" i="19"/>
  <c r="L28" i="19"/>
  <c r="AE16" i="1"/>
  <c r="AC17" i="1" s="1"/>
  <c r="AD16" i="1"/>
  <c r="AH51" i="1"/>
  <c r="AE23" i="19"/>
  <c r="M53" i="19"/>
  <c r="AE13" i="19"/>
  <c r="AE53" i="19"/>
  <c r="AK53" i="19"/>
  <c r="S43" i="19"/>
  <c r="Y43" i="19"/>
  <c r="S33" i="19"/>
  <c r="Y53" i="19"/>
  <c r="AK23" i="19"/>
  <c r="AE33" i="19"/>
  <c r="AK33" i="19"/>
  <c r="AK43" i="19"/>
  <c r="S53" i="19"/>
  <c r="M33" i="19"/>
  <c r="M13" i="19"/>
  <c r="Y33" i="19"/>
  <c r="Y13" i="19"/>
  <c r="S23" i="19"/>
  <c r="Y23" i="19"/>
  <c r="M43" i="19"/>
  <c r="M23" i="19"/>
  <c r="AE43" i="19"/>
  <c r="AK13" i="19"/>
  <c r="S13" i="19"/>
  <c r="AF49" i="1"/>
  <c r="Q33" i="19" s="1"/>
  <c r="AG50" i="1"/>
  <c r="AF50" i="1" s="1"/>
  <c r="AE40" i="1"/>
  <c r="AD40" i="1"/>
  <c r="J53" i="19"/>
  <c r="AH53" i="19"/>
  <c r="V23" i="19"/>
  <c r="AB23" i="19"/>
  <c r="J33" i="19"/>
  <c r="P33" i="19"/>
  <c r="AH23" i="19"/>
  <c r="V43" i="19"/>
  <c r="AB13" i="19"/>
  <c r="AH48" i="1"/>
  <c r="AH13" i="19"/>
  <c r="V13" i="19"/>
  <c r="J13" i="19"/>
  <c r="V33" i="19"/>
  <c r="AH33" i="19"/>
  <c r="P23" i="19"/>
  <c r="P53" i="19"/>
  <c r="J23" i="19"/>
  <c r="J43" i="19"/>
  <c r="AH43" i="19"/>
  <c r="V53" i="19"/>
  <c r="P13" i="19"/>
  <c r="P43" i="19"/>
  <c r="AB33" i="19"/>
  <c r="AB43" i="19"/>
  <c r="Q53" i="19"/>
  <c r="AB18" i="19"/>
  <c r="V48" i="19"/>
  <c r="AH28" i="19"/>
  <c r="AH18" i="19"/>
  <c r="AB38" i="19"/>
  <c r="J38" i="19"/>
  <c r="V38" i="19"/>
  <c r="J48" i="19"/>
  <c r="J28" i="19"/>
  <c r="AB48" i="19"/>
  <c r="AB28" i="19"/>
  <c r="J8" i="19"/>
  <c r="P18" i="19"/>
  <c r="V28" i="19"/>
  <c r="P48" i="19"/>
  <c r="AB8" i="19"/>
  <c r="P38" i="19"/>
  <c r="P8" i="19"/>
  <c r="AH8" i="19"/>
  <c r="AH48" i="19"/>
  <c r="V8" i="19"/>
  <c r="AH38" i="19"/>
  <c r="AH18" i="1"/>
  <c r="V18" i="19"/>
  <c r="P28" i="19"/>
  <c r="J18" i="19"/>
  <c r="V10" i="19"/>
  <c r="AH40" i="19"/>
  <c r="V50" i="19"/>
  <c r="AB10" i="19"/>
  <c r="AH50" i="19"/>
  <c r="V40" i="19"/>
  <c r="AH30" i="1"/>
  <c r="AB40" i="19"/>
  <c r="P50" i="19"/>
  <c r="P20" i="19"/>
  <c r="J30" i="19"/>
  <c r="J20" i="19"/>
  <c r="J40" i="19"/>
  <c r="AH10" i="19"/>
  <c r="V30" i="19"/>
  <c r="P40" i="19"/>
  <c r="J10" i="19"/>
  <c r="V20" i="19"/>
  <c r="P30" i="19"/>
  <c r="AB20" i="19"/>
  <c r="AB50" i="19"/>
  <c r="J50" i="19"/>
  <c r="P10" i="19"/>
  <c r="AB30" i="19"/>
  <c r="AH20" i="19"/>
  <c r="AH30" i="19"/>
  <c r="AF7" i="1"/>
  <c r="AG8" i="1"/>
  <c r="AF8" i="1" s="1"/>
  <c r="AB6" i="19"/>
  <c r="AB36" i="19"/>
  <c r="AH46" i="19"/>
  <c r="AB26" i="19"/>
  <c r="J16" i="19"/>
  <c r="AH6" i="19"/>
  <c r="AH16" i="19"/>
  <c r="J46" i="19"/>
  <c r="V46" i="19"/>
  <c r="AH36" i="19"/>
  <c r="V26" i="19"/>
  <c r="AB46" i="19"/>
  <c r="J26" i="19"/>
  <c r="AH26" i="19"/>
  <c r="V16" i="19"/>
  <c r="AB16" i="19"/>
  <c r="P6" i="19"/>
  <c r="P46" i="19"/>
  <c r="V36" i="19"/>
  <c r="J36" i="19"/>
  <c r="V6" i="19"/>
  <c r="P16" i="19"/>
  <c r="AH6" i="1"/>
  <c r="J6" i="19"/>
  <c r="P36" i="19"/>
  <c r="P26" i="19"/>
  <c r="P9" i="19"/>
  <c r="V49" i="19"/>
  <c r="J29" i="19"/>
  <c r="P29" i="19"/>
  <c r="V29" i="19"/>
  <c r="AB49" i="19"/>
  <c r="J9" i="19"/>
  <c r="AH24" i="1"/>
  <c r="AH19" i="19"/>
  <c r="V19" i="19"/>
  <c r="V39" i="19"/>
  <c r="AB39" i="19"/>
  <c r="AH29" i="19"/>
  <c r="AH49" i="19"/>
  <c r="AB9" i="19"/>
  <c r="J49" i="19"/>
  <c r="J19" i="19"/>
  <c r="J39" i="19"/>
  <c r="P39" i="19"/>
  <c r="V9" i="19"/>
  <c r="AH39" i="19"/>
  <c r="P19" i="19"/>
  <c r="AB19" i="19"/>
  <c r="AB29" i="19"/>
  <c r="P49" i="19"/>
  <c r="AH9" i="19"/>
  <c r="W29" i="19"/>
  <c r="W19" i="19"/>
  <c r="AI9" i="19"/>
  <c r="AC19" i="19"/>
  <c r="Q19" i="19"/>
  <c r="K29" i="19"/>
  <c r="W9" i="19"/>
  <c r="K9" i="19"/>
  <c r="Q9" i="19"/>
  <c r="AC29" i="19"/>
  <c r="W49" i="19"/>
  <c r="AC39" i="19"/>
  <c r="Q39" i="19"/>
  <c r="Q29" i="19"/>
  <c r="AH25" i="1"/>
  <c r="AI29" i="19"/>
  <c r="K19" i="19"/>
  <c r="AC49" i="19"/>
  <c r="AC9" i="19"/>
  <c r="Q49" i="19"/>
  <c r="W39" i="19"/>
  <c r="K49" i="19"/>
  <c r="AI49" i="19"/>
  <c r="K39" i="19"/>
  <c r="AI19" i="19"/>
  <c r="AI39" i="19"/>
  <c r="J37" i="19"/>
  <c r="P47" i="19"/>
  <c r="AB37" i="19"/>
  <c r="AH37" i="19"/>
  <c r="P17" i="19"/>
  <c r="AB7" i="19"/>
  <c r="AB17" i="19"/>
  <c r="J17" i="19"/>
  <c r="AH27" i="19"/>
  <c r="J7" i="19"/>
  <c r="AH7" i="19"/>
  <c r="AH17" i="19"/>
  <c r="V47" i="19"/>
  <c r="AB47" i="19"/>
  <c r="AH12" i="1"/>
  <c r="V37" i="19"/>
  <c r="J27" i="19"/>
  <c r="P7" i="19"/>
  <c r="V17" i="19"/>
  <c r="V7" i="19"/>
  <c r="AB27" i="19"/>
  <c r="P37" i="19"/>
  <c r="V27" i="19"/>
  <c r="AH47" i="19"/>
  <c r="P27" i="19"/>
  <c r="J47" i="19"/>
  <c r="AH11" i="19"/>
  <c r="AB41" i="19"/>
  <c r="V21" i="19"/>
  <c r="P31" i="19"/>
  <c r="AH36" i="1"/>
  <c r="AH41" i="19"/>
  <c r="V31" i="19"/>
  <c r="J51" i="19"/>
  <c r="P21" i="19"/>
  <c r="P41" i="19"/>
  <c r="P51" i="19"/>
  <c r="AH51" i="19"/>
  <c r="J21" i="19"/>
  <c r="V51" i="19"/>
  <c r="AH21" i="19"/>
  <c r="V11" i="19"/>
  <c r="AB31" i="19"/>
  <c r="V41" i="19"/>
  <c r="J11" i="19"/>
  <c r="AB21" i="19"/>
  <c r="P11" i="19"/>
  <c r="AB51" i="19"/>
  <c r="AH31" i="19"/>
  <c r="J41" i="19"/>
  <c r="J31" i="19"/>
  <c r="AB11" i="19"/>
  <c r="AG38" i="1"/>
  <c r="AF37" i="1"/>
  <c r="AF13" i="1"/>
  <c r="AG14" i="1"/>
  <c r="AC48" i="19"/>
  <c r="Q28" i="19"/>
  <c r="K18" i="19"/>
  <c r="K8" i="19"/>
  <c r="K48" i="19"/>
  <c r="AC28" i="19"/>
  <c r="AI38" i="19"/>
  <c r="Q48" i="19"/>
  <c r="AI48" i="19"/>
  <c r="W18" i="19"/>
  <c r="AI8" i="19"/>
  <c r="W28" i="19"/>
  <c r="AC38" i="19"/>
  <c r="AI28" i="19"/>
  <c r="W8" i="19"/>
  <c r="Q8" i="19"/>
  <c r="AH19" i="1"/>
  <c r="W48" i="19"/>
  <c r="W38" i="19"/>
  <c r="AI18" i="19"/>
  <c r="K38" i="19"/>
  <c r="Q18" i="19"/>
  <c r="Q38" i="19"/>
  <c r="K28" i="19"/>
  <c r="AC18" i="19"/>
  <c r="AC8" i="19"/>
  <c r="J12" i="19"/>
  <c r="J42" i="19"/>
  <c r="V12" i="19"/>
  <c r="J32" i="19"/>
  <c r="AH42" i="19"/>
  <c r="V52" i="19"/>
  <c r="AB52" i="19"/>
  <c r="V22" i="19"/>
  <c r="AB32" i="19"/>
  <c r="P22" i="19"/>
  <c r="V32" i="19"/>
  <c r="J52" i="19"/>
  <c r="AB42" i="19"/>
  <c r="P12" i="19"/>
  <c r="P42" i="19"/>
  <c r="AH12" i="19"/>
  <c r="V42" i="19"/>
  <c r="P52" i="19"/>
  <c r="AH42" i="1"/>
  <c r="J22" i="19"/>
  <c r="P32" i="19"/>
  <c r="AB12" i="19"/>
  <c r="AH32" i="19"/>
  <c r="AB22" i="19"/>
  <c r="AH52" i="19"/>
  <c r="AH22" i="19"/>
  <c r="AH31" i="1"/>
  <c r="Q40" i="19"/>
  <c r="AI50" i="19"/>
  <c r="W20" i="19"/>
  <c r="W40" i="19"/>
  <c r="AC10" i="19"/>
  <c r="AC20" i="19"/>
  <c r="K10" i="19"/>
  <c r="AI10" i="19"/>
  <c r="Q50" i="19"/>
  <c r="W10" i="19"/>
  <c r="Q10" i="19"/>
  <c r="W50" i="19"/>
  <c r="AC30" i="19"/>
  <c r="K20" i="19"/>
  <c r="K50" i="19"/>
  <c r="AI40" i="19"/>
  <c r="Q30" i="19"/>
  <c r="W30" i="19"/>
  <c r="AI20" i="19"/>
  <c r="K30" i="19"/>
  <c r="AC40" i="19"/>
  <c r="Q20" i="19"/>
  <c r="K40" i="19"/>
  <c r="AC50" i="19"/>
  <c r="AI30" i="19"/>
  <c r="AG44" i="1"/>
  <c r="AF43" i="1"/>
  <c r="M24" i="19" l="1"/>
  <c r="AK24" i="19"/>
  <c r="S14" i="19"/>
  <c r="M44" i="19"/>
  <c r="M54" i="19"/>
  <c r="Y24" i="19"/>
  <c r="S24" i="19"/>
  <c r="AE54" i="19"/>
  <c r="M34" i="19"/>
  <c r="AE24" i="19"/>
  <c r="M14" i="19"/>
  <c r="AE44" i="19"/>
  <c r="Y44" i="19"/>
  <c r="S34" i="19"/>
  <c r="AE34" i="19"/>
  <c r="AE14" i="19"/>
  <c r="AK54" i="19"/>
  <c r="Y14" i="19"/>
  <c r="Y34" i="19"/>
  <c r="AK14" i="19"/>
  <c r="AK44" i="19"/>
  <c r="S54" i="19"/>
  <c r="AK34" i="19"/>
  <c r="AH57" i="1"/>
  <c r="Y54" i="19"/>
  <c r="S44" i="19"/>
  <c r="AD58" i="1"/>
  <c r="AE58" i="1"/>
  <c r="AF44" i="1"/>
  <c r="AG45" i="1"/>
  <c r="AF45" i="1" s="1"/>
  <c r="Y52" i="19" s="1"/>
  <c r="S52" i="19"/>
  <c r="M42" i="19"/>
  <c r="AK32" i="19"/>
  <c r="AE32" i="19"/>
  <c r="M52" i="19"/>
  <c r="S42" i="19"/>
  <c r="AE52" i="19"/>
  <c r="AH45" i="1"/>
  <c r="R49" i="19"/>
  <c r="L9" i="19"/>
  <c r="R29" i="19"/>
  <c r="AD9" i="19"/>
  <c r="L29" i="19"/>
  <c r="AJ19" i="19"/>
  <c r="AD49" i="19"/>
  <c r="AH26" i="1"/>
  <c r="L19" i="19"/>
  <c r="AD19" i="19"/>
  <c r="L39" i="19"/>
  <c r="R39" i="19"/>
  <c r="AJ49" i="19"/>
  <c r="AD29" i="19"/>
  <c r="X19" i="19"/>
  <c r="R9" i="19"/>
  <c r="AF14" i="1"/>
  <c r="AG15" i="1"/>
  <c r="AD17" i="1"/>
  <c r="AE17" i="1"/>
  <c r="AH49" i="1"/>
  <c r="Q13" i="19"/>
  <c r="AC23" i="19"/>
  <c r="AC53" i="19"/>
  <c r="W23" i="19"/>
  <c r="W33" i="19"/>
  <c r="AI53" i="19"/>
  <c r="AC13" i="19"/>
  <c r="Q23" i="19"/>
  <c r="AI33" i="19"/>
  <c r="K43" i="19"/>
  <c r="AI23" i="19"/>
  <c r="W13" i="19"/>
  <c r="K33" i="19"/>
  <c r="Q43" i="19"/>
  <c r="AI13" i="19"/>
  <c r="K23" i="19"/>
  <c r="AI43" i="19"/>
  <c r="W43" i="19"/>
  <c r="W53" i="19"/>
  <c r="AC33" i="19"/>
  <c r="K53" i="19"/>
  <c r="K13" i="19"/>
  <c r="AC43" i="19"/>
  <c r="X13" i="19"/>
  <c r="X33" i="19"/>
  <c r="R33" i="19"/>
  <c r="R43" i="19"/>
  <c r="R23" i="19"/>
  <c r="AD53" i="19"/>
  <c r="R53" i="19"/>
  <c r="AJ43" i="19"/>
  <c r="X53" i="19"/>
  <c r="L33" i="19"/>
  <c r="AJ13" i="19"/>
  <c r="R13" i="19"/>
  <c r="X23" i="19"/>
  <c r="L23" i="19"/>
  <c r="AD13" i="19"/>
  <c r="AD33" i="19"/>
  <c r="AD43" i="19"/>
  <c r="AD23" i="19"/>
  <c r="L43" i="19"/>
  <c r="L13" i="19"/>
  <c r="AJ23" i="19"/>
  <c r="AJ53" i="19"/>
  <c r="AJ33" i="19"/>
  <c r="L53" i="19"/>
  <c r="AH50" i="1"/>
  <c r="X43" i="19"/>
  <c r="Q32" i="19"/>
  <c r="AI42" i="19"/>
  <c r="AH43" i="1"/>
  <c r="AI12" i="19"/>
  <c r="W32" i="19"/>
  <c r="K32" i="19"/>
  <c r="W42" i="19"/>
  <c r="K12" i="19"/>
  <c r="AC12" i="19"/>
  <c r="AI52" i="19"/>
  <c r="Q22" i="19"/>
  <c r="Q12" i="19"/>
  <c r="K22" i="19"/>
  <c r="W52" i="19"/>
  <c r="Q52" i="19"/>
  <c r="AI32" i="19"/>
  <c r="K42" i="19"/>
  <c r="W22" i="19"/>
  <c r="AC32" i="19"/>
  <c r="K52" i="19"/>
  <c r="AC52" i="19"/>
  <c r="AC22" i="19"/>
  <c r="Q42" i="19"/>
  <c r="AC42" i="19"/>
  <c r="AI22" i="19"/>
  <c r="W12" i="19"/>
  <c r="AH8" i="1"/>
  <c r="L36" i="19"/>
  <c r="L16" i="19"/>
  <c r="AJ6" i="19"/>
  <c r="AJ46" i="19"/>
  <c r="R16" i="19"/>
  <c r="R36" i="19"/>
  <c r="AD46" i="19"/>
  <c r="X26" i="19"/>
  <c r="L26" i="19"/>
  <c r="X46" i="19"/>
  <c r="R46" i="19"/>
  <c r="AD36" i="19"/>
  <c r="R6" i="19"/>
  <c r="AD6" i="19"/>
  <c r="AJ26" i="19"/>
  <c r="L46" i="19"/>
  <c r="AD16" i="19"/>
  <c r="AJ16" i="19"/>
  <c r="X16" i="19"/>
  <c r="R26" i="19"/>
  <c r="AD26" i="19"/>
  <c r="X36" i="19"/>
  <c r="X6" i="19"/>
  <c r="AJ36" i="19"/>
  <c r="L6" i="19"/>
  <c r="K6" i="19"/>
  <c r="W36" i="19"/>
  <c r="W6" i="19"/>
  <c r="K16" i="19"/>
  <c r="K36" i="19"/>
  <c r="Q16" i="19"/>
  <c r="W26" i="19"/>
  <c r="K26" i="19"/>
  <c r="AI26" i="19"/>
  <c r="AI6" i="19"/>
  <c r="Q36" i="19"/>
  <c r="AI16" i="19"/>
  <c r="W16" i="19"/>
  <c r="W46" i="19"/>
  <c r="AI36" i="19"/>
  <c r="AC46" i="19"/>
  <c r="Q6" i="19"/>
  <c r="K46" i="19"/>
  <c r="AC36" i="19"/>
  <c r="Q46" i="19"/>
  <c r="AH7" i="1"/>
  <c r="AC16" i="19"/>
  <c r="AI46" i="19"/>
  <c r="AC6" i="19"/>
  <c r="Q26" i="19"/>
  <c r="AC26" i="19"/>
  <c r="W37" i="19"/>
  <c r="K37" i="19"/>
  <c r="AI7" i="19"/>
  <c r="AC7" i="19"/>
  <c r="AC37" i="19"/>
  <c r="Q37" i="19"/>
  <c r="AI27" i="19"/>
  <c r="AC47" i="19"/>
  <c r="W47" i="19"/>
  <c r="Q17" i="19"/>
  <c r="Q27" i="19"/>
  <c r="Q7" i="19"/>
  <c r="K7" i="19"/>
  <c r="W27" i="19"/>
  <c r="K47" i="19"/>
  <c r="AC27" i="19"/>
  <c r="AI47" i="19"/>
  <c r="W17" i="19"/>
  <c r="K27" i="19"/>
  <c r="W7" i="19"/>
  <c r="AI37" i="19"/>
  <c r="K17" i="19"/>
  <c r="AI17" i="19"/>
  <c r="AH13" i="1"/>
  <c r="AC17" i="19"/>
  <c r="Q47" i="19"/>
  <c r="AJ17" i="19"/>
  <c r="L47" i="19"/>
  <c r="R27" i="19"/>
  <c r="AJ37" i="19"/>
  <c r="AJ7" i="19"/>
  <c r="X17" i="19"/>
  <c r="X37" i="19"/>
  <c r="AD37" i="19"/>
  <c r="L7" i="19"/>
  <c r="L37" i="19"/>
  <c r="R47" i="19"/>
  <c r="AD47" i="19"/>
  <c r="AD27" i="19"/>
  <c r="R37" i="19"/>
  <c r="X27" i="19"/>
  <c r="R17" i="19"/>
  <c r="X7" i="19"/>
  <c r="L27" i="19"/>
  <c r="AH14" i="1"/>
  <c r="R7" i="19"/>
  <c r="AJ47" i="19"/>
  <c r="L17" i="19"/>
  <c r="AD7" i="19"/>
  <c r="AJ27" i="19"/>
  <c r="X47" i="19"/>
  <c r="AD17" i="19"/>
  <c r="L12" i="19"/>
  <c r="R52" i="19"/>
  <c r="AD32" i="19"/>
  <c r="L52" i="19"/>
  <c r="R32" i="19"/>
  <c r="AD22" i="19"/>
  <c r="AJ32" i="19"/>
  <c r="X42" i="19"/>
  <c r="R22" i="19"/>
  <c r="R42" i="19"/>
  <c r="L32" i="19"/>
  <c r="AJ12" i="19"/>
  <c r="AH44" i="1"/>
  <c r="AJ42" i="19"/>
  <c r="X32" i="19"/>
  <c r="AD12" i="19"/>
  <c r="L22" i="19"/>
  <c r="X52" i="19"/>
  <c r="AJ52" i="19"/>
  <c r="AD52" i="19"/>
  <c r="X12" i="19"/>
  <c r="L42" i="19"/>
  <c r="R12" i="19"/>
  <c r="AD42" i="19"/>
  <c r="X22" i="19"/>
  <c r="AJ22" i="19"/>
  <c r="W31" i="19"/>
  <c r="Q51" i="19"/>
  <c r="W21" i="19"/>
  <c r="Q11" i="19"/>
  <c r="W51" i="19"/>
  <c r="AI31" i="19"/>
  <c r="Q21" i="19"/>
  <c r="AC41" i="19"/>
  <c r="AI41" i="19"/>
  <c r="K51" i="19"/>
  <c r="K41" i="19"/>
  <c r="K21" i="19"/>
  <c r="Q31" i="19"/>
  <c r="AI51" i="19"/>
  <c r="AC11" i="19"/>
  <c r="Q41" i="19"/>
  <c r="AC21" i="19"/>
  <c r="AI11" i="19"/>
  <c r="W11" i="19"/>
  <c r="W41" i="19"/>
  <c r="K31" i="19"/>
  <c r="AC51" i="19"/>
  <c r="AH37" i="1"/>
  <c r="AC31" i="19"/>
  <c r="AI21" i="19"/>
  <c r="K11" i="19"/>
  <c r="AF38" i="1"/>
  <c r="AG39" i="1"/>
  <c r="AK12" i="19" l="1"/>
  <c r="S32" i="19"/>
  <c r="M12" i="19"/>
  <c r="M32" i="19"/>
  <c r="AE12" i="19"/>
  <c r="S22" i="19"/>
  <c r="M22" i="19"/>
  <c r="AK42" i="19"/>
  <c r="AL34" i="19"/>
  <c r="Z44" i="19"/>
  <c r="Z24" i="19"/>
  <c r="Z54" i="19"/>
  <c r="N54" i="19"/>
  <c r="Z14" i="19"/>
  <c r="N14" i="19"/>
  <c r="AF24" i="19"/>
  <c r="N44" i="19"/>
  <c r="AL24" i="19"/>
  <c r="AH58" i="1"/>
  <c r="T14" i="19"/>
  <c r="AF54" i="19"/>
  <c r="AL14" i="19"/>
  <c r="AL54" i="19"/>
  <c r="AL44" i="19"/>
  <c r="N24" i="19"/>
  <c r="T24" i="19"/>
  <c r="N34" i="19"/>
  <c r="AF34" i="19"/>
  <c r="T34" i="19"/>
  <c r="AF14" i="19"/>
  <c r="T54" i="19"/>
  <c r="Z34" i="19"/>
  <c r="AF44" i="19"/>
  <c r="T44" i="19"/>
  <c r="Y32" i="19"/>
  <c r="AE22" i="19"/>
  <c r="AK22" i="19"/>
  <c r="S12" i="19"/>
  <c r="AK52" i="19"/>
  <c r="Y42" i="19"/>
  <c r="Y22" i="19"/>
  <c r="AE42" i="19"/>
  <c r="Y12" i="19"/>
  <c r="AF15" i="1"/>
  <c r="AG16" i="1"/>
  <c r="AF39" i="1"/>
  <c r="AG40" i="1"/>
  <c r="AF40" i="1" s="1"/>
  <c r="AJ11" i="19"/>
  <c r="AD51" i="19"/>
  <c r="AD31" i="19"/>
  <c r="X51" i="19"/>
  <c r="L31" i="19"/>
  <c r="X21" i="19"/>
  <c r="L41" i="19"/>
  <c r="L21" i="19"/>
  <c r="X11" i="19"/>
  <c r="X41" i="19"/>
  <c r="AJ41" i="19"/>
  <c r="R51" i="19"/>
  <c r="AJ51" i="19"/>
  <c r="R41" i="19"/>
  <c r="L51" i="19"/>
  <c r="R11" i="19"/>
  <c r="AJ21" i="19"/>
  <c r="R21" i="19"/>
  <c r="AJ31" i="19"/>
  <c r="AD11" i="19"/>
  <c r="L11" i="19"/>
  <c r="X31" i="19"/>
  <c r="R31" i="19"/>
  <c r="AD21" i="19"/>
  <c r="AD41" i="19"/>
  <c r="AH38" i="1"/>
  <c r="S47" i="19" l="1"/>
  <c r="M47" i="19"/>
  <c r="AK17" i="19"/>
  <c r="AK7" i="19"/>
  <c r="AK47" i="19"/>
  <c r="M17" i="19"/>
  <c r="M27" i="19"/>
  <c r="AE47" i="19"/>
  <c r="Y7" i="19"/>
  <c r="S17" i="19"/>
  <c r="AE17" i="19"/>
  <c r="AE27" i="19"/>
  <c r="AH15" i="1"/>
  <c r="S27" i="19"/>
  <c r="AE37" i="19"/>
  <c r="S37" i="19"/>
  <c r="M37" i="19"/>
  <c r="S7" i="19"/>
  <c r="Y37" i="19"/>
  <c r="Y47" i="19"/>
  <c r="Y27" i="19"/>
  <c r="AK27" i="19"/>
  <c r="AE7" i="19"/>
  <c r="AK37" i="19"/>
  <c r="Y17" i="19"/>
  <c r="M7" i="19"/>
  <c r="AF16" i="1"/>
  <c r="AG17" i="1"/>
  <c r="AF17" i="1" s="1"/>
  <c r="AL31" i="19"/>
  <c r="Z21" i="19"/>
  <c r="N11" i="19"/>
  <c r="AL41" i="19"/>
  <c r="T41" i="19"/>
  <c r="AH40" i="1"/>
  <c r="AF31" i="19"/>
  <c r="AL11" i="19"/>
  <c r="AL51" i="19"/>
  <c r="T31" i="19"/>
  <c r="N21" i="19"/>
  <c r="AF51" i="19"/>
  <c r="T21" i="19"/>
  <c r="Z41" i="19"/>
  <c r="AF21" i="19"/>
  <c r="AL21" i="19"/>
  <c r="AF41" i="19"/>
  <c r="T11" i="19"/>
  <c r="Z51" i="19"/>
  <c r="Z31" i="19"/>
  <c r="N31" i="19"/>
  <c r="N51" i="19"/>
  <c r="AF11" i="19"/>
  <c r="N41" i="19"/>
  <c r="Z11" i="19"/>
  <c r="T51" i="19"/>
  <c r="AK31" i="19"/>
  <c r="AK41" i="19"/>
  <c r="Y41" i="19"/>
  <c r="AK11" i="19"/>
  <c r="AE31" i="19"/>
  <c r="AE41" i="19"/>
  <c r="M31" i="19"/>
  <c r="S51" i="19"/>
  <c r="S41" i="19"/>
  <c r="S11" i="19"/>
  <c r="Y11" i="19"/>
  <c r="S31" i="19"/>
  <c r="AE11" i="19"/>
  <c r="Y21" i="19"/>
  <c r="M11" i="19"/>
  <c r="Y31" i="19"/>
  <c r="Y51" i="19"/>
  <c r="AK21" i="19"/>
  <c r="AK51" i="19"/>
  <c r="AH39" i="1"/>
  <c r="AE21" i="19"/>
  <c r="M51" i="19"/>
  <c r="M41" i="19"/>
  <c r="M21" i="19"/>
  <c r="AE51" i="19"/>
  <c r="S21" i="19"/>
  <c r="Z37" i="19" l="1"/>
  <c r="AH16" i="1"/>
  <c r="Z47" i="19"/>
  <c r="Z17" i="19"/>
  <c r="AL47" i="19"/>
  <c r="T17" i="19"/>
  <c r="T27" i="19"/>
  <c r="AF27" i="19"/>
  <c r="N27" i="19"/>
  <c r="AF17" i="19"/>
  <c r="AF37" i="19"/>
  <c r="AL37" i="19"/>
  <c r="Z27" i="19"/>
  <c r="N17" i="19"/>
  <c r="T7" i="19"/>
  <c r="T37" i="19"/>
  <c r="AF47" i="19"/>
  <c r="AL7" i="19"/>
  <c r="N47" i="19"/>
  <c r="AL17" i="19"/>
  <c r="N37" i="19"/>
  <c r="T47" i="19"/>
  <c r="AF7" i="19"/>
  <c r="Z7" i="19"/>
  <c r="AL27" i="19"/>
  <c r="N7" i="19"/>
  <c r="AG47" i="19"/>
  <c r="AA17" i="19"/>
  <c r="AM37" i="19"/>
  <c r="AA27" i="19"/>
  <c r="AM17" i="19"/>
  <c r="AA47" i="19"/>
  <c r="U17" i="19"/>
  <c r="AA7" i="19"/>
  <c r="AG27" i="19"/>
  <c r="U27" i="19"/>
  <c r="U47" i="19"/>
  <c r="AM27" i="19"/>
  <c r="O47" i="19"/>
  <c r="AH17" i="1"/>
  <c r="AG37" i="19"/>
  <c r="O17" i="19"/>
  <c r="AG17" i="19"/>
  <c r="U7" i="19"/>
  <c r="U37" i="19"/>
  <c r="AA37" i="19"/>
  <c r="O37" i="19"/>
  <c r="AG7" i="19"/>
  <c r="O27" i="19"/>
  <c r="AM7" i="19"/>
  <c r="O7" i="19"/>
  <c r="AM47"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PD. Julio Cesar Salgado Guerrero</author>
  </authors>
  <commentList>
    <comment ref="L6" authorId="0" shapeId="0" xr:uid="{0BC76513-A7FA-4D91-8F86-B1A744C4EE2C}">
      <text>
        <r>
          <rPr>
            <b/>
            <sz val="9"/>
            <color indexed="81"/>
            <rFont val="Tahoma"/>
            <family val="2"/>
          </rPr>
          <t>Numero de cargos:  Coordinadores, Supervisores de contratos y lideres, integrantes de comites.</t>
        </r>
      </text>
    </comment>
    <comment ref="L12" authorId="0" shapeId="0" xr:uid="{5800EA86-B3F6-4929-95C9-A84B74B46935}">
      <text>
        <r>
          <rPr>
            <b/>
            <sz val="9"/>
            <color indexed="81"/>
            <rFont val="Tahoma"/>
            <family val="2"/>
          </rPr>
          <t>Numero total de cargos de libre nombramiento y provisió, administrativo, directivos.</t>
        </r>
      </text>
    </comment>
    <comment ref="L24" authorId="0" shapeId="0" xr:uid="{23AC83AA-FAD2-454D-9B20-1A81D6FA1F6A}">
      <text>
        <r>
          <rPr>
            <b/>
            <sz val="9"/>
            <color indexed="81"/>
            <rFont val="Tahoma"/>
            <family val="2"/>
          </rPr>
          <t>Se toma a la atención presencial de usuarios del año 2022</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<sst xmlns="http://schemas.openxmlformats.org/spreadsheetml/2006/main" count="994" uniqueCount="502">
  <si>
    <t xml:space="preserve">Referencia </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</si>
  <si>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</si>
  <si>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</si>
  <si>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</si>
  <si>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</si>
  <si>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</si>
  <si>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</si>
  <si>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</si>
  <si>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</si>
  <si>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</si>
  <si>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</si>
  <si>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</si>
  <si>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</si>
  <si>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</si>
  <si>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</si>
  <si>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</si>
  <si>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</si>
  <si>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</si>
  <si>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</si>
  <si>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</si>
  <si>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</si>
  <si>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</si>
  <si>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</si>
  <si>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</si>
  <si>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</si>
  <si>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</si>
  <si>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</si>
  <si>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</si>
  <si>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</si>
  <si>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Aceptar</t>
  </si>
  <si>
    <t>Evitar</t>
  </si>
  <si>
    <t>Probabilidad Inherente</t>
  </si>
  <si>
    <t>Plan de Acción</t>
  </si>
  <si>
    <t>Responsable</t>
  </si>
  <si>
    <t>Fecha Implementación</t>
  </si>
  <si>
    <t>Seguimiento</t>
  </si>
  <si>
    <t>Fecha Seguimiento</t>
  </si>
  <si>
    <t>Estado</t>
  </si>
  <si>
    <t>Causa Raíz</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</si>
  <si>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</si>
  <si>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</si>
  <si>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</si>
  <si>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</si>
  <si>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</si>
  <si>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</si>
  <si>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</si>
  <si>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</si>
  <si>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</si>
  <si>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</si>
  <si>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</si>
  <si>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</si>
  <si>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</si>
  <si>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</si>
  <si>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</si>
  <si>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</si>
  <si>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</si>
  <si>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</si>
  <si>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</si>
  <si>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</si>
  <si>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</si>
  <si>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</si>
  <si>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</si>
  <si>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</si>
  <si>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</si>
  <si>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</si>
  <si>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</si>
  <si>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</si>
  <si>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</si>
  <si>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</si>
  <si>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</si>
  <si>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</si>
  <si>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</si>
  <si>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</si>
  <si>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</si>
  <si>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</si>
  <si>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</si>
  <si>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</si>
  <si>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</si>
  <si>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</si>
  <si>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</si>
  <si>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</si>
  <si>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</si>
  <si>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</si>
  <si>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</si>
  <si>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</si>
  <si>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</si>
  <si>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</si>
  <si>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</si>
  <si>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</si>
  <si>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</si>
  <si>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</si>
  <si>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</si>
  <si>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</si>
  <si>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</si>
  <si>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</si>
  <si>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</si>
  <si>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</si>
  <si>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</si>
  <si>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</si>
  <si>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</si>
  <si>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</si>
  <si>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</si>
  <si>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</si>
  <si>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</si>
  <si>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</si>
  <si>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</si>
  <si>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</si>
  <si>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</si>
  <si>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</si>
  <si>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</si>
  <si>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</si>
  <si>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</si>
  <si>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</si>
  <si>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</si>
  <si>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</si>
  <si>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</si>
  <si>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</si>
  <si>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</si>
  <si>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</si>
  <si>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</si>
  <si>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</si>
  <si>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</si>
  <si>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</si>
  <si>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</si>
  <si>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</si>
  <si>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</si>
  <si>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</si>
  <si>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</si>
  <si>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</si>
  <si>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</si>
  <si>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</si>
  <si>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</si>
  <si>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</si>
  <si>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</si>
  <si>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</si>
  <si>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</si>
  <si>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</si>
  <si>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</si>
  <si>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t xml:space="preserve"> Matriz de Calor Residual</t>
  </si>
  <si>
    <t>Matriz de Calor Inherente</t>
  </si>
  <si>
    <t>Descripción del Control</t>
  </si>
  <si>
    <t>Orientaciones Generales</t>
  </si>
  <si>
    <t>Columna</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</si>
  <si>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</si>
  <si>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</si>
  <si>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</si>
  <si>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</si>
  <si>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</si>
  <si>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</si>
  <si>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</si>
  <si>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</si>
  <si>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</si>
  <si>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</si>
  <si>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</si>
  <si>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</si>
  <si>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t>Utilice la lista de despligue que se encuentra parametrizada, le aparecerán las opciones: i)Documentado, ii)Sin documentar.</t>
  </si>
  <si>
    <t>Utilice la lista de despligue que se encuentra parametrizada, le aparecerán las opciones: i)Continua, ii)Aleatoria.</t>
  </si>
  <si>
    <t>Utilice la lista de despligue que se encuentra parametrizada, le aparecerán las opciones: i)Con Registro, ii) Sin Registro.</t>
  </si>
  <si>
    <t>Evaluación del Nivel de Riesgo - Nivel de Riesgo Residual</t>
  </si>
  <si>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</si>
  <si>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</si>
  <si>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</si>
  <si>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</si>
  <si>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</si>
  <si>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</si>
  <si>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</si>
  <si>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</si>
  <si>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</si>
  <si>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t>Descripción - Lineamientos para el diligenciamiento</t>
  </si>
  <si>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</si>
  <si>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</si>
  <si>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</si>
  <si>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t>Grupo</t>
  </si>
  <si>
    <t>Consecuencias</t>
  </si>
  <si>
    <t>MDN-COGFM-PROPLAES-DIGSA-FU.95.1-43</t>
  </si>
  <si>
    <t>Causas</t>
  </si>
  <si>
    <t>ARCOM</t>
  </si>
  <si>
    <t>Nombre del Riesgo</t>
  </si>
  <si>
    <t>CRITERIOS PARA CALIFICAR EL IMPACTO - RIESGO DE CORRUPCIÓN</t>
  </si>
  <si>
    <t>No.</t>
  </si>
  <si>
    <t>PREGUNTA SI EL RIESGO DE CORRUPCIÓN SEMATERIALIZA PODRÍA</t>
  </si>
  <si>
    <t>SI</t>
  </si>
  <si>
    <t>NO</t>
  </si>
  <si>
    <t xml:space="preserve">¿Afectar al grupo de funcionarios del proceso? </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</si>
  <si>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</si>
  <si>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</si>
  <si>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</si>
  <si>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</si>
  <si>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</si>
  <si>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</si>
  <si>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</si>
  <si>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</si>
  <si>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</si>
  <si>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</si>
  <si>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</si>
  <si>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</si>
  <si>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</si>
  <si>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</si>
  <si>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</si>
  <si>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</si>
  <si>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</si>
  <si>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</si>
  <si>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Total</t>
  </si>
  <si>
    <t>ESCALA DE IMPACTO CON ENFOQUE DE CORRUPCIÓN</t>
  </si>
  <si>
    <t>Escala</t>
  </si>
  <si>
    <t>Respuestas Afirmativas</t>
  </si>
  <si>
    <t>Genera medianas consecuencias sobre la entidad</t>
  </si>
  <si>
    <t>1 a 5</t>
  </si>
  <si>
    <t xml:space="preserve"> Mayor</t>
  </si>
  <si>
    <t>Genera altas consecuencias sobre la entidad.</t>
  </si>
  <si>
    <t>6 a 11</t>
  </si>
  <si>
    <t>Genera consecuencias desastrosas para la entidad</t>
  </si>
  <si>
    <t>12 a 19</t>
  </si>
  <si>
    <t>GRSYE</t>
  </si>
  <si>
    <t>GRULE</t>
  </si>
  <si>
    <t>GRAPS</t>
  </si>
  <si>
    <t>AREDO</t>
  </si>
  <si>
    <t>SISAM</t>
  </si>
  <si>
    <t>GRUGI</t>
  </si>
  <si>
    <t>GRERI</t>
  </si>
  <si>
    <t>GRUAS</t>
  </si>
  <si>
    <t>GROSD</t>
  </si>
  <si>
    <t>GRUSO</t>
  </si>
  <si>
    <t>GRUCO</t>
  </si>
  <si>
    <t>GRUTH</t>
  </si>
  <si>
    <t>GRUFI</t>
  </si>
  <si>
    <t>GRUAA</t>
  </si>
  <si>
    <t>GRUGA</t>
  </si>
  <si>
    <t>CONTROL DE CAMBIOS</t>
  </si>
  <si>
    <t>Versión</t>
  </si>
  <si>
    <t>Fecha de Aprobación</t>
  </si>
  <si>
    <t>Descripción de cambios</t>
  </si>
  <si>
    <t>Versión vigente en la SVE, las versiones anteriores tienen trazabilidad en la SVE.</t>
  </si>
  <si>
    <t>Se actualizo encabezado según lo definido por el proceso de gestión documental</t>
  </si>
  <si>
    <t>Se actualizo el formato con la finalidad de especificar la etapa de Identificación y tratamiento e incluir la columan de Soporte de la actividad de control</t>
  </si>
  <si>
    <t>Se adopta el formato del Departamento Administrativo de la Función Pública como complemento del formato Mapa de Riesgos Institucional DIGSA codigo MDN-COGFM-PROPLAES-DIGSA-FU.95.1-43, como parte de la mejora continua de la Gestión del Riesgo.</t>
  </si>
  <si>
    <t>CONTROL DE APROBACIÓN</t>
  </si>
  <si>
    <t>Elaboró</t>
  </si>
  <si>
    <t>Revisó</t>
  </si>
  <si>
    <t>Aprobó</t>
  </si>
  <si>
    <t>Responsable del Proceso:</t>
  </si>
  <si>
    <t>Utilice la lista de despliegue que se encuentra parametrizada y selecciones el proceso al que pertenece de acuerdo a lo establecido en el Mapa de procesos de la entidad</t>
  </si>
  <si>
    <t>Utilice la lista de despliegue que se encuentra parametrizada y seleccione el nombre del Grupo, proceso o Ârea al que pertenece</t>
  </si>
  <si>
    <t>Los efectos o situaciones resultantes de la materialización del riesgo que impactan en el proceso, la entidad, sus grupos de valor y demás partes interesadas.</t>
  </si>
  <si>
    <t>ATRIBUTOS EFICIENCIA
Tipo</t>
  </si>
  <si>
    <t>ATRIBUTOS EFICIENCIA
Implementación</t>
  </si>
  <si>
    <t>ATRIBUTOS EFICIENCIA
Calificación</t>
  </si>
  <si>
    <t>ATRIBUTOS INFORMATIVOS
Documentación</t>
  </si>
  <si>
    <t>ATRIBUTOS INFORMATIVOS
Frecuencia</t>
  </si>
  <si>
    <t>ATRIBUTOS INFORMATIVOS
Registro</t>
  </si>
  <si>
    <t xml:space="preserve">Plan de Acción
Responsable, fecha implementación, fecha seguimiento, seguimiento. </t>
  </si>
  <si>
    <t>Accion de Contingencia</t>
  </si>
  <si>
    <t>PROCESO</t>
  </si>
  <si>
    <t>Formato</t>
  </si>
  <si>
    <t>Código</t>
  </si>
  <si>
    <t>Vigente</t>
  </si>
  <si>
    <t>Grupos - Areas DIGSA</t>
  </si>
  <si>
    <t>1. STAFF DIRECCIÓN GENERAL DE SANIDAD MILITAR</t>
  </si>
  <si>
    <t>DIGSA</t>
  </si>
  <si>
    <t>1.1. Área Ayudantía</t>
  </si>
  <si>
    <t>ARAYU</t>
  </si>
  <si>
    <t>1.2. Área Gestión Documental</t>
  </si>
  <si>
    <t>1.3. Área Comunicaciones Estratégicas y Gestión del Cambio</t>
  </si>
  <si>
    <t>1.5. Grupo Atención al Usuario y Participación Social</t>
  </si>
  <si>
    <t>1.7. Grupo Planeación Estratégica</t>
  </si>
  <si>
    <t>GRUPL</t>
  </si>
  <si>
    <t>1.8. Grupo Seguimiento y Evaluación</t>
  </si>
  <si>
    <t>2. SUBDIRECCION TECNICA Y DE GESTION</t>
  </si>
  <si>
    <t>SUBTG</t>
  </si>
  <si>
    <t>2.1.  Grupo Gestión de la Afiliación</t>
  </si>
  <si>
    <t>2.2. Grupo Gestión de la Información</t>
  </si>
  <si>
    <t>3. SUBDIRECCION DE SALUD</t>
  </si>
  <si>
    <t>SUBSA</t>
  </si>
  <si>
    <t>3.2. Grupo Gestión del Riesgo en Salud</t>
  </si>
  <si>
    <t>3.3. Grupo Aseguramiento en Salud</t>
  </si>
  <si>
    <t>3.4. Grupo Prestación y Operación de Servicios de Salud</t>
  </si>
  <si>
    <t>3.5. Grupo Salud Operacional</t>
  </si>
  <si>
    <t>4. SUBDIRECCION ADMINISTRATIVA Y FINANCIERA</t>
  </si>
  <si>
    <t>SUBAF</t>
  </si>
  <si>
    <t>4.1. Grupo Gestión Financiera</t>
  </si>
  <si>
    <t>4.2. Grupo Talento Humano</t>
  </si>
  <si>
    <t>4.3. Grupo Contratación</t>
  </si>
  <si>
    <t>4.4. Grupo Apoyo Administrativo</t>
  </si>
  <si>
    <t>1.6. Grupo Asuntos Legales</t>
  </si>
  <si>
    <t>2.3. Grupo Sistema Integral de Información - Tecnologías de la Información  y Comunicaciones</t>
  </si>
  <si>
    <t>Procesos</t>
  </si>
  <si>
    <t>Infraestructura</t>
  </si>
  <si>
    <t>Factor del Riesgo</t>
  </si>
  <si>
    <t>Ejecución y  administración de procesos</t>
  </si>
  <si>
    <t>Fraude externo</t>
  </si>
  <si>
    <t>Fraude interno</t>
  </si>
  <si>
    <t>Fallas tecnológicas</t>
  </si>
  <si>
    <t>Relaciones laborales</t>
  </si>
  <si>
    <t>Usuarios, productos y prácticas</t>
  </si>
  <si>
    <t>Daños a activos fijos/eventos externos</t>
  </si>
  <si>
    <t>Corrupción</t>
  </si>
  <si>
    <t>Fiscal</t>
  </si>
  <si>
    <t>Seguridad de la Información</t>
  </si>
  <si>
    <t>Seguridad Digital</t>
  </si>
  <si>
    <t>Factores de Riesgos</t>
  </si>
  <si>
    <t>Talento Humano</t>
  </si>
  <si>
    <t>Tecnología</t>
  </si>
  <si>
    <t>Evento Externo</t>
  </si>
  <si>
    <t>Macroproceso</t>
  </si>
  <si>
    <t>Apoyo</t>
  </si>
  <si>
    <t>Estrategico</t>
  </si>
  <si>
    <t xml:space="preserve">Misional </t>
  </si>
  <si>
    <t>Seguimiento y Evaluación</t>
  </si>
  <si>
    <t>Mapa de Riesgos Institucional DIGSA</t>
  </si>
  <si>
    <t>MDN-COGFM-PROASIG-DIGSA-FU.95.1-18  (ejemplo código de la SVE)</t>
  </si>
  <si>
    <r>
      <rPr>
        <b/>
        <sz val="10"/>
        <color theme="9" tint="-0.249977111117893"/>
        <rFont val="Arial"/>
        <family val="2"/>
      </rPr>
      <t xml:space="preserve">*Nota: </t>
    </r>
    <r>
      <rPr>
        <sz val="10"/>
        <color theme="1"/>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</si>
  <si>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Si su Proceso pertenece al STAFF, la tabla de aprobación vá asi:</t>
  </si>
  <si>
    <t xml:space="preserve">(Todo el Grupo)
GRADO. Nombres y Apellidos
Sólo las primeras letras con mayúscula, centrado
Grupo XX
Área XXX </t>
  </si>
  <si>
    <t>En este espacio va el Gestor de calidad
y Coordinador de Grupo así
3 espacios
GRADO. Nombres y Apellidos
Sólo las primeras letras con mayúscula, centrado
Proceso SIGLA
Gestor de Calidad
3 espacios
GRADO. Nombres y Apellidos
Sólo las primeras letras con mayúscula, centrado
Coordinador Grupo XX DIGSA</t>
  </si>
  <si>
    <t>En este espacio va quien revisa en Planeación y el Subdirector así
3 espacios
PD. Alexandra Martínez Vargas 
Grupo Planeación Estratégica DIGSA
Coordinadora Grupo de Planeación Estrategica PROPLAES
3 espacios
GRADO. Nombres y Apellidos
Subdirector de XX DIGSA
3 espacios
SMSM. Edna del Pilar Martínez Páez
Grupo Planeación Estratégica DIGSA
Lider Área Sistemas Integrados de Gestión PROASIG
3 espacios
GRADO. Nombres y Apellidos
Subdirector de XX DIGSA</t>
  </si>
  <si>
    <t xml:space="preserve">3 espacios
PD. Alexandra Martínez Vargas
Coordinadora Grupo Planeación Estratégica DIGSA
Representante de la Alta  Dirección </t>
  </si>
  <si>
    <t>Si su Proceso pertenece a las Subdirecciones, la tabla de aprobación vá asi:</t>
  </si>
  <si>
    <t>En este espacio van las personas de Planeación así:
3 espacios
PD. Alexandra Martínez Vargas 
Grupo Planeación Estratégica DIGSA
Coordinadora Grupo Planeación Estratégica DIGSA PROPLAES
Representante de la Alta Dirección
3 espacios
SMSM. Edna del Pilar Martínez Páez
Grupo Planeación Estratégica DIGSA
Lider Área Sistemas Integrados de Gestión PROASIG</t>
  </si>
  <si>
    <t xml:space="preserve">3 espacios
CARGO. Nombres y Apellidos
Subdirector de XX DIGSA </t>
  </si>
  <si>
    <t>*SOLO PARA EL PROCESO DE PLANEACIÓN ESTRATÉGICA, la tabla de aprobación vá asi:</t>
  </si>
  <si>
    <t>En este espacio va el Gestor de calidad
Coordinador de Grupo así
3 espacios
GRADO. Nombres y Apellidos
Sólo las primeras letras con mayúscula, centrado
Proceso SIGLA
Gestor de Calidad</t>
  </si>
  <si>
    <t>En este espacio va quien revisa en Planeación y el Subdirector así
3 espacios
PD. Alexandra Martínez Vargas 
Grupo Planeación Estratégica DIGSA
Coordinadora Grupo de Planeación Estrategica PROPLAES
3 espacios
SMSM. Edna del Pilar Martínez Páez
Grupo Planeación Estratégica DIGSA
Lider Área Sistemas Integrados de Gestión PROASIG
3 espacios
GRADO. Nombres y Apellidos
Subdirector de XX DIGSA</t>
  </si>
  <si>
    <t>No borar lineas anteriores</t>
  </si>
  <si>
    <t>En este espacio van las personas de su Grupo asÍ
3 espacios
GRADO. Nombres y Apellidos
Sólo las primeras letras con mayúscula, centrado
Proceso SIGLA
Gestor de Calidad
3 espacios
GRADO. Nombres y Apellidos
Sólo las primeras letras con mayúscula, centrado
Coordinador Grupo XX DIGSA</t>
  </si>
  <si>
    <t>Diciembre 2020</t>
  </si>
  <si>
    <t xml:space="preserve">PD. Julio Cesar Salgado Guerrero 
Grupo de Planeación Estratégica DIGSA
Area Sistemas Integrados de Gestión  
</t>
  </si>
  <si>
    <t>Se aplican los cambios de acuerdo con la normatividad vigente en materia de Gestión del Riesgo.</t>
  </si>
  <si>
    <t>Diciembre 2019</t>
  </si>
  <si>
    <t>Septiembre 2020</t>
  </si>
  <si>
    <t>Septiembre 2022</t>
  </si>
  <si>
    <t xml:space="preserve">
PD. Alexandra Martínez Vargas
Coordinadora Grupo Planeación Estratégica DIGSA
Representante de la Alta Dirección</t>
  </si>
  <si>
    <t>R1</t>
  </si>
  <si>
    <t>R2</t>
  </si>
  <si>
    <t>R3</t>
  </si>
  <si>
    <t>R4</t>
  </si>
  <si>
    <t>R5</t>
  </si>
  <si>
    <t>R6</t>
  </si>
  <si>
    <t>R7</t>
  </si>
  <si>
    <t>R8</t>
  </si>
  <si>
    <t>R9</t>
  </si>
  <si>
    <t>R10</t>
  </si>
  <si>
    <t>R11</t>
  </si>
  <si>
    <t>R12</t>
  </si>
  <si>
    <t>R13</t>
  </si>
  <si>
    <t>R14</t>
  </si>
  <si>
    <t>R15</t>
  </si>
  <si>
    <t>R16</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</si>
  <si>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Guía para la Administración del Riesgo y el diseño de controles V6. El formato cuenta con celdas parametrizadas y permite contar con los respectivos mapas de calor para riesgo inherente y riesgo residual.</t>
  </si>
  <si>
    <t>Antes de iniciar con el diligenciamiento de la información en la matriz, se requiere haber avanzado en el análisis del proceso, su objetivo, alcance, actividades clave, considere los lineamientos establecidos en el Paso 2: identificación del riesgo, donde se explica ampliamente las bases para adelanter este análisis.
Así mismo, considere en el Paso 3: valoración del riesgo los lineamientos para definir el No. de veces que se hace la actividad con la cual se relaciona el riesgo y su impacto en términos económicos o reputacionales. En este mismo paso se analizan los controles que deben responder a los atributos de eficiencia e informativos.
NOTA: Si lo considera pertinente, es posible agregar hojas de trabajo adicionales al presente formato que permitan incluir la traza de estos análisis.</t>
  </si>
  <si>
    <t>El archivo contiene las siguientes hojas:
-   Hoja 1 Instructivo
 -  Hoja 2 Mapa Final: Encontrará la totalidad de la estructura para la identificación y valoración de los riesgos por proceso, programa o proyecto, acorde con el nivel de desagregación que la entidad considere necesaria.</t>
  </si>
  <si>
    <t>Funcionario responsable del Grupo, Proceso o Área</t>
  </si>
  <si>
    <t>Consolida o resume los análisis sobre impacto + causa inmediata + causa raíz, permitiendo contar con una redacción clara y concreta del riesgo indentificado. Tenga en cuenta la estructura de alto nivel establecida en al guía, inicia con POSIBILIDAD DE + Impacto para la entidad (Qué) + Causa Inmediata (Cómo) + Causa Raíz (Por qué)</t>
  </si>
  <si>
    <t>Las causa o situaciones que se general por la materialización del riesgos, que impactan sobre el cumpllimiento del objetivo del proceso.</t>
  </si>
  <si>
    <t>Factor de Riesgo</t>
  </si>
  <si>
    <t>Son la fuente generadora de Riesgo</t>
  </si>
  <si>
    <t>Recuerde que el control se define como la medida que permite reducir o mitigar un riesgo. Defina el control (es) que atacan la causa raíz del riesgo, considere la estructura explicada en la guía: Responsable de ejecutar el control + Acción + Complemento</t>
  </si>
  <si>
    <t>La matriz automáticamente hará el cálculo, acorde con el control o controles definidos con sus atributos analizados, lo que permitirá establecer el nivel de riesgo inherente (Columnas Y- Z- AA -AB- AC).</t>
  </si>
  <si>
    <t>Reputacional</t>
  </si>
  <si>
    <t>Economico</t>
  </si>
  <si>
    <t>Reputacoinal - Economico</t>
  </si>
  <si>
    <t>En Curso</t>
  </si>
  <si>
    <t>Finalizada</t>
  </si>
  <si>
    <t>Acción de Contingencia</t>
  </si>
  <si>
    <t>Defina las acciones que se generarían por una posible materialización del riesgo, identificando responsable, tiempo, actividades.</t>
  </si>
  <si>
    <t>*Atributos de Formalización</t>
  </si>
  <si>
    <r>
      <rPr>
        <b/>
        <sz val="11"/>
        <rFont val="Arial"/>
        <family val="2"/>
      </rPr>
      <t>*Nota 1:</t>
    </r>
    <r>
      <rPr>
        <sz val="11"/>
        <rFont val="Arial"/>
        <family val="2"/>
      </rPr>
      <t xml:space="preserve"> Los atributos de formalización se recogerán de manera informativa, con el fin de conocer el entorno del control y complementar el análisis con elementos cualitativos; éstos no tienen una incidencia directa en su efectividad. </t>
    </r>
  </si>
  <si>
    <r>
      <rPr>
        <sz val="10"/>
        <color indexed="30"/>
        <rFont val="Arial"/>
        <family val="2"/>
      </rPr>
      <t>Registre el nombre de su proceso y Área/Grupo de acuerdo con el ejemplo.  No cambie tipo de letra ni tamaño</t>
    </r>
    <r>
      <rPr>
        <sz val="10"/>
        <rFont val="Arial"/>
        <family val="2"/>
      </rPr>
      <t xml:space="preserve">
Administración Sistema Integrado de Gestión PROASIG – Área Sistemas Integrados de Gestión ARSIG. (ejemplo)</t>
    </r>
  </si>
  <si>
    <t>Elimine esta instrucción después de leerla.
1. Esta es la portada (primera hoja) de todos los documentos del proceso que van en excel. Es importante mencionar que así sean formatos, ahora van a tener esta portada para que quien lo use evidencie la trazabilidad del documento así no cuente con SVE.
2. El documento debe contener el CONTROL DE CAMBIOS y el CONTROL DE APROBACION.
3. En la segunda hoja vá el mismo encabezado más lo que el proceso considere.
4. Si el formato es de una matriz, con múltiples columnas, en las últimas columnas debe quedar el encabezado con el nombre del formato o matriz, el código y el nombre del proceso.
5. Descripción de cambios: Si su documento es versión 1, en la descripción registre Versión inicial del documento. Si vá a actualizar la versión, registre los cambios que le realizó al documento.
6. Control de aprobación: siga las instrucciones abajo descritas y en la casilllla respectiva.
7. Consulte la suite para verificar la versión anterior del documento, asesórese del gestor de calidad, quien le revisará el documento antes de enviarlo a PROASIG. Ruta: Documentos/Gestionar/sigla vigente de su proceso. Si tiene dudas consulte con el Administrador del Sistema.
8. Diligencie el documento y elimine toda la instrucción en letra azul antes de imprimir.
9. Las NOTAS DE PROASIG - PROPLAES no debe modificarlas ni eliminarlas porque son politicas de operación del procedimiento, razón por la cual están de color negro.
10. Cuando termine de dilienciar su documento, por favor verifique que el escudo quede centrado en el espacio donde le corresponde.
Elimine esta instrucción después de leerla.</t>
  </si>
  <si>
    <t>Registre la versión de acuerdo al SVE</t>
  </si>
  <si>
    <t>Escriba la fecha de actualización del  diagnostico DOFA Mes año ( Ej Julio 2023)</t>
  </si>
  <si>
    <r>
      <t xml:space="preserve">Versión Inicial. </t>
    </r>
    <r>
      <rPr>
        <sz val="10"/>
        <color indexed="8"/>
        <rFont val="Arial"/>
        <family val="2"/>
      </rPr>
      <t>Elaboración por primera vez del documento.
NOTA PROASIG - PROPLAES:
1. Este documento fue revisado por PROASIG, cumple con los requisitos establecidos en el formato establecido por el Sistema Integrado de Gestión SIG, para aprobarlo en la SVE; PROPLAES libera el documento.
2. Dada la reestructuración de la DIGSA, se ajustaron las políticas de operación para el control de la información documentada de los procesos para el SIG, por lo que este documento queda en V1.
3. La información registrada en el documento es responsabilidad del proceso que lo emite.
INCLUIR LO DE LENGUAJE CLARO</t>
    </r>
  </si>
  <si>
    <t>Se ajustan los criterios del documento. Las versiones anteriores tienen trazabilidad en la SVE.</t>
  </si>
  <si>
    <r>
      <t xml:space="preserve">CONTROL DE APROBACIÓN
</t>
    </r>
    <r>
      <rPr>
        <sz val="10"/>
        <color indexed="30"/>
        <rFont val="Arial"/>
        <family val="2"/>
      </rPr>
      <t>Si su Proceso pertenece al STAFF, la tabla de aprobación vá asi:</t>
    </r>
  </si>
  <si>
    <t xml:space="preserve">Elaboró </t>
  </si>
  <si>
    <t xml:space="preserve">Revisó </t>
  </si>
  <si>
    <t xml:space="preserve">Aprobó </t>
  </si>
  <si>
    <t>En este espacio va el Gestor de calidad
Coordinador de Grupo así
3 espacios
GRADO. Nombres y Apellidos
Sólo las primeras letras con mayúscula, centrado
Proceso SIGLA
Gestor de Calidad
3 espacios
GRADO. Nombres y Apellidos
Sólo las primeras letras con mayúscula, centrado
Coordinador Grupo XX DIGSA</t>
  </si>
  <si>
    <t xml:space="preserve">En este espacio va quien revisa en Planeación y el Subdirector así
3 espacios
PD. Alexandra Martínez Vargas 
Grupo Planeación Estratégica DIGSA
Coordinadora Grupo de Planeación Estrategica PROPLAES
3 espacios
GRADO. Nombres y Apellidos
Subdirector de XX DIGSA
3 espacios
SMSM. Edna del Pilar Martínez Páez
Grupo Planeación Estratégica DIGSA
Lider Área Sistemas Integrados de Gestión PROASIG
3 espacios
GRADO. Nombres y Apellidos
Subdirector de XX DIGSA </t>
  </si>
  <si>
    <t xml:space="preserve">En este espacio van las personas de su Grupo asÍ
3 espacios
GRADO. Nombres y Apellidos
Sólo las primeras letras con mayúscula, centrado
Proceso SIGLA
Gestor de Calidad
3 espacios
GRADO. Nombres y Apellidos
Sólo las primeras letras con mayúscula, centrado
Coordinador Grupo XX DIGSA </t>
  </si>
  <si>
    <t>En este espacio van las personas de Planeación así:
3 espacios
PD. Alexandra Martínez Vargas 
Grupo Planeación Estratégica DIGSA
Coordinadora Grupo Planeación Estratégica DIGSA
Representante de la Alta Dirección
3 espacios
SMSM. Edna del Pilar Martínez Páez
Grupo Planeación Estratégica DIGSA
Lider Área Sistemas Integrados de Gestión PROASIG</t>
  </si>
  <si>
    <t xml:space="preserve"> -  Hoja Tabla de Impacto Corrupción: Tabla referente para todos los cálculos,El impacto se debe analizar y calificar a partir de las consecuencias identificadas en la fase de descripción del riesgo.</t>
  </si>
  <si>
    <r>
      <t xml:space="preserve"> -  Hoja Tabla de probabilidad: Tabla referente para todos los cálculos </t>
    </r>
    <r>
      <rPr>
        <sz val="12"/>
        <color rgb="FF0070C0"/>
        <rFont val="Arial"/>
        <family val="2"/>
      </rPr>
      <t>(no se diligencia)</t>
    </r>
  </si>
  <si>
    <r>
      <t xml:space="preserve"> -  Hoja Tabla de Impacto: Tabla referente para todos los cálculos </t>
    </r>
    <r>
      <rPr>
        <sz val="12"/>
        <color rgb="FF0070C0"/>
        <rFont val="Arial"/>
        <family val="2"/>
      </rPr>
      <t>(no se diligencia)</t>
    </r>
  </si>
  <si>
    <r>
      <t xml:space="preserve"> -  Hoja Matriz de Calor Residual: En esta hoja, en la medida en que ese diligencia el Mapa Final, se verán reflejados los riesgos en su zona correspondiente. Esta hoja </t>
    </r>
    <r>
      <rPr>
        <sz val="12"/>
        <color rgb="FF0070C0"/>
        <rFont val="Arial"/>
        <family val="2"/>
      </rPr>
      <t>no se diligencia</t>
    </r>
    <r>
      <rPr>
        <sz val="12"/>
        <color theme="1"/>
        <rFont val="Arial"/>
        <family val="2"/>
      </rPr>
      <t xml:space="preserve"> se genera de manera automática.</t>
    </r>
  </si>
  <si>
    <r>
      <t xml:space="preserve"> -  Hoja Matriz de Calor Inherente:  En esta hoja, en la medida en que ese diligencia el Mapa Final, se verán reflejados los riesgos en su zona correspondiente. Esta hoja </t>
    </r>
    <r>
      <rPr>
        <sz val="12"/>
        <color rgb="FF0070C0"/>
        <rFont val="Arial"/>
        <family val="2"/>
      </rPr>
      <t>no se diligencia</t>
    </r>
    <r>
      <rPr>
        <sz val="12"/>
        <color theme="1"/>
        <rFont val="Arial"/>
        <family val="2"/>
      </rPr>
      <t xml:space="preserve"> se genera de manera automática.</t>
    </r>
  </si>
  <si>
    <r>
      <t xml:space="preserve"> -  Hoja Tabla de Valoración de Controles: Tabla referente para todos los cálculos </t>
    </r>
    <r>
      <rPr>
        <sz val="12"/>
        <color rgb="FF0070C0"/>
        <rFont val="Arial"/>
        <family val="2"/>
      </rPr>
      <t>(no se diligencia)</t>
    </r>
  </si>
  <si>
    <r>
      <t xml:space="preserve"> -  PARAMETROS:  Contiene las parametrización de datos para el ingreso de información en la matriz mapa final.</t>
    </r>
    <r>
      <rPr>
        <sz val="12"/>
        <color rgb="FF0070C0"/>
        <rFont val="Arial"/>
        <family val="2"/>
      </rPr>
      <t xml:space="preserve"> (no modificar)</t>
    </r>
  </si>
  <si>
    <t>Planeación Estratégica PROPLAES - Grupo Planeación Estratégica GRUPL</t>
  </si>
  <si>
    <r>
      <rPr>
        <sz val="10"/>
        <color indexed="30"/>
        <rFont val="Arial"/>
        <family val="2"/>
      </rPr>
      <t>Fecha en la que se libera el documento</t>
    </r>
    <r>
      <rPr>
        <sz val="10"/>
        <rFont val="Arial"/>
        <family val="2"/>
      </rPr>
      <t xml:space="preserve"> Julio 2023</t>
    </r>
  </si>
  <si>
    <t>Fuente:  
1. Guia para la Administración del Riesgo, codigo MDN-COGFM-PROPLAES-DIGSA-GI.95.1-2
2. Guía para la Administración del Riesgo y el diseño de controles en entidades  públicas Versión 6 Departamento Administrativo de la Funciòn Publica.</t>
  </si>
  <si>
    <t>aquí va el código creado en SVE por el Proceso</t>
  </si>
  <si>
    <r>
      <rPr>
        <sz val="10"/>
        <color theme="1"/>
        <rFont val="Arial"/>
        <family val="2"/>
      </rPr>
      <t xml:space="preserve">Se ajusta el formato Mapa de Riesgos Institucional DIGSA acorde a los lineamientos y recomendaciones del Departamento Administrativo de la Función Pública y la actualización de la Guía para la Administración del Riesgo y el diseño de controles en entidades públicas Versión 6, realizando los siguientes ajustes:
Se elimina columna descripción del riesgo y adicionar las columnas factor de riesgo y acciones de contingencia.
Se actualiza la hoja Instrucciones para el diligenciamiento del formato.
Se adiciona la hoja de Tabla Impacto Corrupción, para la definición del impacto de los riesgos corrupción.
Se ajusta la hoja Parametros que contine la parametrización de la matriz de riesgos.
Se actualiza el encabezado de acuerdo con los parámetros establecidos por la alta dirección y el proceso de gestión documental.
</t>
    </r>
    <r>
      <rPr>
        <sz val="10"/>
        <rFont val="Arial"/>
        <family val="2"/>
      </rPr>
      <t xml:space="preserve">
NOTA PROASIG - PROPLAES:  
1. Este documento fue revisado por PROASIG. PROPLAES libera el documento.   
2. La información registrada en el documento es responsabilidad del proceso que lo emite. 
3. Este documento fue construido de acuerdo con los parámetros de lenguaje claro emitidos por el Departamento Nacional de Planeación.</t>
    </r>
  </si>
  <si>
    <t>Noviembre 2023</t>
  </si>
  <si>
    <t>Diciembre 2021</t>
  </si>
  <si>
    <t>Noviembre de 2023</t>
  </si>
  <si>
    <r>
      <t xml:space="preserve">Instructivo </t>
    </r>
    <r>
      <rPr>
        <sz val="12"/>
        <rFont val="Arial"/>
        <family val="2"/>
      </rPr>
      <t>Diligenciamiento Mapa de Riesgos Institucional DIGSA</t>
    </r>
  </si>
  <si>
    <t xml:space="preserve">
PD. Julio Cesar Salgado Guerrero 
Proceso Planeación Estratégica PROPLAES
Gestor de Calidad
</t>
  </si>
  <si>
    <t xml:space="preserve">
SMSM. Edna del Pilar Martínez Páez
Grupo Planeación Estratégica DIGSA 
Líder Área Sistemas Integrados de Gestión PROASIG
PD. Alexandra Martínez Vargas 
Grupo Planeación Estratégica DIGSA
Coordinadora Grupo Planeación
 Estratégica  DIGSA
</t>
  </si>
  <si>
    <t>APOYO</t>
  </si>
  <si>
    <t>Subdirecciòn Administrativa y Financiera - Grupo Talento Humano - GRUTH</t>
  </si>
  <si>
    <t xml:space="preserve"> omisión de la declaración de conflicto de interesés</t>
  </si>
  <si>
    <t>donde se usa el poder para desviar la gestión de lo público hacia un beneficio propio directo o indirecto del funcionario y/o contratista</t>
  </si>
  <si>
    <t xml:space="preserve">Posibilida  omisión de la declaración de conflicto de intereses,  donde se usa el poder para desviar la gestión de lo público hacia un beneficio propio directo o indirecto del funcionario y/o contratista.
</t>
  </si>
  <si>
    <t xml:space="preserve"> El servidor Público presenta alguna de las causales de impedimento  contemplado en el articulo 11 de la ley 1437 de 2011 y y no es declarado por él. privado y resultando conveniente para él.</t>
  </si>
  <si>
    <t>1. Por incumplimiento al artículo 44 de la Ley 1952 de 2019 se radica la solicitud de iniciar un proceso en la oficina de Control Disciplinario Interno del Ministerio de Defensa Nacional.
2. Afectación de la imagen institucional.
3. Detrimento patrimonial. 
4. Incremento en la solicitud de investigaciones disciplinarias o penales.
5. Actividades sin cumplir que afecten los procedimientos y procesos.</t>
  </si>
  <si>
    <t>El responsable de la Política de Integridad realiza mesas de trabajo con el personal de la Dirección General de Sanidad Militar semestralmente, con el fin de revisar el procedimiento interno para el manejo y declaración de conflictos de intereses. Soporte del control: Actas de socialización.</t>
  </si>
  <si>
    <t>Los responsables en las oficinas de Talento Humano de las Direcciones de Sanidad y de la Dirección General de Sanidad Militar solicita a los aspirantes del nivel Directivo para su nombramiento el diligenciamiento del formato de conflicto de intereses y el soporte del cargue en la plataforma de la Función Pública, se realiza en el momento de cambios de Directivos. El formato hace parte del folio de vida del Servidor Público.</t>
  </si>
  <si>
    <t>El Coordinador de Grupo de Talento Humano DIGSA, realiza seguimiento semestral al interior del Comité Institucional de Gestión y Desempeño DIGSA sobre las declaraciones de conflicto de intereses y recusaciones presentados durante la vigencia.</t>
  </si>
  <si>
    <t xml:space="preserve">El responsable de la Política de Integridad socializa a los Servidores Públicos de la Dirección General de Sanidad Militar, en la identificación, declaración y gestión de posibles conflictos de intereses.
El responsable de la Política de Integridad, solicita al personal de la Dirección General de Sanidad Militar certificarse el "Curso virtual de Integridad, Transparencia y Lucha contra la Corrupción" del Departamento Administrativo de la Función Pública y realiza seguimiento semestral del cumplimento de la actividad.  </t>
  </si>
  <si>
    <t>09/02/204
08/03/2024
10/04/2024
10/05/2024
11/06/2024
10/07/2024
09/08/2024
10/09/2024
10/10/2024
12/11/2024
10/12/2024
10/01/2025</t>
  </si>
  <si>
    <t xml:space="preserve">En caso que los servidores públicos o contratistas no declaren el presunto conflicto de interesés,  podrá ser denunciado disciplinaria y penalmente ante la autoridad competente. </t>
  </si>
  <si>
    <t>Tráfico de Influencias</t>
  </si>
  <si>
    <t>Para el nombramiento de personal en cargos de libre nombramiento y remoción y/o provisionalidad.</t>
  </si>
  <si>
    <t>Posibilidad de afectación reputacional por  tráfico de Influencias para el nombramiento de personal en cargos de libre nombramiento y remoción y/o provisionalidad.</t>
  </si>
  <si>
    <t>Omitir la norma en lo relacionado a procesos de selección de personal de planta.
Tráfico de influencias.
Abuso de poder.</t>
  </si>
  <si>
    <t>Manejo inadecuado de los procesos de nombramiento de personal.
Investigaciones disciplinarias, responsabilidad legal, inadecuado funcionamiento de la entidad.</t>
  </si>
  <si>
    <t>El Coordinador de Talento Humano con las Direcciones de Sanidad DISAN EJC, ARC Y JEFSA, revisa el cumplimiento de la normatividad y del procedimiento de nombramientos del personal en provisionalidad y libre nombramiento y remoción, de acuerdo al plan de previsión de recursos humanos anual.</t>
  </si>
  <si>
    <t>El Coordinador Grupo de Trabajo de Talento Humano y Sanidad DISAN EJC, ARC Y JEFSA realiza revisión de requisitos y documentos, verificando de acuerdo a la lista chequeo los requisitos requeridos, vs los soportes de hoja de vida de los aspirantes.  Para personal asistencial se realiza verificación en la página del ministerio de salud RETHUS, para todo el personal se realiza verificación en las entidades de control disciplinario.</t>
  </si>
  <si>
    <t>La Direcciones de Sanidad DISAN EJERCITO, DISAN ARMADA, JEFSA revisan y anexan a la carpeta del aspirante la evaluaciòn de desempeño, el Coordinador Grupo de Trabajo de Talento Humano  verfica  los resultados de la evaluación de desempeño para los empleos de libre nombramiento y remociòn, que cumplan los requisitos y procede a realizar el acto administrativo de nombramiento.</t>
  </si>
  <si>
    <t xml:space="preserve">
El Coordinador Grupo de Trabajo de Talento Humano y Sanidad DISAN EJERCITO, DISAN ARMADA, JEFSA, para cargos de carrera administrativa se realiza a través de la Comisión nacional del servicio civil, se realiza reporte de la vacante definitiva de acuerdo con los requerimientos de la CNCS.
El Coordinador Grupo de Trabajo de Talento Humano y Sanidad DISAN EJERCITO, DISAN ARMADA, JEFSA, apoyarse en el Ministerio de Defensa y Presidencia de la República, la cual publica a consideración de los grupos valor e interés para sus observaciones.</t>
  </si>
  <si>
    <t xml:space="preserve">
Las Direcciones de Sanidad DISAN EJERCITO, DISAN ARMADA, JEFSA, informe mediante oficio a la Dirección General de Sanidad Militar, el incumplimiento de requisitos del aspirante o funcionario, con el fin de realizar los procedimientos administrativos requeridos.
El Coordinador Grupo de Trabajo de Talento Humano y Sanidad DISAN EJERCITO, DISAN ARMADA, JEFSA, realiza revocatoria del nombramiento de acuerdo con las causales del Decreto 1792 de 2000, mediante acto administrativo justificando la revocatoria. 
El Coordinador Grupo de Trabajo de Talento Humano, solicita a la oficina de control disciplinario interno del Ministerio de Defensa, realizar apertura de investigación disciplinaria a los responsables del proceso.</t>
  </si>
  <si>
    <t>1.7. Grupo Planeación Estratégica - GRUPL</t>
  </si>
  <si>
    <t>sanciones entes de control y vigilancia</t>
  </si>
  <si>
    <t>desviación de recursos asignados al subsistema de salud por gastos que no estén en el marco de la ley 352 de 2008 y la normatividad vigente.</t>
  </si>
  <si>
    <t>Posibilidad afectación económica y reputacional por procesos disciplinarios, sanciones entes de control y vigilancia debido a la desviación de recursos asignados al subsistema de salud por gastos que no estén en el marco de la ley 352 de 2008 y la normatividad vigente.</t>
  </si>
  <si>
    <t xml:space="preserve"> - Adquisiciones de bienes y servicios no incluidos dentro del plan de compras ni amparen la prestacion de los servicios de salud.</t>
  </si>
  <si>
    <t xml:space="preserve"> - Sanciones Disciplinarias
 - Peculado
 - Sanciones Entes de Control y Vigilancia</t>
  </si>
  <si>
    <t>La Coordinación de Planeación realiza la verficación de las solicitudes realizadas por la DIGSA, DISAN EJC, ARC y JEFSA de recursos y verfica que esten acorde al marco de la ley 352 de 2008, y la normatividad vigente.</t>
  </si>
  <si>
    <t>El responsable de Planeación Estratégica realiza sustento técnico anual ante el ministerio de defensa y ministerio de hacienda para la distribución de los recursos, los cuales son aprobados mediante acuerdo de distribución. Soporte de Control: Decreto liquidación del presupuesto general de la nación.</t>
  </si>
  <si>
    <t>El responsable de planeación realiza trimestralmente la actualización del Plan de adquisiciones de acuerdo a las solicitudes técnicas de las modificaciones presupuestales al plan de adquisiciones, aprobado por el Director General de la Dirección de Sanidad Militar. Soporte: Resoluciones actualización Plan de Adquisiciones.</t>
  </si>
  <si>
    <t>1. Asignar la UPC de acuerdo a la Adscripción establecida para cada DISAN EJC, ARC y JEFSA.
2. Presentar y Socializar los Techos Presupuestales asignados Técnicamente a la DISAN EJC, ARC y JEFSA
3. Consolidar el Plan de Compras de la DIGSA</t>
  </si>
  <si>
    <t>El secretario del Comité plan de adquisiciones convoca a reuniones mensuales para el seguimiento y actualización del Plan de adquisiciones, donde se presentará y aprobaran las actualizaciones.</t>
  </si>
  <si>
    <t>2.1.  Grupo Gestión de la Afiliación - GRUGA</t>
  </si>
  <si>
    <t>Posibilidad  uso indebido de información registrada en el Módulo Afiliaciones SaludSIS para beneficio propio o de terceros.</t>
  </si>
  <si>
    <t>1. Manejo indebido de la información almacenada en  la Base Datos de Afiliados al SSFM con permisos de acceso para favorecimiento propio o de un tercero.
2. Interés de obtener un beneficio particular o beneficiar a terceros.
3. Falta de ética y aplicación de valores institucionales.
4. No aplicar las políticas de uso y tratamiento de información.</t>
  </si>
  <si>
    <t>El responsable de Gestión de la Afiliación realiza el diligenciamiento del formato compromiso de reserva y la confidencialidad de la información a los funcionarios con acceso al módulo de afiliaciones, una vez al año o cuando se presenten novedades de personal en el Grupo Gestión de la Afiliación. En caso de que el funcionario no firme los acuerdos el administrador del sistema no realiza activación de los servicios en el Sistema SaludSIS, lo anterior se soporta en los formatos de compromiso firmados y custodiados por el Coordinador del Grupo Gestión de la Afiliación GRUGA</t>
  </si>
  <si>
    <t>El responsable de Gestión de la Afiliación asigna a través del Líder Funcional del Módulo Afiliaciones de SaludSIS, los roles para el manejo y acceso a la base datos e información del Módulo Afiliaciones de Salud.SIS, a los funcionaros registrando en el formato de creación o modificación de usuarios SaludSIS. No se activa ningún usuario que no cuente con los formatos correspondientes y sin la autorización del Coordinador Grupo Gestión de la Afiliación.</t>
  </si>
  <si>
    <t>El responsable de la Gestión de la Afiliación realiza seguimiento al Módulo de Afiliaciones SaludSIS en forma aleatoria, verificando los movimientos realizados de acuerdo a los roles y permisos asignados, en caso de encontrar inconsistencias se realiza informe al funcionario para verificar las transacciones realizadas y la solución a las posibles novedades.</t>
  </si>
  <si>
    <t>El Responsable de Gestión de la Afiliación realiza capacitación sobre el manejo y tratamiento de datos personales la cual se registra en un acta con los temas presentados y los compromisos adquiridos. 
Soporte de Control: Acta de Capacitación</t>
  </si>
  <si>
    <t>Realizar la inactivación del rol en el módulo de afiliaciones de SALUD.SIS, por el líder funcional, notificando mediante correo electrónico los permisos y la novedad de cambio de rol.
Realizar el seguimiento al módulo de afiliaciones SALUD.SIS, establecer los movimientos realizados por el funcionario responsable.</t>
  </si>
  <si>
    <t>1. Favorecimiento de terceros.
2.Registrar en el Módulo Afiliaciones SaludSIS informaciòn errónea para beneficio propio o de terceros, o sin el cumplimiento de requisitos.</t>
  </si>
  <si>
    <t>uso indebido de información registrada en el Módulo Afiliaciones SaludSIS</t>
  </si>
  <si>
    <t>para beneficio propio o de terceros.</t>
  </si>
  <si>
    <t>1.8. Grupo Seguimiento y Evaluación - GRSYE</t>
  </si>
  <si>
    <t>decisiones ajustadas para favorecimiento a terceros</t>
  </si>
  <si>
    <t>no divulgación de la información real evidenciada en el proceso de auditoría.</t>
  </si>
  <si>
    <t>Posibilidad de afectación reputacional por decisiones ajustadas para favorecimiento a terceros en la no divulgación de la información real evidenciada en el proceso de auditoría.</t>
  </si>
  <si>
    <t>Ocultar información sobre hallazgos o no conformidades</t>
  </si>
  <si>
    <t>Pérdida de la imagen institucional
procesos disciplinarios</t>
  </si>
  <si>
    <t>El Responsable de Evaluación y Seguimiento verifica la idoniedad del personal auditor para realizar la auditoría durante la vigencia, igualmente informa sobre principios y reglas de conducta a seguir en el momento de hacer la auditoría al SSFM.</t>
  </si>
  <si>
    <t>Los auditores seleccionados para el proceso de auditoría interna al Subsistema de Salud de las Fuerzas militares deben tener previo conocimiento del proceso y del estatuto de auditoría, y en especial el correspondiente al capítulo IV Código de Ética del Auditor. Soporte del Control:  Copia de acta reunión preauditoría.</t>
  </si>
  <si>
    <t>El Responsable de Evaluación y Seguimiento y los auditories seleccionados para el proceso de aditoria interna al Subsistema de Salud de las Fuerzas militares en la reunión previa a la auditoria se establece la normatividad vigencia aplicable SSFM.</t>
  </si>
  <si>
    <t>El Coordinador de Seguimiento y Evaluación, asigna un funcionario para realizar la verificación del informe de auditoria a los posible ausencias de información frente a la situación real presentada en la auditoria realizada al SSFM.</t>
  </si>
  <si>
    <t>4.3. Grupo Contratación - GRUCO</t>
  </si>
  <si>
    <t xml:space="preserve"> recibir o solicitar cualquier dádiva o beneficio</t>
  </si>
  <si>
    <t>alteración o modificación  de la información relacionada en: estudios previos, pliego de condiciones, en adendas al pliego de condiciones o en evaluaciones de las propuestas, para favorecimiento propio o beneficio  de terceros.</t>
  </si>
  <si>
    <t>Posibilidad de  recibir o solicitar cualquier dádiva o beneficio debido a  la alteración o modificación  de la información relacionada en: estudios previos, pliego de condiciones, en adendas al pliego de condiciones o en evaluaciones de las propuestas, para favorecimiento propio o beneficio  de terceros.</t>
  </si>
  <si>
    <t>1. Celebrar contratos de adquisición de bienes y servicios sin estar incluidos y debidamente autorizados en el plan anual de adquisiciones.
2. Incumplimiento de compromisos (Plan de acción, en el Plan de Adquisición de Bienes y Servicios).
3. Deficiencias en el planeamiento por parte de las diferentes Subdirecciones y Grupos de la DIGSA
Tráfico de influencias</t>
  </si>
  <si>
    <t>1. Reprocesos en la etapa contractual y postcontractual.
2. Pérdida de recursos.
Posibles sanciones legales y disciplinarias.
3. Hallazgos y observaciones con posible incidencia disciplinaria por parte de entes de control.
4. Demandas judiciales en contra de la entidad.</t>
  </si>
  <si>
    <t>El responsable del grupo de contratación realiza verificación de los estudios previos que cumpla con las especificaciones, técnicas, económicas y jurídicas que cumpla con el proceso, registrado en la plataforma SECOP II, para lo cual se realiza observaciones al no cumplimiento y se devuelva a la gerencia del proyecto para su ajuste. Soporte de Control:  Informe Trimestral Reunión administrativa de seguimiento contractual.</t>
  </si>
  <si>
    <t>El equipo evaluador revisa y verifica los pliegos de condiciones que cumpla con los criterios de transparencia que garantice la imparcialidad, igualdad, oportunidad y que satisfaga la necesidad requerida por la entidad. Soportado en el informe Trimestral reunión administrativa seguimiento contractual.</t>
  </si>
  <si>
    <t xml:space="preserve">
El Coordinador del Grupo de Contrataciòn realiza capacitacitaciòn triemestral dirigida a los Gerentes de proyectos y supervisores y comites. Se soporta en un acta de capacitaciòn.</t>
  </si>
  <si>
    <t>El responsable del Grupo de Contratación informa a los ordenadores del gasto los hallazgos o novedades, detectadas o presentadas para respectivo trámite administrativo.
El responsable del Grupo de contratación, inicia los debidos procesos con el área responsable y el personal nombrado dentro del proceso contractual.</t>
  </si>
  <si>
    <t>1.6. Grupo Asuntos Legales - GRULE</t>
  </si>
  <si>
    <t xml:space="preserve"> perdida de la reserva legal en los procesos disciplinarios</t>
  </si>
  <si>
    <t>uso inadecuado de información confidencial para beneficio propio o de treceros.</t>
  </si>
  <si>
    <t>Posiblidad de afectaciòn  reputacional  debido a la perdida de la reserva legal en los procesos disciplinarios por el uso inadecuado de información confidencial para beneficio propio o de treceros.</t>
  </si>
  <si>
    <t>Acceso no autorizado a informaciòn confidencial
Suministro de Informaciòn a Personal no Autorizado.
Areas de almacenamiento sin el cumplimiento de seguridad de integridad de información y de gestión documental.</t>
  </si>
  <si>
    <t>Sanciones de entes de Control
Procesos Disciplilnarios</t>
  </si>
  <si>
    <t>La Coordinación de Asuntos legales revisa los expedientes para verificar el cumplimiento de los requisitos por parte de tercesos para acceder a la informaciòn del proceso, eseeta actividad se realiza a demanda.</t>
  </si>
  <si>
    <t>La Coordinación de Asuntos legales frente a la divulgación, acceso de información confidencial, realizara gestión ante el Ministerio de Defensa Oficina de asuntos disciplinarios para dar inicio la actuación disciplinaria en contral del funcionario infractor.</t>
  </si>
  <si>
    <t>Anualmente actualizar formato de reserva de documentos debido a que los procesos disciplinarios llevan esta condiciòn establecida en la Ley Disciplinaria
Revisiòn periodica de la coordinaciòn GRULE, de todos los documentos que se emitan dentro de una investigaciòn disciplinaria en DIGSA</t>
  </si>
  <si>
    <t>El Coordinador del Grupo Asuntos Legales realiza la revisiòn formato de reserva documental, con el fin de establecer el responsable de los expedientes disciplinarios.
Iniciar procesos disciplinario por parte de la Coordinación GRULE en contral del funcionario, con el fin de establecer la falta disciplinara en la que se incurio</t>
  </si>
  <si>
    <t>Realizar afiliaciones al Subsistema de Salud de las Fuerzas Militares sin el cumplimiento de requisitos</t>
  </si>
  <si>
    <t xml:space="preserve">El responsable de Gestión de la Afiliación realiza el diligenciamiento del formato compromiso de reserva y la confidencialidad de la información a los funcionarios con acceso al módulo de afiliaciones, una vez al año y/o cuando se presente novedades de personal de grupo gestión de la afiliación,  en caso del funcionario que no firme los acuerdo el administrador del sistema no realiza la respectiva activación de los servicios en el Sistema SALUD.SIS, lo anterior se soporta en los formatos de compromiso firmados y custodiados por el Coordinador del Grupo gestión de la afiliación GRUGA. </t>
  </si>
  <si>
    <t>El responsable de Gestión de la Afiliación realiza permanentemente depuración de base de datos con el fin de identificar los posibles casos de afiliaciones múltiples y cumplimiento de requisitos, realizando notificación a los usuarios y verifica mediante el log de auditoria en el Sistema de Información SALUD.SIS el funcionario responsable que realizo la afiliación, una vez identificado se procede a validar y realizar los ajustes correspondientes, en caso de omisión se reporta ante la línea anticorrupción de la Dirección General de Sanidad Militar para su respectivo tramite.</t>
  </si>
  <si>
    <t>Realizar el reporte de ingresos y novedades del SSFM ante la ADRES, para cruce de Base de Datos de Afiliados y beneficiarios, el resultado es un reporte de las novedades encontradas</t>
  </si>
  <si>
    <t>09/02/2024
08/03/2024
10/04/2024
10/05/2024
11/06/2024
10/07/2024
09/08/2024
10/09/2024
10/10/2024
12/11/2024
10/12/2024
10/01/2025</t>
  </si>
  <si>
    <t>El Coordinador del Grupo de gestión de la afiliación notifica mediante oficio de la Dirección General de Sanidad Militar a las EPS del sistema general de salud de seguridad social, las afiliaciones múltiples detectadas con el fin de que sean subsanadas.
El Coordinador del Grupo de gestión de la afiliación realiza notificación al usuario mediante el sistema de SALUD.SIS, a los beneficiarios informando el inicio del periodo de la protección médica para subsanar la multi afiliación, a los cotizantes y no cotizantes se realiza una notificación a través del aplicativo SALUD.SIS informativa para subsanar las novedades que se presenten o afiliaciones múltiples.</t>
  </si>
  <si>
    <t>Recibir o solicitar cualquier dádiva o beneficio a nombre propio o de terceros</t>
  </si>
  <si>
    <t>Posibilidad de recibir o solicitar cualquier dádiva o beneficio a nombre propio o de terceros por realizar afiliaciones al Subsistema de Salud  de las Fuerzas Militares sin el cumplimiento de requisitos</t>
  </si>
  <si>
    <t>1. Realizar afiliaciones al Subsistema de Salud de las Fuerzas Militares sin el lleno de requisitos de acuerdo a lo normatividad vigente.
2. Trafico de influencia para el registro de beneficiarios al Subsistema de Salud de las  Fuerzas Militares</t>
  </si>
  <si>
    <t>1. Perdida de la imagen institucional
2. Procesos Disciplinarios
3. Demandas Grupos de Valor e Interés
4. Sanciones Entes de Control y Vigilancia</t>
  </si>
  <si>
    <t>Posibilidad  de uso indebido de información privilegiada y confidencial del archivo de gestión y archivo central para beneficio propio o de terceros.</t>
  </si>
  <si>
    <t>1. La Entidad no cuenta con el Instrumento Tablas de Control de Acceso.
2. Manejo inadecuado de los gestores documentales.
3. Ingreso no autorizado de personal</t>
  </si>
  <si>
    <t>1. Investigaciones disciplinarias, fiscales y penales
2. Detrimento de la imagen de la entidad ante sus grupos de valor.
3. Pérdida reputacional de la imagen institucional.</t>
  </si>
  <si>
    <t>uso indebiduo de información privilegiada y confidencial del archivo de gestion y archivo central para beneficio propio o de terceros</t>
  </si>
  <si>
    <t>Sanciones entes de control, demandas, nulidades procesales</t>
  </si>
  <si>
    <t>1.2. Área Gestión Documental - AREDO</t>
  </si>
  <si>
    <t>El responsable de gestión documental administra y gestiona los roles y permisos en el Sistema de Gestión de Documento Electrónico y de Archivo SGDEA, de acuerdo a las solicitudes o necesidades enviadas por los coordinadores y lideres de área quienes definen los roles y permisos que deben tener los funcionarios designados para el proceso de gestores documentales, igualmente los usuarios deberán firmar una política de seguridad de la información.</t>
  </si>
  <si>
    <t>El responsable de gestión documental tiene implementado el formato para las solicitudes de suministro de información, en el cual se registra el nombre y firma del gestor documental y la autorización por parte del Coordinador de la dependencia solicitante como responsable del uso y manejo de la información, en caso de no contar con esta autorización el responsable de gestión documental remite comunicación al coordinador informando la novedad y solicitando la autorización, Igualmente el responsable de gestión documental verifica el listado de gestores documentales activos, en caso de no estará habilitado genera comunicación al Coordinador para su revisión y designación.</t>
  </si>
  <si>
    <t>El responsable de gestión documental controla el ingreso y acceso al área archivos de gestión y central mediante la verificación de los gestores documentales activos, el registro ingreso en la planilla de control de acceso, si el gestor no esta activo se procede a enviar comunicación al coordinador de la dependencia o líder de área solicitando los datos para su activación en el sistema y autorización de ingreso.</t>
  </si>
  <si>
    <t>El responsable de gestión documental implementa los acuerdos de confidencialidad en el uso y manejo de información privilegiada, los cuales son firmados por cada gestor documental, lo que permite establecer responsabilidad por el gestor documental frente al uso y administración de los documentos institucionales.</t>
  </si>
  <si>
    <t>El responsable de gestión documental tiene implementado dentro del área de archivo de gestión y central sistema de monitoreo para verificación de ingresos en caso de materializarse el riesgo, se dispone de copia de seguridad, y frente a la materialización se realizará auditoria al ingreso del personal de acuerdo con la solicitud del proceso afectado.</t>
  </si>
  <si>
    <t xml:space="preserve">El responsable de Gestión Documental realiza capacitación continua a los funcionarios en el manejo del archivo de gestión y archivo central, se soporta en acta de capacitación.
El responsable de Gestión Documental realiza capacitación e inducción en el uso de contraseñas para el buen uso y administración, registrado en acta de capacitación y/o forma de capacitación, este proceso se realiza de acuerdo a la periodicidad en los cambios de los funcionarios responsables. </t>
  </si>
  <si>
    <t>Realizar informe al Director de la Dirección General de Sanidad Militar, indicando, tipo de documento, proceso afectado, para las acciones administrativas correspondientes.
Revisión de registro de ingresos verificando funcionario, hora y tipo de documentación solicitada.
Revisión del sistema de vigilancia, revisando la hora y fecha de registro de ingresos al área afectada, de acuerdo con la información suministrada por el funcionario responsable del proceso afectado.</t>
  </si>
  <si>
    <t>La Coordinación de Asuntos legales aplica el compromiso de confidenciabilidad para el uso y manejo de información confidencial, el cual se actualiza cada año  al personal que integra el grupo asuntos legales. Soporte de Control: Cargue de compromisos de confidenciabilidad semestralmente.</t>
  </si>
  <si>
    <t>La Coordinación de Asuntos legales mantiene bajo custodia los expedientes disciplinarios, su acceso es restringido para presonal no autorizado por la coordinación,  para acceder debera allegar el poder de representación del investigado. Soporte de Control: Adjunto poderes de representaciòn trimestralmente.</t>
  </si>
  <si>
    <t xml:space="preserve">El Coordinador Grupo de Trabajo de Talento Humano y las Direcciones de Sanidad DISAN EJERCITO, DISAN ARMADA, JEFSA  para los nombramientos de libre nombramiento y remoción, realiza la verificación de publicaciones de hojas de vida por parte del Ministerio de Defensa y Presidencia de la República. El Ministerio de Defensa y Presidencia para la publicación de las hojas de vida, verifican los requisitos de educación y experiencia de acuerdo al Manual de Funciones. </t>
  </si>
  <si>
    <t xml:space="preserve">El Coordinador Grupo de Trabajo de Talento Humano y las Direcciones de Sanidad DISAN EJECITO, DISAN ARMADA, JEFSA , para los nombramientos del personal de carrera administrativa, se realiza por concurso de méritos a traves de la Comisión Nacional del Servicio Civil, quienes verifican los requisitos de educación y experiencia de acuerdo al Manual de Funciones. </t>
  </si>
  <si>
    <r>
      <t xml:space="preserve">El Coordinador Grupo de Trabajo de Talento Humano y las Direcciones de Sanidad DISAN EJECITO, DISAN ARMADA, JEFSA, revisan el concepto del estudio de seguridad con resultado favorable, el cua les desarrollado por la Dirección de inteligencia y contrainteligencia del Comando General y de cada Fuerza. </t>
    </r>
    <r>
      <rPr>
        <sz val="10"/>
        <color theme="1"/>
        <rFont val="Arial"/>
        <family val="2"/>
      </rPr>
      <t>Producto Control: Informe mensual de cumplimiento de requisitos de nombramientos.</t>
    </r>
  </si>
  <si>
    <t>MAPA DE RIESGO CORRUPCION DIRECCION GENERAL DE SANIDAD MILITAR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</si>
</sst>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7" x14ac:knownFonts="1">
    <font>
      <sz val="11"/>
      <color theme="1"/>
      <name val="Calibri"/>
      <family val="2"/>
      <scheme val="minor"/>
    </font>
    <font>
      <b/>
      <sz val="11"/>
      <color theme="1"/>
      <name val="Arial Narrow"/>
      <family val="2"/>
    </font>
    <font>
      <sz val="10"/>
      <color theme="1"/>
      <name val="Calibri"/>
      <family val="2"/>
      <scheme val="minor"/>
    </font>
    <font>
      <sz val="18"/>
      <name val="Arial"/>
      <family val="2"/>
    </font>
    <font>
      <b/>
      <sz val="20"/>
      <color rgb="FF000000"/>
      <name val="Arial Narrow"/>
      <family val="2"/>
    </font>
    <font>
      <sz val="20"/>
      <color rgb="FF000000"/>
      <name val="Arial Narrow"/>
      <family val="2"/>
    </font>
    <font>
      <sz val="20"/>
      <color rgb="FFFFFFFF"/>
      <name val="Arial Narrow"/>
      <family val="2"/>
    </font>
    <font>
      <sz val="11"/>
      <color theme="1"/>
      <name val="Calibri"/>
      <family val="2"/>
      <scheme val="minor"/>
    </font>
    <font>
      <sz val="11"/>
      <name val="Calibri"/>
      <family val="2"/>
      <scheme val="minor"/>
    </font>
    <font>
      <b/>
      <sz val="18"/>
      <color theme="1"/>
      <name val="Arial Narrow"/>
      <family val="2"/>
    </font>
    <font>
      <sz val="11"/>
      <color rgb="FF030303"/>
      <name val="Arial"/>
      <family val="2"/>
    </font>
    <font>
      <sz val="24"/>
      <name val="Arial"/>
      <family val="2"/>
    </font>
    <font>
      <sz val="10"/>
      <name val="Arial"/>
      <family val="2"/>
    </font>
    <font>
      <sz val="12"/>
      <name val="Times New Roman"/>
      <family val="1"/>
    </font>
    <font>
      <sz val="11"/>
      <name val="Arial"/>
      <family val="2"/>
    </font>
    <font>
      <sz val="11"/>
      <color theme="1"/>
      <name val="Arial"/>
      <family val="2"/>
    </font>
    <font>
      <b/>
      <sz val="11"/>
      <color theme="1"/>
      <name val="Arial"/>
      <family val="2"/>
    </font>
    <font>
      <sz val="10"/>
      <color theme="1"/>
      <name val="Arial"/>
      <family val="2"/>
    </font>
    <font>
      <sz val="9"/>
      <color theme="1"/>
      <name val="Arial"/>
      <family val="2"/>
    </font>
    <font>
      <sz val="9"/>
      <color rgb="FFFFFFFF"/>
      <name val="Arial"/>
      <family val="2"/>
    </font>
    <font>
      <sz val="9"/>
      <color rgb="FF000000"/>
      <name val="Arial"/>
      <family val="2"/>
    </font>
    <font>
      <sz val="11"/>
      <color rgb="FF0070C0"/>
      <name val="Arial"/>
      <family val="2"/>
    </font>
    <font>
      <b/>
      <sz val="10"/>
      <color theme="1"/>
      <name val="Arial"/>
      <family val="2"/>
    </font>
    <font>
      <sz val="11"/>
      <color theme="0"/>
      <name val="Arial"/>
      <family val="2"/>
    </font>
    <font>
      <sz val="10"/>
      <color theme="0"/>
      <name val="Arial"/>
      <family val="2"/>
    </font>
    <font>
      <sz val="12"/>
      <color theme="1"/>
      <name val="Arial"/>
      <family val="2"/>
    </font>
    <font>
      <b/>
      <sz val="10"/>
      <color rgb="FF000000"/>
      <name val="Arial"/>
      <family val="2"/>
    </font>
    <font>
      <b/>
      <sz val="9"/>
      <color theme="1"/>
      <name val="Arial"/>
      <family val="2"/>
    </font>
    <font>
      <sz val="10"/>
      <color rgb="FF000000"/>
      <name val="Arial"/>
      <family val="2"/>
    </font>
    <font>
      <b/>
      <sz val="22"/>
      <color theme="1"/>
      <name val="Arial"/>
      <family val="2"/>
    </font>
    <font>
      <b/>
      <sz val="40"/>
      <color rgb="FF000000"/>
      <name val="Arial"/>
      <family val="2"/>
    </font>
    <font>
      <sz val="28"/>
      <color theme="1"/>
      <name val="Arial"/>
      <family val="2"/>
    </font>
    <font>
      <b/>
      <sz val="28"/>
      <color rgb="FF000000"/>
      <name val="Arial"/>
      <family val="2"/>
    </font>
    <font>
      <b/>
      <sz val="36"/>
      <color rgb="FF000000"/>
      <name val="Arial"/>
      <family val="2"/>
    </font>
    <font>
      <sz val="16"/>
      <color theme="1"/>
      <name val="Arial"/>
      <family val="2"/>
    </font>
    <font>
      <sz val="24"/>
      <color theme="1"/>
      <name val="Arial"/>
      <family val="2"/>
    </font>
    <font>
      <sz val="18"/>
      <color theme="1"/>
      <name val="Arial"/>
      <family val="2"/>
    </font>
    <font>
      <b/>
      <sz val="20"/>
      <color theme="1"/>
      <name val="Arial"/>
      <family val="2"/>
    </font>
    <font>
      <b/>
      <sz val="12"/>
      <color rgb="FF000000"/>
      <name val="Arial"/>
      <family val="2"/>
    </font>
    <font>
      <b/>
      <sz val="24"/>
      <color rgb="FF000000"/>
      <name val="Arial"/>
      <family val="2"/>
    </font>
    <font>
      <b/>
      <sz val="18"/>
      <color rgb="FF000000"/>
      <name val="Arial"/>
      <family val="2"/>
    </font>
    <font>
      <sz val="10"/>
      <color rgb="FF0070C0"/>
      <name val="Arial"/>
      <family val="2"/>
    </font>
    <font>
      <b/>
      <sz val="10"/>
      <color theme="9" tint="-0.249977111117893"/>
      <name val="Arial"/>
      <family val="2"/>
    </font>
    <font>
      <b/>
      <sz val="26"/>
      <color theme="1"/>
      <name val="Arial"/>
      <family val="2"/>
    </font>
    <font>
      <sz val="26"/>
      <color rgb="FF000000"/>
      <name val="Arial"/>
      <family val="2"/>
    </font>
    <font>
      <sz val="26"/>
      <color rgb="FFFFFFFF"/>
      <name val="Arial"/>
      <family val="2"/>
    </font>
    <font>
      <sz val="16"/>
      <color rgb="FF000000"/>
      <name val="Arial"/>
      <family val="2"/>
    </font>
    <font>
      <sz val="16"/>
      <color rgb="FFFF0000"/>
      <name val="Arial"/>
      <family val="2"/>
    </font>
    <font>
      <sz val="11"/>
      <color rgb="FFFF0000"/>
      <name val="Arial"/>
      <family val="2"/>
    </font>
    <font>
      <u/>
      <sz val="12"/>
      <color theme="1"/>
      <name val="Arial"/>
      <family val="2"/>
    </font>
    <font>
      <b/>
      <sz val="11"/>
      <name val="Arial"/>
      <family val="2"/>
    </font>
    <font>
      <sz val="10"/>
      <color indexed="30"/>
      <name val="Arial"/>
      <family val="2"/>
    </font>
    <font>
      <sz val="10"/>
      <color indexed="8"/>
      <name val="Arial"/>
      <family val="2"/>
    </font>
    <font>
      <sz val="12"/>
      <color rgb="FF0070C0"/>
      <name val="Arial"/>
      <family val="2"/>
    </font>
    <font>
      <sz val="12"/>
      <name val="Arial"/>
      <family val="2"/>
    </font>
    <font>
      <b/>
      <sz val="9"/>
      <color indexed="81"/>
      <name val="Tahoma"/>
      <family val="2"/>
    </font>
    <font>
      <b/>
      <sz val="12"/>
      <color theme="1"/>
      <name val="Arial"/>
      <family val="2"/>
    </font>
  </fonts>
  <fills count="19">
    <fill>
      <patternFill patternType="none"/>
    </fill>
    <fill>
      <patternFill patternType="gray125"/>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249977111117893"/>
        <bgColor indexed="64"/>
      </patternFill>
    </fill>
    <fill>
      <patternFill patternType="solid">
        <fgColor theme="4" tint="0.39997558519241921"/>
        <bgColor indexed="64"/>
      </patternFill>
    </fill>
    <fill>
      <patternFill patternType="solid">
        <fgColor rgb="FF1C497A"/>
        <bgColor indexed="64"/>
      </patternFill>
    </fill>
    <fill>
      <patternFill patternType="solid">
        <fgColor rgb="FFD1CECE"/>
        <bgColor indexed="64"/>
      </patternFill>
    </fill>
    <fill>
      <patternFill patternType="solid">
        <fgColor theme="3"/>
        <bgColor indexed="64"/>
      </patternFill>
    </fill>
    <fill>
      <patternFill patternType="solid">
        <fgColor theme="0" tint="-4.9989318521683403E-2"/>
        <bgColor indexed="64"/>
      </patternFill>
    </fill>
  </fills>
  <borders count="4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theme="1"/>
      </left>
      <right style="hair">
        <color theme="1"/>
      </right>
      <top style="hair">
        <color theme="1"/>
      </top>
      <bottom style="hair">
        <color theme="1"/>
      </bottom>
      <diagonal/>
    </border>
    <border>
      <left style="dotted">
        <color rgb="FFF79646"/>
      </left>
      <right/>
      <top/>
      <bottom style="dotted">
        <color rgb="FFF79646"/>
      </bottom>
      <diagonal/>
    </border>
    <border>
      <left style="dotted">
        <color rgb="FFF79646"/>
      </left>
      <right/>
      <top style="dotted">
        <color rgb="FFF79646"/>
      </top>
      <bottom style="dotted">
        <color rgb="FFF79646"/>
      </bottom>
      <diagonal/>
    </border>
    <border>
      <left/>
      <right/>
      <top style="hair">
        <color indexed="64"/>
      </top>
      <bottom style="hair">
        <color indexed="64"/>
      </bottom>
      <diagonal/>
    </border>
    <border>
      <left style="hair">
        <color rgb="FF4472C4"/>
      </left>
      <right style="hair">
        <color rgb="FF4472C4"/>
      </right>
      <top style="hair">
        <color rgb="FF4472C4"/>
      </top>
      <bottom style="hair">
        <color rgb="FF4472C4"/>
      </bottom>
      <diagonal/>
    </border>
    <border>
      <left style="hair">
        <color auto="1"/>
      </left>
      <right/>
      <top/>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bottom style="medium">
        <color indexed="64"/>
      </bottom>
      <diagonal/>
    </border>
    <border>
      <left/>
      <right style="hair">
        <color indexed="64"/>
      </right>
      <top/>
      <bottom style="medium">
        <color indexed="64"/>
      </bottom>
      <diagonal/>
    </border>
  </borders>
  <cellStyleXfs count="6">
    <xf numFmtId="0" fontId="0" fillId="0" borderId="0"/>
    <xf numFmtId="9" fontId="7" fillId="0" borderId="0" applyFont="0" applyFill="0" applyBorder="0" applyAlignment="0" applyProtection="0"/>
    <xf numFmtId="0" fontId="12" fillId="0" borderId="0"/>
    <xf numFmtId="0" fontId="13" fillId="0" borderId="0"/>
    <xf numFmtId="0" fontId="2" fillId="0" borderId="0"/>
    <xf numFmtId="0" fontId="12" fillId="0" borderId="0"/>
  </cellStyleXfs>
  <cellXfs count="519">
    <xf numFmtId="0" fontId="0" fillId="0" borderId="0" xfId="0"/>
    <xf numFmtId="0" fontId="3" fillId="0" borderId="0" xfId="0" applyFont="1" applyAlignment="1">
      <alignment horizontal="center" vertical="center" wrapText="1"/>
    </xf>
    <xf numFmtId="0" fontId="4" fillId="5" borderId="0" xfId="0" applyFont="1" applyFill="1" applyAlignment="1">
      <alignment horizontal="center" vertical="center" wrapText="1" readingOrder="1"/>
    </xf>
    <xf numFmtId="0" fontId="10" fillId="0" borderId="0" xfId="0" applyFont="1"/>
    <xf numFmtId="0" fontId="0" fillId="2" borderId="0" xfId="0" applyFill="1"/>
    <xf numFmtId="0" fontId="11" fillId="2" borderId="0" xfId="0" applyFont="1" applyFill="1" applyAlignment="1">
      <alignment horizontal="center" vertical="center" wrapText="1"/>
    </xf>
    <xf numFmtId="0" fontId="8" fillId="2" borderId="0" xfId="0" applyFont="1" applyFill="1"/>
    <xf numFmtId="0" fontId="1" fillId="2" borderId="0" xfId="0" applyFont="1" applyFill="1" applyAlignment="1">
      <alignment horizontal="left" vertical="center"/>
    </xf>
    <xf numFmtId="0" fontId="15" fillId="0" borderId="0" xfId="0" applyFont="1"/>
    <xf numFmtId="0" fontId="15" fillId="0" borderId="0" xfId="0" applyFont="1" applyBorder="1"/>
    <xf numFmtId="0" fontId="15" fillId="2" borderId="0" xfId="0" applyFont="1" applyFill="1"/>
    <xf numFmtId="0" fontId="15" fillId="0" borderId="0" xfId="0" applyFont="1" applyAlignment="1">
      <alignment horizontal="center" vertical="center"/>
    </xf>
    <xf numFmtId="0" fontId="17" fillId="0" borderId="0" xfId="0" applyFont="1" applyFill="1"/>
    <xf numFmtId="0" fontId="17" fillId="0" borderId="0" xfId="0" applyFont="1" applyFill="1" applyAlignment="1">
      <alignment horizontal="center" vertical="center"/>
    </xf>
    <xf numFmtId="0" fontId="17" fillId="0" borderId="17" xfId="0" applyFont="1" applyBorder="1" applyAlignment="1" applyProtection="1">
      <alignment horizontal="justify" vertical="top" wrapText="1"/>
      <protection locked="0"/>
    </xf>
    <xf numFmtId="0" fontId="15" fillId="0" borderId="17" xfId="0" applyFont="1" applyBorder="1"/>
    <xf numFmtId="0" fontId="25" fillId="2" borderId="0" xfId="0" applyFont="1" applyFill="1"/>
    <xf numFmtId="0" fontId="27" fillId="0" borderId="17" xfId="4" applyFont="1" applyFill="1" applyBorder="1" applyAlignment="1">
      <alignment horizontal="center" vertical="center" wrapText="1"/>
    </xf>
    <xf numFmtId="0" fontId="18" fillId="0" borderId="17" xfId="4" applyFont="1" applyFill="1" applyBorder="1" applyAlignment="1">
      <alignment horizontal="center" vertical="center" wrapText="1"/>
    </xf>
    <xf numFmtId="0" fontId="27" fillId="0" borderId="17" xfId="0" applyFont="1" applyFill="1" applyBorder="1" applyAlignment="1">
      <alignment horizontal="center" vertical="center" wrapText="1"/>
    </xf>
    <xf numFmtId="0" fontId="26" fillId="0" borderId="17" xfId="0" applyFont="1" applyFill="1" applyBorder="1" applyAlignment="1">
      <alignment horizontal="justify" vertical="center" wrapText="1" readingOrder="1"/>
    </xf>
    <xf numFmtId="0" fontId="28" fillId="0" borderId="17" xfId="0" applyFont="1" applyFill="1" applyBorder="1" applyAlignment="1">
      <alignment horizontal="justify" vertical="center" wrapText="1" readingOrder="1"/>
    </xf>
    <xf numFmtId="0" fontId="26" fillId="0" borderId="0" xfId="0" applyFont="1" applyFill="1" applyBorder="1" applyAlignment="1">
      <alignment horizontal="justify" vertical="center" wrapText="1" readingOrder="1"/>
    </xf>
    <xf numFmtId="0" fontId="22" fillId="0" borderId="0" xfId="0" applyFont="1" applyFill="1" applyAlignment="1">
      <alignment horizontal="left" vertical="center" readingOrder="1"/>
    </xf>
    <xf numFmtId="0" fontId="17" fillId="2" borderId="0" xfId="4" applyFont="1" applyFill="1"/>
    <xf numFmtId="0" fontId="17" fillId="0" borderId="0" xfId="4" applyFont="1" applyFill="1"/>
    <xf numFmtId="0" fontId="15" fillId="0" borderId="17" xfId="0" applyFont="1" applyFill="1" applyBorder="1" applyAlignment="1">
      <alignment horizontal="justify" vertical="center"/>
    </xf>
    <xf numFmtId="0" fontId="15" fillId="0" borderId="17" xfId="0" applyFont="1" applyBorder="1" applyAlignment="1">
      <alignment horizontal="justify" vertical="center"/>
    </xf>
    <xf numFmtId="0" fontId="16" fillId="0" borderId="0" xfId="0" applyFont="1" applyFill="1" applyBorder="1" applyAlignment="1">
      <alignment horizontal="justify" vertical="center"/>
    </xf>
    <xf numFmtId="0" fontId="34" fillId="2" borderId="0" xfId="0" applyFont="1" applyFill="1" applyAlignment="1">
      <alignment vertical="center"/>
    </xf>
    <xf numFmtId="0" fontId="38" fillId="10" borderId="1" xfId="0" applyFont="1" applyFill="1" applyBorder="1" applyAlignment="1" applyProtection="1">
      <alignment horizontal="center" vertical="center" wrapText="1" readingOrder="1"/>
      <protection hidden="1"/>
    </xf>
    <xf numFmtId="0" fontId="38" fillId="10" borderId="8" xfId="0" applyFont="1" applyFill="1" applyBorder="1" applyAlignment="1" applyProtection="1">
      <alignment horizontal="center" vertical="center" wrapText="1" readingOrder="1"/>
      <protection hidden="1"/>
    </xf>
    <xf numFmtId="0" fontId="38" fillId="10" borderId="2" xfId="0" applyFont="1" applyFill="1" applyBorder="1" applyAlignment="1" applyProtection="1">
      <alignment horizontal="center" vertical="center" wrapText="1" readingOrder="1"/>
      <protection hidden="1"/>
    </xf>
    <xf numFmtId="0" fontId="38" fillId="11" borderId="1" xfId="0" applyFont="1" applyFill="1" applyBorder="1" applyAlignment="1" applyProtection="1">
      <alignment horizontal="center" wrapText="1" readingOrder="1"/>
      <protection hidden="1"/>
    </xf>
    <xf numFmtId="0" fontId="38" fillId="11" borderId="8" xfId="0" applyFont="1" applyFill="1" applyBorder="1" applyAlignment="1" applyProtection="1">
      <alignment horizontal="center" wrapText="1" readingOrder="1"/>
      <protection hidden="1"/>
    </xf>
    <xf numFmtId="0" fontId="38" fillId="11" borderId="2" xfId="0" applyFont="1" applyFill="1" applyBorder="1" applyAlignment="1" applyProtection="1">
      <alignment horizontal="center" wrapText="1" readingOrder="1"/>
      <protection hidden="1"/>
    </xf>
    <xf numFmtId="0" fontId="38" fillId="10" borderId="3" xfId="0" applyFont="1" applyFill="1" applyBorder="1" applyAlignment="1" applyProtection="1">
      <alignment horizontal="center" vertical="center" wrapText="1" readingOrder="1"/>
      <protection hidden="1"/>
    </xf>
    <xf numFmtId="0" fontId="38" fillId="10" borderId="0" xfId="0" applyFont="1" applyFill="1" applyBorder="1" applyAlignment="1" applyProtection="1">
      <alignment horizontal="center" vertical="center" wrapText="1" readingOrder="1"/>
      <protection hidden="1"/>
    </xf>
    <xf numFmtId="0" fontId="38" fillId="10" borderId="4" xfId="0" applyFont="1" applyFill="1" applyBorder="1" applyAlignment="1" applyProtection="1">
      <alignment horizontal="center" vertical="center" wrapText="1" readingOrder="1"/>
      <protection hidden="1"/>
    </xf>
    <xf numFmtId="0" fontId="38" fillId="11" borderId="3" xfId="0" applyFont="1" applyFill="1" applyBorder="1" applyAlignment="1" applyProtection="1">
      <alignment horizontal="center" wrapText="1" readingOrder="1"/>
      <protection hidden="1"/>
    </xf>
    <xf numFmtId="0" fontId="38" fillId="11" borderId="0" xfId="0" applyFont="1" applyFill="1" applyBorder="1" applyAlignment="1" applyProtection="1">
      <alignment horizontal="center" wrapText="1" readingOrder="1"/>
      <protection hidden="1"/>
    </xf>
    <xf numFmtId="0" fontId="38" fillId="11" borderId="4" xfId="0" applyFont="1" applyFill="1" applyBorder="1" applyAlignment="1" applyProtection="1">
      <alignment horizontal="center" wrapText="1" readingOrder="1"/>
      <protection hidden="1"/>
    </xf>
    <xf numFmtId="0" fontId="38" fillId="10" borderId="0" xfId="0" applyFont="1" applyFill="1" applyAlignment="1" applyProtection="1">
      <alignment horizontal="center" vertical="center" wrapText="1" readingOrder="1"/>
      <protection hidden="1"/>
    </xf>
    <xf numFmtId="0" fontId="38" fillId="10" borderId="5" xfId="0" applyFont="1" applyFill="1" applyBorder="1" applyAlignment="1" applyProtection="1">
      <alignment horizontal="center" vertical="center" wrapText="1" readingOrder="1"/>
      <protection hidden="1"/>
    </xf>
    <xf numFmtId="0" fontId="38" fillId="10" borderId="7" xfId="0" applyFont="1" applyFill="1" applyBorder="1" applyAlignment="1" applyProtection="1">
      <alignment horizontal="center" vertical="center" wrapText="1" readingOrder="1"/>
      <protection hidden="1"/>
    </xf>
    <xf numFmtId="0" fontId="38" fillId="10" borderId="6" xfId="0" applyFont="1" applyFill="1" applyBorder="1" applyAlignment="1" applyProtection="1">
      <alignment horizontal="center" vertical="center" wrapText="1" readingOrder="1"/>
      <protection hidden="1"/>
    </xf>
    <xf numFmtId="0" fontId="38" fillId="11" borderId="5" xfId="0" applyFont="1" applyFill="1" applyBorder="1" applyAlignment="1" applyProtection="1">
      <alignment horizontal="center" wrapText="1" readingOrder="1"/>
      <protection hidden="1"/>
    </xf>
    <xf numFmtId="0" fontId="38" fillId="11" borderId="7" xfId="0" applyFont="1" applyFill="1" applyBorder="1" applyAlignment="1" applyProtection="1">
      <alignment horizontal="center" wrapText="1" readingOrder="1"/>
      <protection hidden="1"/>
    </xf>
    <xf numFmtId="0" fontId="38" fillId="11" borderId="6" xfId="0" applyFont="1" applyFill="1" applyBorder="1" applyAlignment="1" applyProtection="1">
      <alignment horizontal="center" wrapText="1" readingOrder="1"/>
      <protection hidden="1"/>
    </xf>
    <xf numFmtId="0" fontId="38" fillId="12" borderId="1" xfId="0" applyFont="1" applyFill="1" applyBorder="1" applyAlignment="1" applyProtection="1">
      <alignment horizontal="center" wrapText="1" readingOrder="1"/>
      <protection hidden="1"/>
    </xf>
    <xf numFmtId="0" fontId="38" fillId="12" borderId="8" xfId="0" applyFont="1" applyFill="1" applyBorder="1" applyAlignment="1" applyProtection="1">
      <alignment horizontal="center" wrapText="1" readingOrder="1"/>
      <protection hidden="1"/>
    </xf>
    <xf numFmtId="0" fontId="38" fillId="12" borderId="2" xfId="0" applyFont="1" applyFill="1" applyBorder="1" applyAlignment="1" applyProtection="1">
      <alignment horizontal="center" wrapText="1" readingOrder="1"/>
      <protection hidden="1"/>
    </xf>
    <xf numFmtId="0" fontId="38" fillId="12" borderId="3" xfId="0" applyFont="1" applyFill="1" applyBorder="1" applyAlignment="1" applyProtection="1">
      <alignment horizontal="center" wrapText="1" readingOrder="1"/>
      <protection hidden="1"/>
    </xf>
    <xf numFmtId="0" fontId="38" fillId="12" borderId="0" xfId="0" applyFont="1" applyFill="1" applyBorder="1" applyAlignment="1" applyProtection="1">
      <alignment horizontal="center" wrapText="1" readingOrder="1"/>
      <protection hidden="1"/>
    </xf>
    <xf numFmtId="0" fontId="38" fillId="12" borderId="4" xfId="0" applyFont="1" applyFill="1" applyBorder="1" applyAlignment="1" applyProtection="1">
      <alignment horizontal="center" wrapText="1" readingOrder="1"/>
      <protection hidden="1"/>
    </xf>
    <xf numFmtId="0" fontId="38" fillId="12" borderId="5" xfId="0" applyFont="1" applyFill="1" applyBorder="1" applyAlignment="1" applyProtection="1">
      <alignment horizontal="center" wrapText="1" readingOrder="1"/>
      <protection hidden="1"/>
    </xf>
    <xf numFmtId="0" fontId="38" fillId="12" borderId="7" xfId="0" applyFont="1" applyFill="1" applyBorder="1" applyAlignment="1" applyProtection="1">
      <alignment horizontal="center" wrapText="1" readingOrder="1"/>
      <protection hidden="1"/>
    </xf>
    <xf numFmtId="0" fontId="38" fillId="12" borderId="6" xfId="0" applyFont="1" applyFill="1" applyBorder="1" applyAlignment="1" applyProtection="1">
      <alignment horizontal="center" wrapText="1" readingOrder="1"/>
      <protection hidden="1"/>
    </xf>
    <xf numFmtId="0" fontId="38" fillId="4" borderId="1" xfId="0" applyFont="1" applyFill="1" applyBorder="1" applyAlignment="1" applyProtection="1">
      <alignment horizontal="center" wrapText="1" readingOrder="1"/>
      <protection hidden="1"/>
    </xf>
    <xf numFmtId="0" fontId="38" fillId="4" borderId="8" xfId="0" applyFont="1" applyFill="1" applyBorder="1" applyAlignment="1" applyProtection="1">
      <alignment horizontal="center" wrapText="1" readingOrder="1"/>
      <protection hidden="1"/>
    </xf>
    <xf numFmtId="0" fontId="38" fillId="4" borderId="2" xfId="0" applyFont="1" applyFill="1" applyBorder="1" applyAlignment="1" applyProtection="1">
      <alignment horizontal="center" wrapText="1" readingOrder="1"/>
      <protection hidden="1"/>
    </xf>
    <xf numFmtId="0" fontId="38" fillId="4" borderId="3" xfId="0" applyFont="1" applyFill="1" applyBorder="1" applyAlignment="1" applyProtection="1">
      <alignment horizontal="center" wrapText="1" readingOrder="1"/>
      <protection hidden="1"/>
    </xf>
    <xf numFmtId="0" fontId="38" fillId="4" borderId="0" xfId="0" applyFont="1" applyFill="1" applyBorder="1" applyAlignment="1" applyProtection="1">
      <alignment horizontal="center" wrapText="1" readingOrder="1"/>
      <protection hidden="1"/>
    </xf>
    <xf numFmtId="0" fontId="38" fillId="4" borderId="4" xfId="0" applyFont="1" applyFill="1" applyBorder="1" applyAlignment="1" applyProtection="1">
      <alignment horizontal="center" wrapText="1" readingOrder="1"/>
      <protection hidden="1"/>
    </xf>
    <xf numFmtId="0" fontId="38" fillId="4" borderId="5" xfId="0" applyFont="1" applyFill="1" applyBorder="1" applyAlignment="1" applyProtection="1">
      <alignment horizontal="center" wrapText="1" readingOrder="1"/>
      <protection hidden="1"/>
    </xf>
    <xf numFmtId="0" fontId="38" fillId="4" borderId="7" xfId="0" applyFont="1" applyFill="1" applyBorder="1" applyAlignment="1" applyProtection="1">
      <alignment horizontal="center" wrapText="1" readingOrder="1"/>
      <protection hidden="1"/>
    </xf>
    <xf numFmtId="0" fontId="38" fillId="4" borderId="6" xfId="0" applyFont="1" applyFill="1" applyBorder="1" applyAlignment="1" applyProtection="1">
      <alignment horizontal="center" wrapText="1" readingOrder="1"/>
      <protection hidden="1"/>
    </xf>
    <xf numFmtId="0" fontId="40" fillId="12" borderId="8" xfId="0" applyFont="1" applyFill="1" applyBorder="1" applyAlignment="1" applyProtection="1">
      <alignment horizontal="center" wrapText="1" readingOrder="1"/>
      <protection hidden="1"/>
    </xf>
    <xf numFmtId="0" fontId="17" fillId="0" borderId="0" xfId="0" applyFont="1" applyBorder="1"/>
    <xf numFmtId="0" fontId="17" fillId="2" borderId="0" xfId="0" applyFont="1" applyFill="1" applyBorder="1" applyAlignment="1" applyProtection="1">
      <alignment vertical="center"/>
      <protection locked="0"/>
    </xf>
    <xf numFmtId="0" fontId="17" fillId="2" borderId="0" xfId="0" applyFont="1" applyFill="1" applyBorder="1" applyAlignment="1" applyProtection="1">
      <alignment vertical="center" wrapText="1"/>
      <protection locked="0"/>
    </xf>
    <xf numFmtId="164" fontId="17" fillId="0" borderId="22" xfId="1" applyNumberFormat="1" applyFont="1" applyBorder="1" applyAlignment="1">
      <alignment horizontal="center" vertical="top"/>
    </xf>
    <xf numFmtId="0" fontId="17" fillId="2" borderId="0" xfId="0" applyFont="1" applyFill="1" applyAlignment="1">
      <alignment vertical="center"/>
    </xf>
    <xf numFmtId="0" fontId="17" fillId="0" borderId="0" xfId="0" applyFont="1" applyAlignment="1">
      <alignment vertical="center"/>
    </xf>
    <xf numFmtId="0" fontId="17" fillId="0" borderId="17" xfId="0" applyFont="1" applyBorder="1" applyAlignment="1" applyProtection="1">
      <alignment horizontal="center" vertical="center" textRotation="90" wrapText="1"/>
      <protection locked="0"/>
    </xf>
    <xf numFmtId="164" fontId="17" fillId="0" borderId="17" xfId="1" applyNumberFormat="1" applyFont="1" applyBorder="1" applyAlignment="1">
      <alignment horizontal="center" vertical="top"/>
    </xf>
    <xf numFmtId="0" fontId="17" fillId="0" borderId="17" xfId="0" applyFont="1" applyBorder="1" applyAlignment="1" applyProtection="1">
      <alignment horizontal="center" vertical="center" textRotation="90"/>
      <protection locked="0"/>
    </xf>
    <xf numFmtId="0" fontId="17" fillId="2" borderId="0" xfId="0" applyFont="1" applyFill="1"/>
    <xf numFmtId="0" fontId="17" fillId="0" borderId="0" xfId="0" applyFont="1"/>
    <xf numFmtId="0" fontId="17" fillId="0" borderId="17" xfId="0" applyFont="1" applyBorder="1" applyAlignment="1" applyProtection="1">
      <alignment horizontal="justify" vertical="top"/>
      <protection locked="0"/>
    </xf>
    <xf numFmtId="0" fontId="17" fillId="0" borderId="17" xfId="0" applyFont="1" applyBorder="1" applyAlignment="1">
      <alignment horizontal="center" vertical="center"/>
    </xf>
    <xf numFmtId="0" fontId="17" fillId="16" borderId="17" xfId="0" applyFont="1" applyFill="1" applyBorder="1" applyAlignment="1">
      <alignment horizontal="center" vertical="center" textRotation="90" wrapText="1"/>
    </xf>
    <xf numFmtId="0" fontId="17" fillId="0" borderId="17" xfId="0" applyFont="1" applyBorder="1"/>
    <xf numFmtId="0" fontId="5" fillId="4" borderId="24" xfId="0" applyFont="1" applyFill="1" applyBorder="1" applyAlignment="1">
      <alignment horizontal="center" vertical="center" wrapText="1" readingOrder="1"/>
    </xf>
    <xf numFmtId="0" fontId="5" fillId="6" borderId="25" xfId="0" applyFont="1" applyFill="1" applyBorder="1" applyAlignment="1">
      <alignment horizontal="center" vertical="center" wrapText="1" readingOrder="1"/>
    </xf>
    <xf numFmtId="0" fontId="5" fillId="3" borderId="25" xfId="0" applyFont="1" applyFill="1" applyBorder="1" applyAlignment="1">
      <alignment horizontal="center" vertical="center" wrapText="1" readingOrder="1"/>
    </xf>
    <xf numFmtId="0" fontId="5" fillId="7" borderId="25" xfId="0" applyFont="1" applyFill="1" applyBorder="1" applyAlignment="1">
      <alignment horizontal="center" vertical="center" wrapText="1" readingOrder="1"/>
    </xf>
    <xf numFmtId="0" fontId="6" fillId="8" borderId="25" xfId="0" applyFont="1" applyFill="1" applyBorder="1" applyAlignment="1">
      <alignment horizontal="center" vertical="center" wrapText="1" readingOrder="1"/>
    </xf>
    <xf numFmtId="0" fontId="5" fillId="0" borderId="23" xfId="0" applyFont="1" applyBorder="1" applyAlignment="1">
      <alignment horizontal="justify" vertical="center" wrapText="1" readingOrder="1"/>
    </xf>
    <xf numFmtId="9" fontId="5" fillId="0" borderId="23" xfId="0" applyNumberFormat="1" applyFont="1" applyBorder="1" applyAlignment="1">
      <alignment horizontal="center" vertical="center" wrapText="1" readingOrder="1"/>
    </xf>
    <xf numFmtId="0" fontId="39" fillId="5" borderId="0" xfId="0" applyFont="1" applyFill="1" applyAlignment="1">
      <alignment horizontal="center" vertical="center" wrapText="1" readingOrder="1"/>
    </xf>
    <xf numFmtId="0" fontId="23" fillId="2" borderId="0" xfId="0" applyFont="1" applyFill="1"/>
    <xf numFmtId="0" fontId="44" fillId="4" borderId="24" xfId="0" applyFont="1" applyFill="1" applyBorder="1" applyAlignment="1">
      <alignment horizontal="center" vertical="center" wrapText="1" readingOrder="1"/>
    </xf>
    <xf numFmtId="0" fontId="44" fillId="0" borderId="23" xfId="0" applyFont="1" applyBorder="1" applyAlignment="1">
      <alignment horizontal="center" vertical="center" wrapText="1" readingOrder="1"/>
    </xf>
    <xf numFmtId="0" fontId="44" fillId="0" borderId="23" xfId="0" applyFont="1" applyBorder="1" applyAlignment="1">
      <alignment horizontal="justify" vertical="center" wrapText="1" readingOrder="1"/>
    </xf>
    <xf numFmtId="0" fontId="44" fillId="6" borderId="25" xfId="0" applyFont="1" applyFill="1" applyBorder="1" applyAlignment="1">
      <alignment horizontal="center" vertical="center" wrapText="1" readingOrder="1"/>
    </xf>
    <xf numFmtId="0" fontId="44" fillId="3" borderId="25" xfId="0" applyFont="1" applyFill="1" applyBorder="1" applyAlignment="1">
      <alignment horizontal="center" vertical="center" wrapText="1" readingOrder="1"/>
    </xf>
    <xf numFmtId="0" fontId="44" fillId="7" borderId="25" xfId="0" applyFont="1" applyFill="1" applyBorder="1" applyAlignment="1">
      <alignment horizontal="center" vertical="center" wrapText="1" readingOrder="1"/>
    </xf>
    <xf numFmtId="0" fontId="45" fillId="8" borderId="25" xfId="0" applyFont="1" applyFill="1" applyBorder="1" applyAlignment="1">
      <alignment horizontal="center" vertical="center" wrapText="1" readingOrder="1"/>
    </xf>
    <xf numFmtId="0" fontId="46" fillId="2" borderId="0" xfId="0" applyFont="1" applyFill="1" applyBorder="1" applyAlignment="1">
      <alignment horizontal="justify" vertical="center" wrapText="1" readingOrder="1"/>
    </xf>
    <xf numFmtId="0" fontId="16" fillId="2" borderId="0" xfId="0" applyFont="1" applyFill="1" applyAlignment="1">
      <alignment vertical="center"/>
    </xf>
    <xf numFmtId="0" fontId="14" fillId="2" borderId="0" xfId="0" applyFont="1" applyFill="1"/>
    <xf numFmtId="0" fontId="23" fillId="0" borderId="0" xfId="0" applyFont="1"/>
    <xf numFmtId="0" fontId="46" fillId="0" borderId="0" xfId="0" applyFont="1" applyBorder="1" applyAlignment="1">
      <alignment horizontal="justify" vertical="center" wrapText="1" readingOrder="1"/>
    </xf>
    <xf numFmtId="0" fontId="47" fillId="0" borderId="0" xfId="0" applyFont="1" applyFill="1" applyAlignment="1">
      <alignment vertical="center"/>
    </xf>
    <xf numFmtId="0" fontId="15" fillId="0" borderId="0" xfId="0" pivotButton="1" applyFont="1"/>
    <xf numFmtId="0" fontId="47" fillId="0" borderId="0" xfId="0" applyFont="1" applyFill="1"/>
    <xf numFmtId="0" fontId="48" fillId="0" borderId="0" xfId="0" applyFont="1"/>
    <xf numFmtId="0" fontId="14" fillId="0" borderId="0" xfId="0" applyFont="1"/>
    <xf numFmtId="0" fontId="12" fillId="0" borderId="0" xfId="0" applyFont="1"/>
    <xf numFmtId="0" fontId="20" fillId="0" borderId="27" xfId="0" applyFont="1" applyBorder="1" applyAlignment="1">
      <alignment horizontal="center" vertical="center"/>
    </xf>
    <xf numFmtId="0" fontId="20" fillId="0" borderId="27" xfId="0" applyFont="1" applyBorder="1" applyAlignment="1">
      <alignment vertical="center"/>
    </xf>
    <xf numFmtId="0" fontId="20" fillId="0" borderId="27" xfId="0" applyFont="1" applyBorder="1" applyAlignment="1">
      <alignment vertical="center" wrapText="1"/>
    </xf>
    <xf numFmtId="0" fontId="21" fillId="0" borderId="0" xfId="0" applyFont="1" applyAlignment="1">
      <alignment horizontal="center" vertical="center"/>
    </xf>
    <xf numFmtId="0" fontId="19" fillId="15" borderId="27" xfId="0" applyFont="1" applyFill="1" applyBorder="1" applyAlignment="1">
      <alignment horizontal="center" vertical="center"/>
    </xf>
    <xf numFmtId="0" fontId="19" fillId="0" borderId="0" xfId="0" applyFont="1" applyAlignment="1">
      <alignment horizontal="center" vertical="center"/>
    </xf>
    <xf numFmtId="0" fontId="19" fillId="0" borderId="0" xfId="0" applyFont="1" applyAlignment="1">
      <alignment horizontal="center" vertical="center" wrapText="1"/>
    </xf>
    <xf numFmtId="0" fontId="20" fillId="0" borderId="0" xfId="0" applyFont="1" applyAlignment="1">
      <alignment horizontal="center" vertical="center" wrapText="1"/>
    </xf>
    <xf numFmtId="0" fontId="18" fillId="0" borderId="0" xfId="0" applyFont="1" applyAlignment="1">
      <alignment horizontal="center" vertical="center" wrapText="1"/>
    </xf>
    <xf numFmtId="49" fontId="0" fillId="0" borderId="0" xfId="0" applyNumberFormat="1"/>
    <xf numFmtId="0" fontId="20" fillId="0" borderId="0" xfId="0" applyFont="1" applyAlignment="1">
      <alignment vertical="center"/>
    </xf>
    <xf numFmtId="0" fontId="19" fillId="17" borderId="17" xfId="0" applyFont="1" applyFill="1" applyBorder="1" applyAlignment="1">
      <alignment horizontal="center" vertical="center" wrapText="1"/>
    </xf>
    <xf numFmtId="0" fontId="20" fillId="0" borderId="17" xfId="0" applyFont="1" applyBorder="1" applyAlignment="1">
      <alignment vertical="center"/>
    </xf>
    <xf numFmtId="0" fontId="20" fillId="12" borderId="17" xfId="0" applyFont="1" applyFill="1" applyBorder="1" applyAlignment="1">
      <alignment horizontal="center" vertical="center" wrapText="1"/>
    </xf>
    <xf numFmtId="0" fontId="18" fillId="13" borderId="17" xfId="0" applyFont="1" applyFill="1" applyBorder="1" applyAlignment="1">
      <alignment horizontal="center" vertical="center" wrapText="1"/>
    </xf>
    <xf numFmtId="0" fontId="20" fillId="8" borderId="17" xfId="0" applyFont="1" applyFill="1" applyBorder="1" applyAlignment="1">
      <alignment horizontal="center" vertical="center" wrapText="1"/>
    </xf>
    <xf numFmtId="0" fontId="16" fillId="0" borderId="0" xfId="0" applyFont="1"/>
    <xf numFmtId="0" fontId="12" fillId="0" borderId="18" xfId="5" applyBorder="1" applyAlignment="1">
      <alignment horizontal="center" vertical="center" wrapText="1"/>
    </xf>
    <xf numFmtId="0" fontId="12" fillId="0" borderId="26" xfId="5" applyBorder="1" applyAlignment="1">
      <alignment horizontal="center" vertical="center" wrapText="1"/>
    </xf>
    <xf numFmtId="0" fontId="49" fillId="2" borderId="28" xfId="2" quotePrefix="1" applyFont="1" applyFill="1" applyBorder="1" applyAlignment="1">
      <alignment horizontal="left" vertical="top" wrapText="1"/>
    </xf>
    <xf numFmtId="0" fontId="25" fillId="2" borderId="0" xfId="2" quotePrefix="1" applyFont="1" applyFill="1" applyAlignment="1">
      <alignment horizontal="left" vertical="top" wrapText="1"/>
    </xf>
    <xf numFmtId="0" fontId="25" fillId="2" borderId="32" xfId="2" quotePrefix="1" applyFont="1" applyFill="1" applyBorder="1" applyAlignment="1">
      <alignment horizontal="left" vertical="top" wrapText="1"/>
    </xf>
    <xf numFmtId="0" fontId="25" fillId="2" borderId="28" xfId="2" applyFont="1" applyFill="1" applyBorder="1"/>
    <xf numFmtId="0" fontId="25" fillId="2" borderId="0" xfId="2" applyFont="1" applyFill="1"/>
    <xf numFmtId="0" fontId="25" fillId="2" borderId="0" xfId="2" applyFont="1" applyFill="1" applyAlignment="1">
      <alignment horizontal="left" vertical="center" wrapText="1"/>
    </xf>
    <xf numFmtId="0" fontId="25" fillId="2" borderId="0" xfId="2" quotePrefix="1" applyFont="1" applyFill="1" applyAlignment="1">
      <alignment horizontal="left" vertical="center" wrapText="1"/>
    </xf>
    <xf numFmtId="0" fontId="25" fillId="2" borderId="32" xfId="2" applyFont="1" applyFill="1" applyBorder="1"/>
    <xf numFmtId="0" fontId="25" fillId="2" borderId="0" xfId="0" applyFont="1" applyFill="1" applyAlignment="1">
      <alignment horizontal="left" vertical="center" wrapText="1"/>
    </xf>
    <xf numFmtId="0" fontId="25" fillId="2" borderId="0" xfId="0" applyFont="1" applyFill="1" applyAlignment="1">
      <alignment horizontal="left" vertical="top" wrapText="1"/>
    </xf>
    <xf numFmtId="0" fontId="25" fillId="2" borderId="39" xfId="2" applyFont="1" applyFill="1" applyBorder="1"/>
    <xf numFmtId="0" fontId="25" fillId="2" borderId="7" xfId="2" applyFont="1" applyFill="1" applyBorder="1"/>
    <xf numFmtId="0" fontId="25" fillId="2" borderId="40" xfId="2" applyFont="1" applyFill="1" applyBorder="1"/>
    <xf numFmtId="0" fontId="25" fillId="2" borderId="28" xfId="0" applyFont="1" applyFill="1" applyBorder="1"/>
    <xf numFmtId="0" fontId="25" fillId="2" borderId="32" xfId="0" applyFont="1" applyFill="1" applyBorder="1"/>
    <xf numFmtId="0" fontId="50" fillId="15" borderId="17" xfId="0" applyFont="1" applyFill="1" applyBorder="1" applyAlignment="1">
      <alignment horizontal="center" vertical="center" wrapText="1" readingOrder="1"/>
    </xf>
    <xf numFmtId="0" fontId="50" fillId="2" borderId="17" xfId="0" applyFont="1" applyFill="1" applyBorder="1" applyAlignment="1">
      <alignment horizontal="center" vertical="center" wrapText="1" readingOrder="1"/>
    </xf>
    <xf numFmtId="0" fontId="14" fillId="2" borderId="17" xfId="0" applyFont="1" applyFill="1" applyBorder="1" applyAlignment="1">
      <alignment horizontal="justify" vertical="center" wrapText="1" readingOrder="1"/>
    </xf>
    <xf numFmtId="9" fontId="50" fillId="2" borderId="17" xfId="0" applyNumberFormat="1" applyFont="1" applyFill="1" applyBorder="1" applyAlignment="1">
      <alignment horizontal="center" vertical="center" wrapText="1" readingOrder="1"/>
    </xf>
    <xf numFmtId="0" fontId="14" fillId="2" borderId="17" xfId="0" applyFont="1" applyFill="1" applyBorder="1" applyAlignment="1">
      <alignment horizontal="center" vertical="center" wrapText="1" readingOrder="1"/>
    </xf>
    <xf numFmtId="0" fontId="50" fillId="2" borderId="0" xfId="0" applyFont="1" applyFill="1"/>
    <xf numFmtId="0" fontId="17" fillId="18" borderId="22" xfId="0" applyFont="1" applyFill="1" applyBorder="1" applyAlignment="1" applyProtection="1">
      <alignment horizontal="center" vertical="center"/>
      <protection hidden="1"/>
    </xf>
    <xf numFmtId="0" fontId="17" fillId="18" borderId="17" xfId="0" applyFont="1" applyFill="1" applyBorder="1" applyAlignment="1" applyProtection="1">
      <alignment horizontal="center" vertical="center"/>
      <protection hidden="1"/>
    </xf>
    <xf numFmtId="0" fontId="22" fillId="18" borderId="22" xfId="0" applyFont="1" applyFill="1" applyBorder="1" applyAlignment="1" applyProtection="1">
      <alignment horizontal="center" vertical="center" textRotation="90" wrapText="1"/>
      <protection hidden="1"/>
    </xf>
    <xf numFmtId="9" fontId="17" fillId="18" borderId="22" xfId="0" applyNumberFormat="1" applyFont="1" applyFill="1" applyBorder="1" applyAlignment="1" applyProtection="1">
      <alignment horizontal="center" vertical="center"/>
      <protection hidden="1"/>
    </xf>
    <xf numFmtId="0" fontId="22" fillId="18" borderId="17" xfId="0" applyFont="1" applyFill="1" applyBorder="1" applyAlignment="1" applyProtection="1">
      <alignment horizontal="center" vertical="center" textRotation="90" wrapText="1"/>
      <protection hidden="1"/>
    </xf>
    <xf numFmtId="9" fontId="17" fillId="18" borderId="17" xfId="0" applyNumberFormat="1" applyFont="1" applyFill="1" applyBorder="1" applyAlignment="1" applyProtection="1">
      <alignment horizontal="center" vertical="center"/>
      <protection hidden="1"/>
    </xf>
    <xf numFmtId="0" fontId="22" fillId="18" borderId="22" xfId="0" applyFont="1" applyFill="1" applyBorder="1" applyAlignment="1" applyProtection="1">
      <alignment horizontal="center" vertical="center" textRotation="90"/>
      <protection hidden="1"/>
    </xf>
    <xf numFmtId="0" fontId="22" fillId="18" borderId="17" xfId="0" applyFont="1" applyFill="1" applyBorder="1" applyAlignment="1" applyProtection="1">
      <alignment horizontal="center" vertical="center" textRotation="90"/>
      <protection hidden="1"/>
    </xf>
    <xf numFmtId="0" fontId="41" fillId="0" borderId="17" xfId="0" applyFont="1" applyBorder="1" applyAlignment="1">
      <alignment horizontal="center" vertical="center" wrapText="1"/>
    </xf>
    <xf numFmtId="9" fontId="17" fillId="18" borderId="17" xfId="0" applyNumberFormat="1" applyFont="1" applyFill="1" applyBorder="1" applyAlignment="1" applyProtection="1">
      <alignment horizontal="center" vertical="center" wrapText="1"/>
      <protection hidden="1"/>
    </xf>
    <xf numFmtId="0" fontId="17" fillId="0" borderId="17" xfId="0" applyFont="1" applyBorder="1" applyAlignment="1" applyProtection="1">
      <alignment horizontal="center" vertical="center"/>
    </xf>
    <xf numFmtId="0" fontId="41" fillId="0" borderId="0" xfId="0" applyFont="1" applyAlignment="1">
      <alignment horizontal="left"/>
    </xf>
    <xf numFmtId="0" fontId="17" fillId="0" borderId="0" xfId="0" applyFont="1" applyFill="1" applyBorder="1" applyAlignment="1">
      <alignment vertical="center"/>
    </xf>
    <xf numFmtId="0" fontId="17" fillId="2" borderId="0" xfId="0" applyFont="1" applyFill="1" applyAlignment="1">
      <alignment vertical="center" wrapText="1"/>
    </xf>
    <xf numFmtId="0" fontId="17" fillId="2" borderId="0" xfId="0" applyFont="1" applyFill="1" applyAlignment="1">
      <alignment horizontal="center" vertical="center" wrapText="1"/>
    </xf>
    <xf numFmtId="0" fontId="17" fillId="2" borderId="0" xfId="0" applyFont="1" applyFill="1" applyAlignment="1">
      <alignment horizontal="center" vertical="center"/>
    </xf>
    <xf numFmtId="0" fontId="17" fillId="0" borderId="0" xfId="0" applyFont="1" applyAlignment="1">
      <alignment horizontal="center" vertical="center"/>
    </xf>
    <xf numFmtId="0" fontId="17" fillId="0" borderId="0" xfId="0" applyFont="1" applyAlignment="1">
      <alignment horizontal="center"/>
    </xf>
    <xf numFmtId="0" fontId="17" fillId="0" borderId="0" xfId="0" applyFont="1" applyAlignment="1">
      <alignment vertical="center" wrapText="1"/>
    </xf>
    <xf numFmtId="0" fontId="17" fillId="0" borderId="0" xfId="0" applyFont="1" applyAlignment="1">
      <alignment horizontal="center" vertical="center" wrapText="1"/>
    </xf>
    <xf numFmtId="0" fontId="17" fillId="0" borderId="0" xfId="0" applyFont="1" applyBorder="1" applyAlignment="1"/>
    <xf numFmtId="0" fontId="17" fillId="0" borderId="22" xfId="0" applyFont="1" applyBorder="1" applyAlignment="1" applyProtection="1">
      <alignment horizontal="center" vertical="center"/>
    </xf>
    <xf numFmtId="9" fontId="17" fillId="18" borderId="22" xfId="0" applyNumberFormat="1" applyFont="1" applyFill="1" applyBorder="1" applyAlignment="1" applyProtection="1">
      <alignment horizontal="center" vertical="center" wrapText="1"/>
      <protection hidden="1"/>
    </xf>
    <xf numFmtId="0" fontId="17" fillId="0" borderId="22" xfId="0" applyFont="1" applyBorder="1" applyAlignment="1" applyProtection="1">
      <alignment horizontal="center" vertical="center" textRotation="90" wrapText="1"/>
      <protection locked="0"/>
    </xf>
    <xf numFmtId="0" fontId="17" fillId="0" borderId="0" xfId="0" applyFont="1" applyFill="1" applyBorder="1" applyAlignment="1">
      <alignment horizontal="center" vertical="center"/>
    </xf>
    <xf numFmtId="0" fontId="17" fillId="0" borderId="22" xfId="0" applyFont="1" applyBorder="1" applyAlignment="1" applyProtection="1">
      <alignment horizontal="justify" vertical="top" wrapText="1"/>
      <protection locked="0"/>
    </xf>
    <xf numFmtId="0" fontId="17" fillId="0" borderId="22" xfId="0" applyFont="1" applyBorder="1" applyAlignment="1" applyProtection="1">
      <alignment horizontal="center" vertical="center" textRotation="90"/>
      <protection locked="0"/>
    </xf>
    <xf numFmtId="0" fontId="24" fillId="15" borderId="23" xfId="0" applyFont="1" applyFill="1" applyBorder="1" applyAlignment="1">
      <alignment horizontal="center" vertical="center" textRotation="90" wrapText="1"/>
    </xf>
    <xf numFmtId="0" fontId="17" fillId="0" borderId="23" xfId="0" applyFont="1" applyBorder="1" applyAlignment="1" applyProtection="1">
      <alignment horizontal="center" vertical="center"/>
    </xf>
    <xf numFmtId="0" fontId="17" fillId="0" borderId="23" xfId="0" applyFont="1" applyBorder="1" applyAlignment="1" applyProtection="1">
      <alignment horizontal="justify" vertical="top" wrapText="1"/>
      <protection locked="0"/>
    </xf>
    <xf numFmtId="0" fontId="17" fillId="18" borderId="23" xfId="0" applyFont="1" applyFill="1" applyBorder="1" applyAlignment="1" applyProtection="1">
      <alignment horizontal="center" vertical="center"/>
      <protection hidden="1"/>
    </xf>
    <xf numFmtId="0" fontId="17" fillId="0" borderId="23" xfId="0" applyFont="1" applyBorder="1" applyAlignment="1" applyProtection="1">
      <alignment horizontal="center" vertical="center" textRotation="90" wrapText="1"/>
      <protection locked="0"/>
    </xf>
    <xf numFmtId="9" fontId="17" fillId="18" borderId="23" xfId="0" applyNumberFormat="1" applyFont="1" applyFill="1" applyBorder="1" applyAlignment="1" applyProtection="1">
      <alignment horizontal="center" vertical="center" wrapText="1"/>
      <protection hidden="1"/>
    </xf>
    <xf numFmtId="164" fontId="17" fillId="0" borderId="23" xfId="1" applyNumberFormat="1" applyFont="1" applyBorder="1" applyAlignment="1">
      <alignment horizontal="center" vertical="top"/>
    </xf>
    <xf numFmtId="0" fontId="22" fillId="18" borderId="23" xfId="0" applyFont="1" applyFill="1" applyBorder="1" applyAlignment="1" applyProtection="1">
      <alignment horizontal="center" vertical="center" textRotation="90" wrapText="1"/>
      <protection hidden="1"/>
    </xf>
    <xf numFmtId="9" fontId="17" fillId="18" borderId="23" xfId="0" applyNumberFormat="1" applyFont="1" applyFill="1" applyBorder="1" applyAlignment="1" applyProtection="1">
      <alignment horizontal="center" vertical="center"/>
      <protection hidden="1"/>
    </xf>
    <xf numFmtId="0" fontId="22" fillId="18" borderId="23" xfId="0" applyFont="1" applyFill="1" applyBorder="1" applyAlignment="1" applyProtection="1">
      <alignment horizontal="center" vertical="center" textRotation="90"/>
      <protection hidden="1"/>
    </xf>
    <xf numFmtId="0" fontId="17" fillId="0" borderId="23" xfId="0" applyFont="1" applyBorder="1" applyAlignment="1" applyProtection="1">
      <alignment horizontal="center" vertical="center" textRotation="90"/>
      <protection locked="0"/>
    </xf>
    <xf numFmtId="0" fontId="17" fillId="0" borderId="23" xfId="0" applyFont="1" applyBorder="1" applyAlignment="1" applyProtection="1">
      <alignment horizontal="justify" vertical="top"/>
      <protection locked="0"/>
    </xf>
    <xf numFmtId="0" fontId="12" fillId="0" borderId="23" xfId="0" applyFont="1" applyBorder="1" applyAlignment="1" applyProtection="1">
      <alignment horizontal="justify" vertical="top"/>
      <protection locked="0"/>
    </xf>
    <xf numFmtId="0" fontId="17" fillId="0" borderId="23" xfId="0" applyFont="1" applyBorder="1" applyAlignment="1" applyProtection="1">
      <alignment horizontal="justify" vertical="center" wrapText="1"/>
      <protection locked="0"/>
    </xf>
    <xf numFmtId="164" fontId="17" fillId="0" borderId="23" xfId="1" applyNumberFormat="1" applyFont="1" applyBorder="1" applyAlignment="1">
      <alignment horizontal="center" vertical="center"/>
    </xf>
    <xf numFmtId="164" fontId="17" fillId="8" borderId="23" xfId="1" applyNumberFormat="1" applyFont="1" applyFill="1" applyBorder="1" applyAlignment="1">
      <alignment horizontal="center" vertical="center"/>
    </xf>
    <xf numFmtId="0" fontId="17" fillId="0" borderId="23" xfId="0" applyFont="1" applyBorder="1" applyAlignment="1" applyProtection="1">
      <alignment horizontal="justify" vertical="center"/>
      <protection locked="0"/>
    </xf>
    <xf numFmtId="164" fontId="17" fillId="8" borderId="23" xfId="1" applyNumberFormat="1" applyFont="1" applyFill="1" applyBorder="1" applyAlignment="1">
      <alignment horizontal="center" vertical="top"/>
    </xf>
    <xf numFmtId="0" fontId="25" fillId="0" borderId="23" xfId="0" applyFont="1" applyBorder="1" applyAlignment="1" applyProtection="1">
      <alignment horizontal="center" vertical="center" textRotation="90" wrapText="1"/>
      <protection locked="0"/>
    </xf>
    <xf numFmtId="0" fontId="56" fillId="2" borderId="0" xfId="0" applyFont="1" applyFill="1" applyBorder="1" applyAlignment="1" applyProtection="1">
      <alignment vertical="center"/>
      <protection locked="0"/>
    </xf>
    <xf numFmtId="0" fontId="12" fillId="0" borderId="18" xfId="5" applyBorder="1" applyAlignment="1">
      <alignment horizontal="center" vertical="center" wrapText="1"/>
    </xf>
    <xf numFmtId="0" fontId="0" fillId="0" borderId="26" xfId="0" applyBorder="1" applyAlignment="1">
      <alignment wrapText="1"/>
    </xf>
    <xf numFmtId="0" fontId="0" fillId="0" borderId="19" xfId="0" applyBorder="1" applyAlignment="1">
      <alignment wrapText="1"/>
    </xf>
    <xf numFmtId="0" fontId="17" fillId="0" borderId="33" xfId="0" applyFont="1" applyBorder="1" applyAlignment="1">
      <alignment horizontal="center" vertical="center" wrapText="1"/>
    </xf>
    <xf numFmtId="0" fontId="0" fillId="0" borderId="38" xfId="0" applyBorder="1" applyAlignment="1">
      <alignment wrapText="1"/>
    </xf>
    <xf numFmtId="0" fontId="0" fillId="0" borderId="34" xfId="0" applyBorder="1" applyAlignment="1">
      <alignment wrapText="1"/>
    </xf>
    <xf numFmtId="0" fontId="17" fillId="0" borderId="18"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30" xfId="0" applyFont="1" applyBorder="1" applyAlignment="1">
      <alignment horizontal="center" vertical="center" wrapText="1"/>
    </xf>
    <xf numFmtId="0" fontId="0" fillId="0" borderId="29" xfId="0" applyBorder="1" applyAlignment="1">
      <alignment wrapText="1"/>
    </xf>
    <xf numFmtId="0" fontId="0" fillId="0" borderId="31" xfId="0" applyBorder="1" applyAlignment="1">
      <alignment wrapText="1"/>
    </xf>
    <xf numFmtId="0" fontId="17" fillId="0" borderId="17" xfId="0" applyFont="1" applyBorder="1" applyAlignment="1">
      <alignment horizontal="center" vertical="center" wrapText="1"/>
    </xf>
    <xf numFmtId="0" fontId="0" fillId="0" borderId="17" xfId="0" applyBorder="1" applyAlignment="1">
      <alignment horizontal="center" vertical="center" wrapText="1"/>
    </xf>
    <xf numFmtId="0" fontId="0" fillId="0" borderId="17" xfId="0" applyBorder="1" applyAlignment="1">
      <alignment wrapText="1"/>
    </xf>
    <xf numFmtId="0" fontId="12" fillId="0" borderId="26" xfId="5" applyBorder="1" applyAlignment="1">
      <alignment horizontal="center" vertical="center" wrapText="1"/>
    </xf>
    <xf numFmtId="49" fontId="12" fillId="0" borderId="35" xfId="5" applyNumberFormat="1" applyBorder="1" applyAlignment="1">
      <alignment horizontal="center" vertical="center" wrapText="1"/>
    </xf>
    <xf numFmtId="49" fontId="12" fillId="0" borderId="37" xfId="5" applyNumberFormat="1" applyBorder="1" applyAlignment="1">
      <alignment horizontal="center" vertical="center" wrapText="1"/>
    </xf>
    <xf numFmtId="49" fontId="17" fillId="0" borderId="35" xfId="5" applyNumberFormat="1" applyFont="1" applyBorder="1" applyAlignment="1">
      <alignment horizontal="center" vertical="center" wrapText="1"/>
    </xf>
    <xf numFmtId="49" fontId="17" fillId="0" borderId="37" xfId="5" applyNumberFormat="1" applyFont="1" applyBorder="1" applyAlignment="1">
      <alignment horizontal="center" vertical="center" wrapText="1"/>
    </xf>
    <xf numFmtId="0" fontId="17" fillId="0" borderId="26" xfId="5" applyFont="1" applyBorder="1" applyAlignment="1">
      <alignment horizontal="left" vertical="center" wrapText="1"/>
    </xf>
    <xf numFmtId="0" fontId="17" fillId="0" borderId="19" xfId="5" applyFont="1" applyBorder="1" applyAlignment="1">
      <alignment horizontal="left" vertical="center" wrapText="1"/>
    </xf>
    <xf numFmtId="0" fontId="12" fillId="0" borderId="35" xfId="5" applyBorder="1" applyAlignment="1">
      <alignment horizontal="center" vertical="center" wrapText="1"/>
    </xf>
    <xf numFmtId="0" fontId="12" fillId="0" borderId="36" xfId="0" applyFont="1" applyBorder="1" applyAlignment="1">
      <alignment wrapText="1"/>
    </xf>
    <xf numFmtId="0" fontId="12" fillId="0" borderId="37" xfId="0" applyFont="1" applyBorder="1" applyAlignment="1">
      <alignment wrapText="1"/>
    </xf>
    <xf numFmtId="0" fontId="12" fillId="0" borderId="20" xfId="0" applyFont="1" applyBorder="1" applyAlignment="1">
      <alignment wrapText="1"/>
    </xf>
    <xf numFmtId="0" fontId="12" fillId="0" borderId="21" xfId="0" applyFont="1" applyBorder="1" applyAlignment="1">
      <alignment wrapText="1"/>
    </xf>
    <xf numFmtId="0" fontId="12" fillId="0" borderId="22" xfId="0" applyFont="1" applyBorder="1" applyAlignment="1">
      <alignment wrapText="1"/>
    </xf>
    <xf numFmtId="0" fontId="12" fillId="0" borderId="37" xfId="5" applyBorder="1" applyAlignment="1">
      <alignment horizontal="center" vertical="center" wrapText="1"/>
    </xf>
    <xf numFmtId="0" fontId="12" fillId="0" borderId="19" xfId="5" applyBorder="1" applyAlignment="1">
      <alignment horizontal="center" vertical="center" wrapText="1"/>
    </xf>
    <xf numFmtId="0" fontId="0" fillId="0" borderId="21" xfId="0" applyBorder="1" applyAlignment="1">
      <alignment wrapText="1"/>
    </xf>
    <xf numFmtId="0" fontId="0" fillId="0" borderId="22" xfId="0" applyBorder="1" applyAlignment="1">
      <alignment wrapText="1"/>
    </xf>
    <xf numFmtId="0" fontId="12" fillId="0" borderId="26" xfId="5" applyBorder="1" applyAlignment="1">
      <alignment horizontal="left" vertical="center" wrapText="1"/>
    </xf>
    <xf numFmtId="0" fontId="12" fillId="0" borderId="19" xfId="5" applyBorder="1" applyAlignment="1">
      <alignment horizontal="left" vertical="center" wrapText="1"/>
    </xf>
    <xf numFmtId="49" fontId="17" fillId="0" borderId="18" xfId="5" applyNumberFormat="1" applyFont="1" applyBorder="1" applyAlignment="1">
      <alignment horizontal="center" vertical="center" wrapText="1"/>
    </xf>
    <xf numFmtId="49" fontId="17" fillId="0" borderId="19" xfId="5" applyNumberFormat="1" applyFont="1" applyBorder="1" applyAlignment="1">
      <alignment horizontal="center" vertical="center" wrapText="1"/>
    </xf>
    <xf numFmtId="0" fontId="17" fillId="0" borderId="18" xfId="5" applyFont="1" applyBorder="1" applyAlignment="1">
      <alignment horizontal="left" vertical="center" wrapText="1"/>
    </xf>
    <xf numFmtId="0" fontId="0" fillId="0" borderId="30" xfId="0" applyBorder="1" applyAlignment="1">
      <alignment wrapText="1"/>
    </xf>
    <xf numFmtId="0" fontId="0" fillId="0" borderId="28" xfId="0" applyBorder="1" applyAlignment="1">
      <alignment wrapText="1"/>
    </xf>
    <xf numFmtId="0" fontId="0" fillId="0" borderId="32" xfId="0" applyBorder="1" applyAlignment="1">
      <alignment wrapText="1"/>
    </xf>
    <xf numFmtId="0" fontId="0" fillId="0" borderId="33" xfId="0" applyBorder="1" applyAlignment="1">
      <alignment wrapText="1"/>
    </xf>
    <xf numFmtId="0" fontId="12" fillId="0" borderId="18" xfId="5" applyBorder="1" applyAlignment="1">
      <alignment horizontal="left" vertical="center" wrapText="1"/>
    </xf>
    <xf numFmtId="49" fontId="17" fillId="0" borderId="18" xfId="5" applyNumberFormat="1" applyFont="1" applyBorder="1" applyAlignment="1">
      <alignment horizontal="left" vertical="center" wrapText="1"/>
    </xf>
    <xf numFmtId="49" fontId="12" fillId="0" borderId="26" xfId="5" applyNumberFormat="1" applyBorder="1" applyAlignment="1">
      <alignment horizontal="left" vertical="center" wrapText="1"/>
    </xf>
    <xf numFmtId="49" fontId="12" fillId="0" borderId="19" xfId="5" applyNumberFormat="1" applyBorder="1" applyAlignment="1">
      <alignment horizontal="left" vertical="center" wrapText="1"/>
    </xf>
    <xf numFmtId="0" fontId="41" fillId="0" borderId="17" xfId="0" applyFont="1" applyBorder="1" applyAlignment="1">
      <alignment horizontal="center" vertical="center" wrapText="1"/>
    </xf>
    <xf numFmtId="0" fontId="41" fillId="0" borderId="18" xfId="0" applyFont="1" applyBorder="1" applyAlignment="1">
      <alignment horizontal="center" vertical="center" wrapText="1"/>
    </xf>
    <xf numFmtId="0" fontId="41" fillId="0" borderId="26" xfId="0" applyFont="1" applyBorder="1" applyAlignment="1">
      <alignment horizontal="center" vertical="center" wrapText="1"/>
    </xf>
    <xf numFmtId="0" fontId="41" fillId="0" borderId="19" xfId="0" applyFont="1" applyBorder="1" applyAlignment="1">
      <alignment horizontal="center" vertical="center" wrapText="1"/>
    </xf>
    <xf numFmtId="0" fontId="41" fillId="0" borderId="18" xfId="5" applyFont="1" applyBorder="1" applyAlignment="1">
      <alignment horizontal="center" vertical="center" wrapText="1"/>
    </xf>
    <xf numFmtId="0" fontId="17" fillId="0" borderId="19" xfId="0" applyFont="1" applyBorder="1" applyAlignment="1">
      <alignment horizontal="center" vertical="center" wrapText="1"/>
    </xf>
    <xf numFmtId="0" fontId="41" fillId="0" borderId="18" xfId="5" applyFont="1" applyBorder="1" applyAlignment="1">
      <alignment horizontal="left" vertical="center" wrapText="1"/>
    </xf>
    <xf numFmtId="0" fontId="41" fillId="0" borderId="26" xfId="5" applyFont="1" applyBorder="1" applyAlignment="1">
      <alignment horizontal="left" vertical="center" wrapText="1"/>
    </xf>
    <xf numFmtId="0" fontId="41" fillId="0" borderId="19" xfId="5" applyFont="1" applyBorder="1" applyAlignment="1">
      <alignment horizontal="left" vertical="center" wrapText="1"/>
    </xf>
    <xf numFmtId="0" fontId="41" fillId="0" borderId="18" xfId="0" applyFont="1" applyBorder="1" applyAlignment="1">
      <alignment horizontal="justify" vertical="center" wrapText="1"/>
    </xf>
    <xf numFmtId="0" fontId="41" fillId="0" borderId="26" xfId="0" applyFont="1" applyBorder="1" applyAlignment="1">
      <alignment horizontal="justify" vertical="center" wrapText="1"/>
    </xf>
    <xf numFmtId="0" fontId="41" fillId="0" borderId="19" xfId="0" applyFont="1" applyBorder="1" applyAlignment="1">
      <alignment horizontal="justify" vertical="center" wrapText="1"/>
    </xf>
    <xf numFmtId="0" fontId="12" fillId="0" borderId="26" xfId="5" applyBorder="1" applyAlignment="1">
      <alignment horizontal="justify" vertical="center" wrapText="1"/>
    </xf>
    <xf numFmtId="0" fontId="12" fillId="0" borderId="19" xfId="5" applyBorder="1" applyAlignment="1">
      <alignment horizontal="justify" vertical="center" wrapText="1"/>
    </xf>
    <xf numFmtId="0" fontId="41" fillId="0" borderId="26" xfId="5" applyFont="1" applyBorder="1" applyAlignment="1">
      <alignment horizontal="center" vertical="center" wrapText="1"/>
    </xf>
    <xf numFmtId="49" fontId="41" fillId="0" borderId="35" xfId="5" applyNumberFormat="1" applyFont="1" applyBorder="1" applyAlignment="1">
      <alignment horizontal="center" vertical="center" wrapText="1"/>
    </xf>
    <xf numFmtId="49" fontId="41" fillId="0" borderId="37" xfId="5" applyNumberFormat="1" applyFont="1" applyBorder="1" applyAlignment="1">
      <alignment horizontal="center" vertical="center" wrapText="1"/>
    </xf>
    <xf numFmtId="0" fontId="41" fillId="0" borderId="26" xfId="5" applyFont="1" applyBorder="1" applyAlignment="1">
      <alignment horizontal="justify" vertical="top" wrapText="1"/>
    </xf>
    <xf numFmtId="0" fontId="41" fillId="0" borderId="19" xfId="5" applyFont="1" applyBorder="1" applyAlignment="1">
      <alignment horizontal="justify" vertical="top" wrapText="1"/>
    </xf>
    <xf numFmtId="0" fontId="41" fillId="0" borderId="26" xfId="0" applyFont="1" applyBorder="1" applyAlignment="1">
      <alignment wrapText="1"/>
    </xf>
    <xf numFmtId="0" fontId="41" fillId="0" borderId="19" xfId="0" applyFont="1" applyBorder="1" applyAlignment="1">
      <alignment wrapText="1"/>
    </xf>
    <xf numFmtId="0" fontId="25" fillId="2" borderId="17" xfId="0" applyFont="1" applyFill="1" applyBorder="1" applyAlignment="1">
      <alignment horizontal="left" vertical="center" wrapText="1"/>
    </xf>
    <xf numFmtId="0" fontId="25" fillId="2" borderId="17" xfId="2" applyFont="1" applyFill="1" applyBorder="1" applyAlignment="1">
      <alignment horizontal="justify" vertical="center" wrapText="1"/>
    </xf>
    <xf numFmtId="0" fontId="25" fillId="2" borderId="18" xfId="0" applyFont="1" applyFill="1" applyBorder="1" applyAlignment="1">
      <alignment horizontal="left" vertical="center" wrapText="1"/>
    </xf>
    <xf numFmtId="0" fontId="25" fillId="2" borderId="19" xfId="0" applyFont="1" applyFill="1" applyBorder="1" applyAlignment="1">
      <alignment horizontal="left" vertical="center" wrapText="1"/>
    </xf>
    <xf numFmtId="0" fontId="25" fillId="2" borderId="17" xfId="3" applyFont="1" applyFill="1" applyBorder="1" applyAlignment="1">
      <alignment horizontal="left" vertical="center" wrapText="1" readingOrder="1"/>
    </xf>
    <xf numFmtId="0" fontId="25" fillId="2" borderId="17" xfId="3" applyFont="1" applyFill="1" applyBorder="1" applyAlignment="1">
      <alignment horizontal="left" vertical="top" wrapText="1" readingOrder="1"/>
    </xf>
    <xf numFmtId="0" fontId="25" fillId="2" borderId="17" xfId="2" applyFont="1" applyFill="1" applyBorder="1" applyAlignment="1">
      <alignment horizontal="left" vertical="center" wrapText="1"/>
    </xf>
    <xf numFmtId="0" fontId="25" fillId="2" borderId="17" xfId="3" applyFont="1" applyFill="1" applyBorder="1" applyAlignment="1">
      <alignment vertical="center" wrapText="1" readingOrder="1"/>
    </xf>
    <xf numFmtId="0" fontId="25" fillId="14" borderId="17" xfId="3" applyFont="1" applyFill="1" applyBorder="1" applyAlignment="1">
      <alignment horizontal="center" vertical="center" wrapText="1"/>
    </xf>
    <xf numFmtId="0" fontId="25" fillId="14" borderId="17" xfId="2" applyFont="1" applyFill="1" applyBorder="1" applyAlignment="1">
      <alignment horizontal="center" vertical="center"/>
    </xf>
    <xf numFmtId="0" fontId="25" fillId="0" borderId="30" xfId="2" applyFont="1" applyBorder="1" applyAlignment="1">
      <alignment horizontal="center" vertical="center" wrapText="1"/>
    </xf>
    <xf numFmtId="0" fontId="25" fillId="0" borderId="29" xfId="2" applyFont="1" applyBorder="1" applyAlignment="1">
      <alignment horizontal="center" vertical="center" wrapText="1"/>
    </xf>
    <xf numFmtId="0" fontId="25" fillId="0" borderId="31" xfId="2" applyFont="1" applyBorder="1" applyAlignment="1">
      <alignment horizontal="center" vertical="center" wrapText="1"/>
    </xf>
    <xf numFmtId="49" fontId="25" fillId="0" borderId="17" xfId="2" quotePrefix="1" applyNumberFormat="1" applyFont="1" applyBorder="1" applyAlignment="1">
      <alignment horizontal="justify" vertical="center" wrapText="1"/>
    </xf>
    <xf numFmtId="0" fontId="49" fillId="2" borderId="17" xfId="2" quotePrefix="1" applyFont="1" applyFill="1" applyBorder="1" applyAlignment="1">
      <alignment horizontal="left" vertical="top" wrapText="1"/>
    </xf>
    <xf numFmtId="0" fontId="25" fillId="2" borderId="17" xfId="2" quotePrefix="1" applyFont="1" applyFill="1" applyBorder="1" applyAlignment="1">
      <alignment horizontal="left" vertical="top" wrapText="1"/>
    </xf>
    <xf numFmtId="0" fontId="25" fillId="2" borderId="17" xfId="2" quotePrefix="1" applyFont="1" applyFill="1" applyBorder="1" applyAlignment="1">
      <alignment horizontal="justify" vertical="center" wrapText="1"/>
    </xf>
    <xf numFmtId="0" fontId="25" fillId="0" borderId="28" xfId="2" quotePrefix="1" applyFont="1" applyBorder="1" applyAlignment="1">
      <alignment horizontal="left" vertical="top" wrapText="1"/>
    </xf>
    <xf numFmtId="0" fontId="25" fillId="0" borderId="0" xfId="2" quotePrefix="1" applyFont="1" applyAlignment="1">
      <alignment horizontal="left" vertical="top" wrapText="1"/>
    </xf>
    <xf numFmtId="0" fontId="25" fillId="0" borderId="32" xfId="2" quotePrefix="1" applyFont="1" applyBorder="1" applyAlignment="1">
      <alignment horizontal="left" vertical="top" wrapText="1"/>
    </xf>
    <xf numFmtId="0" fontId="25" fillId="2" borderId="18" xfId="2" applyFont="1" applyFill="1" applyBorder="1" applyAlignment="1">
      <alignment horizontal="center"/>
    </xf>
    <xf numFmtId="0" fontId="25" fillId="2" borderId="26" xfId="2" applyFont="1" applyFill="1" applyBorder="1" applyAlignment="1">
      <alignment horizontal="center"/>
    </xf>
    <xf numFmtId="0" fontId="25" fillId="2" borderId="19" xfId="2" applyFont="1" applyFill="1" applyBorder="1" applyAlignment="1">
      <alignment horizontal="center"/>
    </xf>
    <xf numFmtId="0" fontId="25" fillId="14" borderId="33" xfId="0" applyFont="1" applyFill="1" applyBorder="1" applyAlignment="1">
      <alignment horizontal="left" vertical="top" wrapText="1"/>
    </xf>
    <xf numFmtId="0" fontId="25" fillId="14" borderId="38" xfId="0" applyFont="1" applyFill="1" applyBorder="1" applyAlignment="1">
      <alignment horizontal="left" vertical="top" wrapText="1"/>
    </xf>
    <xf numFmtId="0" fontId="25" fillId="14" borderId="34" xfId="0" applyFont="1" applyFill="1" applyBorder="1" applyAlignment="1">
      <alignment horizontal="left" vertical="top" wrapText="1"/>
    </xf>
    <xf numFmtId="0" fontId="25" fillId="2" borderId="17" xfId="0" applyFont="1" applyFill="1" applyBorder="1" applyAlignment="1">
      <alignment horizontal="justify" vertical="center" wrapText="1"/>
    </xf>
    <xf numFmtId="0" fontId="25" fillId="2" borderId="28" xfId="2" applyFont="1" applyFill="1" applyBorder="1" applyAlignment="1">
      <alignment horizontal="left" vertical="top" wrapText="1"/>
    </xf>
    <xf numFmtId="0" fontId="25" fillId="2" borderId="0" xfId="2" applyFont="1" applyFill="1" applyAlignment="1">
      <alignment horizontal="left" vertical="top" wrapText="1"/>
    </xf>
    <xf numFmtId="0" fontId="25" fillId="2" borderId="32" xfId="2" applyFont="1" applyFill="1" applyBorder="1" applyAlignment="1">
      <alignment horizontal="left" vertical="top" wrapText="1"/>
    </xf>
    <xf numFmtId="0" fontId="24" fillId="15" borderId="23" xfId="0" applyFont="1" applyFill="1" applyBorder="1" applyAlignment="1">
      <alignment horizontal="center" vertical="center"/>
    </xf>
    <xf numFmtId="0" fontId="17" fillId="0" borderId="22"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23" xfId="0" applyFont="1" applyBorder="1" applyAlignment="1" applyProtection="1">
      <alignment horizontal="center" vertical="center"/>
    </xf>
    <xf numFmtId="0" fontId="17" fillId="0" borderId="23" xfId="0" applyFont="1" applyBorder="1" applyAlignment="1" applyProtection="1">
      <alignment horizontal="center" vertical="center" textRotation="90" wrapText="1"/>
      <protection locked="0"/>
    </xf>
    <xf numFmtId="0" fontId="17" fillId="0" borderId="23" xfId="0" applyFont="1" applyBorder="1" applyAlignment="1" applyProtection="1">
      <alignment horizontal="justify" vertical="center" wrapText="1"/>
      <protection locked="0"/>
    </xf>
    <xf numFmtId="0" fontId="41" fillId="0" borderId="29" xfId="0" applyFont="1" applyBorder="1" applyAlignment="1">
      <alignment horizontal="left" vertical="center"/>
    </xf>
    <xf numFmtId="0" fontId="41" fillId="0" borderId="18" xfId="0" applyFont="1" applyBorder="1" applyAlignment="1">
      <alignment horizontal="center" vertical="center"/>
    </xf>
    <xf numFmtId="0" fontId="41" fillId="0" borderId="26" xfId="0" applyFont="1" applyBorder="1" applyAlignment="1">
      <alignment horizontal="center" vertical="center"/>
    </xf>
    <xf numFmtId="0" fontId="41" fillId="0" borderId="19" xfId="0" applyFont="1" applyBorder="1" applyAlignment="1">
      <alignment horizontal="center" vertical="center"/>
    </xf>
    <xf numFmtId="0" fontId="17" fillId="0" borderId="22" xfId="0" applyFont="1" applyBorder="1" applyAlignment="1" applyProtection="1">
      <alignment horizontal="center" vertical="center" textRotation="90" wrapText="1"/>
    </xf>
    <xf numFmtId="0" fontId="17" fillId="0" borderId="17" xfId="0" applyFont="1" applyBorder="1" applyAlignment="1" applyProtection="1">
      <alignment horizontal="center" vertical="center" textRotation="90" wrapText="1"/>
    </xf>
    <xf numFmtId="0" fontId="17" fillId="0" borderId="22" xfId="0" applyFont="1" applyFill="1" applyBorder="1" applyAlignment="1" applyProtection="1">
      <alignment horizontal="center" vertical="center" textRotation="90" wrapText="1"/>
    </xf>
    <xf numFmtId="0" fontId="17" fillId="0" borderId="17" xfId="0" applyFont="1" applyFill="1" applyBorder="1" applyAlignment="1" applyProtection="1">
      <alignment horizontal="center" vertical="center" textRotation="90" wrapText="1"/>
    </xf>
    <xf numFmtId="49" fontId="17" fillId="0" borderId="23" xfId="0" applyNumberFormat="1" applyFont="1" applyBorder="1" applyAlignment="1" applyProtection="1">
      <alignment horizontal="justify" vertical="center" wrapText="1"/>
      <protection locked="0"/>
    </xf>
    <xf numFmtId="0" fontId="17" fillId="0" borderId="22" xfId="0" applyFont="1" applyBorder="1" applyAlignment="1" applyProtection="1">
      <alignment horizontal="center" vertical="top" wrapText="1"/>
      <protection locked="0"/>
    </xf>
    <xf numFmtId="0" fontId="17" fillId="0" borderId="17" xfId="0" applyFont="1" applyBorder="1" applyAlignment="1" applyProtection="1">
      <alignment horizontal="center" vertical="top" wrapText="1"/>
      <protection locked="0"/>
    </xf>
    <xf numFmtId="0" fontId="17" fillId="0" borderId="23" xfId="0" applyFont="1" applyFill="1" applyBorder="1" applyAlignment="1" applyProtection="1">
      <alignment horizontal="justify" vertical="center" wrapText="1"/>
      <protection locked="0"/>
    </xf>
    <xf numFmtId="14" fontId="17" fillId="0" borderId="23" xfId="0" applyNumberFormat="1" applyFont="1" applyBorder="1" applyAlignment="1" applyProtection="1">
      <alignment horizontal="center" vertical="center" wrapText="1"/>
      <protection locked="0"/>
    </xf>
    <xf numFmtId="0" fontId="17" fillId="0" borderId="0" xfId="0" applyFont="1" applyBorder="1" applyAlignment="1">
      <alignment horizontal="center"/>
    </xf>
    <xf numFmtId="0" fontId="17" fillId="0" borderId="18" xfId="0" applyFont="1" applyBorder="1" applyAlignment="1">
      <alignment horizontal="center" vertical="center"/>
    </xf>
    <xf numFmtId="0" fontId="17" fillId="0" borderId="26" xfId="0" applyFont="1" applyBorder="1" applyAlignment="1">
      <alignment horizontal="center" vertical="center"/>
    </xf>
    <xf numFmtId="0" fontId="17" fillId="0" borderId="19" xfId="0" applyFont="1" applyBorder="1" applyAlignment="1">
      <alignment horizontal="center" vertical="center"/>
    </xf>
    <xf numFmtId="0" fontId="17" fillId="0" borderId="23" xfId="0" applyFont="1" applyBorder="1" applyAlignment="1" applyProtection="1">
      <alignment horizontal="center" vertical="center" textRotation="90" wrapText="1"/>
    </xf>
    <xf numFmtId="0" fontId="17" fillId="0" borderId="23" xfId="0" applyFont="1" applyFill="1" applyBorder="1" applyAlignment="1" applyProtection="1">
      <alignment horizontal="center" vertical="center" textRotation="90" wrapText="1"/>
    </xf>
    <xf numFmtId="0" fontId="17" fillId="0" borderId="23" xfId="0" applyFont="1" applyBorder="1" applyAlignment="1" applyProtection="1">
      <alignment vertical="center" wrapText="1"/>
      <protection locked="0"/>
    </xf>
    <xf numFmtId="0" fontId="17" fillId="0" borderId="23" xfId="0" applyFont="1" applyBorder="1" applyAlignment="1" applyProtection="1">
      <alignment horizontal="center" vertical="center"/>
      <protection locked="0"/>
    </xf>
    <xf numFmtId="14" fontId="17" fillId="0" borderId="23" xfId="0" applyNumberFormat="1" applyFont="1" applyBorder="1" applyAlignment="1" applyProtection="1">
      <alignment horizontal="center" vertical="center"/>
      <protection locked="0"/>
    </xf>
    <xf numFmtId="0" fontId="17" fillId="0" borderId="17" xfId="0" applyFont="1" applyBorder="1" applyAlignment="1">
      <alignment horizontal="left" vertical="center" wrapText="1"/>
    </xf>
    <xf numFmtId="0" fontId="12" fillId="0" borderId="23" xfId="0" applyFont="1" applyBorder="1" applyAlignment="1" applyProtection="1">
      <alignment horizontal="center" vertical="center" wrapText="1"/>
      <protection locked="0"/>
    </xf>
    <xf numFmtId="0" fontId="54" fillId="0" borderId="23" xfId="0" applyFont="1" applyBorder="1" applyAlignment="1" applyProtection="1">
      <alignment horizontal="center" vertical="center" wrapText="1"/>
      <protection locked="0"/>
    </xf>
    <xf numFmtId="0" fontId="12" fillId="0" borderId="23" xfId="0" applyFont="1" applyBorder="1" applyAlignment="1" applyProtection="1">
      <alignment vertical="center" wrapText="1"/>
      <protection locked="0"/>
    </xf>
    <xf numFmtId="0" fontId="12" fillId="0" borderId="22" xfId="0" applyFont="1" applyBorder="1" applyAlignment="1" applyProtection="1">
      <alignment horizontal="center" vertical="center" wrapText="1"/>
      <protection locked="0"/>
    </xf>
    <xf numFmtId="0" fontId="12" fillId="0" borderId="17" xfId="0" applyFont="1" applyBorder="1" applyAlignment="1" applyProtection="1">
      <alignment horizontal="center" vertical="center" wrapText="1"/>
      <protection locked="0"/>
    </xf>
    <xf numFmtId="0" fontId="17" fillId="2" borderId="23" xfId="0" applyFont="1" applyFill="1" applyBorder="1" applyAlignment="1">
      <alignment horizontal="center" vertical="center"/>
    </xf>
    <xf numFmtId="0" fontId="17" fillId="2" borderId="21" xfId="0" applyFont="1" applyFill="1" applyBorder="1" applyAlignment="1">
      <alignment horizontal="center" vertical="center"/>
    </xf>
    <xf numFmtId="0" fontId="17" fillId="2" borderId="22" xfId="0" applyFont="1" applyFill="1" applyBorder="1" applyAlignment="1">
      <alignment horizontal="center" vertical="center"/>
    </xf>
    <xf numFmtId="0" fontId="17" fillId="0" borderId="23" xfId="0" applyFont="1" applyBorder="1" applyAlignment="1" applyProtection="1">
      <alignment horizontal="center" vertical="center" wrapText="1"/>
      <protection locked="0"/>
    </xf>
    <xf numFmtId="9" fontId="17" fillId="18" borderId="22" xfId="0" applyNumberFormat="1" applyFont="1" applyFill="1" applyBorder="1" applyAlignment="1" applyProtection="1">
      <alignment horizontal="center" vertical="top" wrapText="1"/>
      <protection hidden="1"/>
    </xf>
    <xf numFmtId="9" fontId="17" fillId="18" borderId="17" xfId="0" applyNumberFormat="1" applyFont="1" applyFill="1" applyBorder="1" applyAlignment="1" applyProtection="1">
      <alignment horizontal="center" vertical="top" wrapText="1"/>
      <protection hidden="1"/>
    </xf>
    <xf numFmtId="9" fontId="17" fillId="0" borderId="22" xfId="0" applyNumberFormat="1" applyFont="1" applyBorder="1" applyAlignment="1" applyProtection="1">
      <alignment horizontal="center" vertical="top" wrapText="1"/>
      <protection locked="0"/>
    </xf>
    <xf numFmtId="9" fontId="17" fillId="0" borderId="17" xfId="0" applyNumberFormat="1" applyFont="1" applyBorder="1" applyAlignment="1" applyProtection="1">
      <alignment horizontal="center" vertical="top" wrapText="1"/>
      <protection locked="0"/>
    </xf>
    <xf numFmtId="9" fontId="17" fillId="0" borderId="22" xfId="0" applyNumberFormat="1" applyFont="1" applyBorder="1" applyAlignment="1" applyProtection="1">
      <alignment horizontal="center" vertical="top" wrapText="1"/>
      <protection hidden="1"/>
    </xf>
    <xf numFmtId="9" fontId="17" fillId="0" borderId="17" xfId="0" applyNumberFormat="1" applyFont="1" applyBorder="1" applyAlignment="1" applyProtection="1">
      <alignment horizontal="center" vertical="top" wrapText="1"/>
      <protection hidden="1"/>
    </xf>
    <xf numFmtId="0" fontId="22" fillId="18" borderId="22" xfId="0" applyFont="1" applyFill="1" applyBorder="1" applyAlignment="1" applyProtection="1">
      <alignment horizontal="center" vertical="top" wrapText="1"/>
      <protection hidden="1"/>
    </xf>
    <xf numFmtId="0" fontId="22" fillId="18" borderId="17" xfId="0" applyFont="1" applyFill="1" applyBorder="1" applyAlignment="1" applyProtection="1">
      <alignment horizontal="center" vertical="top" wrapText="1"/>
      <protection hidden="1"/>
    </xf>
    <xf numFmtId="0" fontId="22" fillId="18" borderId="22" xfId="0" applyFont="1" applyFill="1" applyBorder="1" applyAlignment="1" applyProtection="1">
      <alignment horizontal="center" vertical="top"/>
      <protection hidden="1"/>
    </xf>
    <xf numFmtId="0" fontId="22" fillId="18" borderId="17" xfId="0" applyFont="1" applyFill="1" applyBorder="1" applyAlignment="1" applyProtection="1">
      <alignment horizontal="center" vertical="top"/>
      <protection hidden="1"/>
    </xf>
    <xf numFmtId="9" fontId="17" fillId="18" borderId="23" xfId="0" applyNumberFormat="1" applyFont="1" applyFill="1" applyBorder="1" applyAlignment="1" applyProtection="1">
      <alignment horizontal="center" vertical="center" wrapText="1"/>
      <protection hidden="1"/>
    </xf>
    <xf numFmtId="9" fontId="17" fillId="0" borderId="23" xfId="0" applyNumberFormat="1" applyFont="1" applyBorder="1" applyAlignment="1" applyProtection="1">
      <alignment horizontal="center" vertical="center" wrapText="1"/>
      <protection locked="0"/>
    </xf>
    <xf numFmtId="9" fontId="17" fillId="0" borderId="23" xfId="0" applyNumberFormat="1" applyFont="1" applyBorder="1" applyAlignment="1" applyProtection="1">
      <alignment horizontal="center" vertical="center" wrapText="1"/>
      <protection hidden="1"/>
    </xf>
    <xf numFmtId="0" fontId="22" fillId="18" borderId="23" xfId="0" applyFont="1" applyFill="1" applyBorder="1" applyAlignment="1" applyProtection="1">
      <alignment horizontal="center" vertical="center" wrapText="1"/>
      <protection hidden="1"/>
    </xf>
    <xf numFmtId="0" fontId="22" fillId="18" borderId="23" xfId="0" applyFont="1" applyFill="1" applyBorder="1" applyAlignment="1" applyProtection="1">
      <alignment horizontal="center" vertical="center"/>
      <protection hidden="1"/>
    </xf>
    <xf numFmtId="0" fontId="17" fillId="0" borderId="22" xfId="0" applyFont="1" applyBorder="1" applyAlignment="1" applyProtection="1">
      <alignment horizontal="center" vertical="top"/>
      <protection locked="0"/>
    </xf>
    <xf numFmtId="0" fontId="17" fillId="0" borderId="17" xfId="0" applyFont="1" applyBorder="1" applyAlignment="1" applyProtection="1">
      <alignment horizontal="center" vertical="top"/>
      <protection locked="0"/>
    </xf>
    <xf numFmtId="0" fontId="17" fillId="0" borderId="22" xfId="0" applyFont="1" applyBorder="1" applyAlignment="1" applyProtection="1">
      <alignment horizontal="justify" vertical="center" wrapText="1"/>
      <protection locked="0"/>
    </xf>
    <xf numFmtId="0" fontId="17" fillId="0" borderId="17" xfId="0" applyFont="1" applyBorder="1" applyAlignment="1" applyProtection="1">
      <alignment horizontal="justify" vertical="center" wrapText="1"/>
      <protection locked="0"/>
    </xf>
    <xf numFmtId="0" fontId="17" fillId="0" borderId="23" xfId="0" applyFont="1" applyBorder="1" applyAlignment="1">
      <alignment horizontal="center" vertical="center" textRotation="90" wrapText="1"/>
    </xf>
    <xf numFmtId="0" fontId="17" fillId="0" borderId="22" xfId="0" applyFont="1" applyBorder="1" applyAlignment="1" applyProtection="1">
      <alignment horizontal="center" vertical="center" textRotation="90" wrapText="1"/>
      <protection locked="0"/>
    </xf>
    <xf numFmtId="0" fontId="17" fillId="0" borderId="17" xfId="0" applyFont="1" applyBorder="1" applyAlignment="1" applyProtection="1">
      <alignment horizontal="center" vertical="center" textRotation="90" wrapText="1"/>
      <protection locked="0"/>
    </xf>
    <xf numFmtId="0" fontId="12" fillId="0" borderId="22" xfId="0" applyFont="1" applyBorder="1" applyAlignment="1" applyProtection="1">
      <alignment horizontal="center" vertical="top" wrapText="1"/>
      <protection locked="0"/>
    </xf>
    <xf numFmtId="0" fontId="12" fillId="0" borderId="17" xfId="0" applyFont="1" applyBorder="1" applyAlignment="1" applyProtection="1">
      <alignment horizontal="center" vertical="top" wrapText="1"/>
      <protection locked="0"/>
    </xf>
    <xf numFmtId="0" fontId="12" fillId="0" borderId="23" xfId="0" applyFont="1" applyBorder="1" applyAlignment="1" applyProtection="1">
      <alignment horizontal="justify" vertical="center" wrapText="1"/>
      <protection locked="0"/>
    </xf>
    <xf numFmtId="0" fontId="25" fillId="0" borderId="23" xfId="0" applyFont="1" applyBorder="1" applyAlignment="1" applyProtection="1">
      <alignment horizontal="center" vertical="center"/>
      <protection locked="0"/>
    </xf>
    <xf numFmtId="0" fontId="24" fillId="15" borderId="23" xfId="0" applyFont="1" applyFill="1" applyBorder="1" applyAlignment="1">
      <alignment horizontal="center" vertical="center" textRotation="90" wrapText="1"/>
    </xf>
    <xf numFmtId="0" fontId="24" fillId="15" borderId="23" xfId="0" applyFont="1" applyFill="1" applyBorder="1" applyAlignment="1">
      <alignment horizontal="center" vertical="center" wrapText="1"/>
    </xf>
    <xf numFmtId="0" fontId="24" fillId="15" borderId="23" xfId="0" applyFont="1" applyFill="1" applyBorder="1" applyAlignment="1">
      <alignment horizontal="center" vertical="center" textRotation="90"/>
    </xf>
    <xf numFmtId="49" fontId="12" fillId="0" borderId="0" xfId="0" applyNumberFormat="1" applyFont="1" applyFill="1" applyBorder="1" applyAlignment="1" applyProtection="1">
      <alignment horizontal="center" vertical="center" wrapText="1"/>
      <protection locked="0"/>
    </xf>
    <xf numFmtId="0" fontId="17" fillId="2" borderId="23" xfId="0" applyFont="1" applyFill="1" applyBorder="1" applyAlignment="1" applyProtection="1">
      <alignment horizontal="justify" vertical="center" wrapText="1"/>
      <protection locked="0"/>
    </xf>
    <xf numFmtId="0" fontId="56" fillId="2" borderId="0" xfId="0" applyFont="1" applyFill="1" applyBorder="1" applyAlignment="1" applyProtection="1">
      <alignment horizontal="center" vertical="center"/>
      <protection locked="0"/>
    </xf>
    <xf numFmtId="0" fontId="17" fillId="2" borderId="23" xfId="0" applyFont="1" applyFill="1" applyBorder="1" applyAlignment="1">
      <alignment horizontal="justify" vertical="center" wrapText="1"/>
    </xf>
    <xf numFmtId="0" fontId="17" fillId="2" borderId="23" xfId="0" applyFont="1" applyFill="1" applyBorder="1" applyAlignment="1">
      <alignment horizontal="justify" vertical="center"/>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30" fillId="9" borderId="0" xfId="0" applyFont="1" applyFill="1" applyAlignment="1">
      <alignment horizontal="center" vertical="center" textRotation="90" wrapText="1" readingOrder="1"/>
    </xf>
    <xf numFmtId="0" fontId="30" fillId="9" borderId="4" xfId="0" applyFont="1" applyFill="1" applyBorder="1" applyAlignment="1">
      <alignment horizontal="center" vertical="center" textRotation="90" wrapText="1" readingOrder="1"/>
    </xf>
    <xf numFmtId="0" fontId="33" fillId="11" borderId="9" xfId="0" applyFont="1" applyFill="1" applyBorder="1" applyAlignment="1">
      <alignment horizontal="center" vertical="center" wrapText="1" readingOrder="1"/>
    </xf>
    <xf numFmtId="0" fontId="33" fillId="11" borderId="10" xfId="0" applyFont="1" applyFill="1" applyBorder="1" applyAlignment="1">
      <alignment horizontal="center" vertical="center" wrapText="1" readingOrder="1"/>
    </xf>
    <xf numFmtId="0" fontId="33" fillId="11" borderId="11" xfId="0" applyFont="1" applyFill="1" applyBorder="1" applyAlignment="1">
      <alignment horizontal="center" vertical="center" wrapText="1" readingOrder="1"/>
    </xf>
    <xf numFmtId="0" fontId="33" fillId="11" borderId="12" xfId="0" applyFont="1" applyFill="1" applyBorder="1" applyAlignment="1">
      <alignment horizontal="center" vertical="center" wrapText="1" readingOrder="1"/>
    </xf>
    <xf numFmtId="0" fontId="33" fillId="11" borderId="0" xfId="0" applyFont="1" applyFill="1" applyBorder="1" applyAlignment="1">
      <alignment horizontal="center" vertical="center" wrapText="1" readingOrder="1"/>
    </xf>
    <xf numFmtId="0" fontId="33" fillId="11" borderId="13" xfId="0" applyFont="1" applyFill="1" applyBorder="1" applyAlignment="1">
      <alignment horizontal="center" vertical="center" wrapText="1" readingOrder="1"/>
    </xf>
    <xf numFmtId="0" fontId="33" fillId="11" borderId="14" xfId="0" applyFont="1" applyFill="1" applyBorder="1" applyAlignment="1">
      <alignment horizontal="center" vertical="center" wrapText="1" readingOrder="1"/>
    </xf>
    <xf numFmtId="0" fontId="33" fillId="11" borderId="15" xfId="0" applyFont="1" applyFill="1" applyBorder="1" applyAlignment="1">
      <alignment horizontal="center" vertical="center" wrapText="1" readingOrder="1"/>
    </xf>
    <xf numFmtId="0" fontId="33" fillId="11" borderId="16" xfId="0" applyFont="1" applyFill="1" applyBorder="1" applyAlignment="1">
      <alignment horizontal="center" vertical="center" wrapText="1" readingOrder="1"/>
    </xf>
    <xf numFmtId="0" fontId="33" fillId="10" borderId="9" xfId="0" applyFont="1" applyFill="1" applyBorder="1" applyAlignment="1">
      <alignment horizontal="center" vertical="center" wrapText="1" readingOrder="1"/>
    </xf>
    <xf numFmtId="0" fontId="33" fillId="10" borderId="10" xfId="0" applyFont="1" applyFill="1" applyBorder="1" applyAlignment="1">
      <alignment horizontal="center" vertical="center" wrapText="1" readingOrder="1"/>
    </xf>
    <xf numFmtId="0" fontId="33" fillId="10" borderId="11" xfId="0" applyFont="1" applyFill="1" applyBorder="1" applyAlignment="1">
      <alignment horizontal="center" vertical="center" wrapText="1" readingOrder="1"/>
    </xf>
    <xf numFmtId="0" fontId="33" fillId="10" borderId="12" xfId="0" applyFont="1" applyFill="1" applyBorder="1" applyAlignment="1">
      <alignment horizontal="center" vertical="center" wrapText="1" readingOrder="1"/>
    </xf>
    <xf numFmtId="0" fontId="33" fillId="10" borderId="0" xfId="0" applyFont="1" applyFill="1" applyBorder="1" applyAlignment="1">
      <alignment horizontal="center" vertical="center" wrapText="1" readingOrder="1"/>
    </xf>
    <xf numFmtId="0" fontId="33" fillId="10" borderId="13" xfId="0" applyFont="1" applyFill="1" applyBorder="1" applyAlignment="1">
      <alignment horizontal="center" vertical="center" wrapText="1" readingOrder="1"/>
    </xf>
    <xf numFmtId="0" fontId="33" fillId="10" borderId="14" xfId="0" applyFont="1" applyFill="1" applyBorder="1" applyAlignment="1">
      <alignment horizontal="center" vertical="center" wrapText="1" readingOrder="1"/>
    </xf>
    <xf numFmtId="0" fontId="33" fillId="10" borderId="15" xfId="0" applyFont="1" applyFill="1" applyBorder="1" applyAlignment="1">
      <alignment horizontal="center" vertical="center" wrapText="1" readingOrder="1"/>
    </xf>
    <xf numFmtId="0" fontId="33" fillId="10" borderId="16" xfId="0" applyFont="1" applyFill="1" applyBorder="1" applyAlignment="1">
      <alignment horizontal="center" vertical="center" wrapText="1" readingOrder="1"/>
    </xf>
    <xf numFmtId="0" fontId="33" fillId="12" borderId="9" xfId="0" applyFont="1" applyFill="1" applyBorder="1" applyAlignment="1">
      <alignment horizontal="center" vertical="center" wrapText="1" readingOrder="1"/>
    </xf>
    <xf numFmtId="0" fontId="33" fillId="12" borderId="10" xfId="0" applyFont="1" applyFill="1" applyBorder="1" applyAlignment="1">
      <alignment horizontal="center" vertical="center" wrapText="1" readingOrder="1"/>
    </xf>
    <xf numFmtId="0" fontId="33" fillId="12" borderId="11" xfId="0" applyFont="1" applyFill="1" applyBorder="1" applyAlignment="1">
      <alignment horizontal="center" vertical="center" wrapText="1" readingOrder="1"/>
    </xf>
    <xf numFmtId="0" fontId="33" fillId="12" borderId="12" xfId="0" applyFont="1" applyFill="1" applyBorder="1" applyAlignment="1">
      <alignment horizontal="center" vertical="center" wrapText="1" readingOrder="1"/>
    </xf>
    <xf numFmtId="0" fontId="33" fillId="12" borderId="0" xfId="0" applyFont="1" applyFill="1" applyBorder="1" applyAlignment="1">
      <alignment horizontal="center" vertical="center" wrapText="1" readingOrder="1"/>
    </xf>
    <xf numFmtId="0" fontId="33" fillId="12" borderId="13" xfId="0" applyFont="1" applyFill="1" applyBorder="1" applyAlignment="1">
      <alignment horizontal="center" vertical="center" wrapText="1" readingOrder="1"/>
    </xf>
    <xf numFmtId="0" fontId="33" fillId="12" borderId="14" xfId="0" applyFont="1" applyFill="1" applyBorder="1" applyAlignment="1">
      <alignment horizontal="center" vertical="center" wrapText="1" readingOrder="1"/>
    </xf>
    <xf numFmtId="0" fontId="33" fillId="12" borderId="15" xfId="0" applyFont="1" applyFill="1" applyBorder="1" applyAlignment="1">
      <alignment horizontal="center" vertical="center" wrapText="1" readingOrder="1"/>
    </xf>
    <xf numFmtId="0" fontId="33" fillId="12" borderId="16" xfId="0" applyFont="1" applyFill="1" applyBorder="1" applyAlignment="1">
      <alignment horizontal="center" vertical="center" wrapText="1" readingOrder="1"/>
    </xf>
    <xf numFmtId="0" fontId="33" fillId="4" borderId="9" xfId="0" applyFont="1" applyFill="1" applyBorder="1" applyAlignment="1">
      <alignment horizontal="center" vertical="center" wrapText="1" readingOrder="1"/>
    </xf>
    <xf numFmtId="0" fontId="33" fillId="4" borderId="10" xfId="0" applyFont="1" applyFill="1" applyBorder="1" applyAlignment="1">
      <alignment horizontal="center" vertical="center" wrapText="1" readingOrder="1"/>
    </xf>
    <xf numFmtId="0" fontId="33" fillId="4" borderId="11" xfId="0" applyFont="1" applyFill="1" applyBorder="1" applyAlignment="1">
      <alignment horizontal="center" vertical="center" wrapText="1" readingOrder="1"/>
    </xf>
    <xf numFmtId="0" fontId="33" fillId="4" borderId="12" xfId="0" applyFont="1" applyFill="1" applyBorder="1" applyAlignment="1">
      <alignment horizontal="center" vertical="center" wrapText="1" readingOrder="1"/>
    </xf>
    <xf numFmtId="0" fontId="33" fillId="4" borderId="0" xfId="0" applyFont="1" applyFill="1" applyBorder="1" applyAlignment="1">
      <alignment horizontal="center" vertical="center" wrapText="1" readingOrder="1"/>
    </xf>
    <xf numFmtId="0" fontId="33" fillId="4" borderId="13" xfId="0" applyFont="1" applyFill="1" applyBorder="1" applyAlignment="1">
      <alignment horizontal="center" vertical="center" wrapText="1" readingOrder="1"/>
    </xf>
    <xf numFmtId="0" fontId="33" fillId="4" borderId="14" xfId="0" applyFont="1" applyFill="1" applyBorder="1" applyAlignment="1">
      <alignment horizontal="center" vertical="center" wrapText="1" readingOrder="1"/>
    </xf>
    <xf numFmtId="0" fontId="33" fillId="4" borderId="15" xfId="0" applyFont="1" applyFill="1" applyBorder="1" applyAlignment="1">
      <alignment horizontal="center" vertical="center" wrapText="1" readingOrder="1"/>
    </xf>
    <xf numFmtId="0" fontId="33" fillId="4" borderId="16" xfId="0" applyFont="1" applyFill="1" applyBorder="1" applyAlignment="1">
      <alignment horizontal="center" vertical="center" wrapText="1" readingOrder="1"/>
    </xf>
    <xf numFmtId="0" fontId="31" fillId="0" borderId="1" xfId="0" applyFont="1" applyBorder="1" applyAlignment="1">
      <alignment horizontal="center" vertical="center" wrapText="1"/>
    </xf>
    <xf numFmtId="0" fontId="31" fillId="0" borderId="8" xfId="0" applyFont="1" applyBorder="1" applyAlignment="1">
      <alignment horizontal="center" vertical="center"/>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1" fillId="0" borderId="0" xfId="0" applyFont="1" applyAlignment="1">
      <alignment horizontal="center" vertical="center"/>
    </xf>
    <xf numFmtId="0" fontId="31" fillId="0" borderId="4" xfId="0" applyFont="1" applyBorder="1" applyAlignment="1">
      <alignment horizontal="center" vertical="center"/>
    </xf>
    <xf numFmtId="0" fontId="31" fillId="0" borderId="5" xfId="0" applyFont="1" applyBorder="1" applyAlignment="1">
      <alignment horizontal="center" vertical="center"/>
    </xf>
    <xf numFmtId="0" fontId="31" fillId="0" borderId="7" xfId="0" applyFont="1" applyBorder="1" applyAlignment="1">
      <alignment horizontal="center" vertical="center"/>
    </xf>
    <xf numFmtId="0" fontId="31" fillId="0" borderId="6" xfId="0" applyFont="1" applyBorder="1" applyAlignment="1">
      <alignment horizontal="center" vertical="center"/>
    </xf>
    <xf numFmtId="0" fontId="32" fillId="10" borderId="0" xfId="0" applyFont="1" applyFill="1" applyAlignment="1" applyProtection="1">
      <alignment horizontal="center" vertical="center" wrapText="1" readingOrder="1"/>
      <protection hidden="1"/>
    </xf>
    <xf numFmtId="0" fontId="32" fillId="10" borderId="4" xfId="0" applyFont="1" applyFill="1" applyBorder="1" applyAlignment="1" applyProtection="1">
      <alignment horizontal="center" vertical="center" wrapText="1" readingOrder="1"/>
      <protection hidden="1"/>
    </xf>
    <xf numFmtId="0" fontId="32" fillId="10" borderId="0" xfId="0" applyFont="1" applyFill="1" applyBorder="1" applyAlignment="1" applyProtection="1">
      <alignment horizontal="center" vertical="center" wrapText="1" readingOrder="1"/>
      <protection hidden="1"/>
    </xf>
    <xf numFmtId="0" fontId="32" fillId="10" borderId="1" xfId="0" applyFont="1" applyFill="1" applyBorder="1" applyAlignment="1" applyProtection="1">
      <alignment horizontal="center" vertical="center" wrapText="1" readingOrder="1"/>
      <protection hidden="1"/>
    </xf>
    <xf numFmtId="0" fontId="32" fillId="10" borderId="8" xfId="0" applyFont="1" applyFill="1" applyBorder="1" applyAlignment="1" applyProtection="1">
      <alignment horizontal="center" vertical="center" wrapText="1" readingOrder="1"/>
      <protection hidden="1"/>
    </xf>
    <xf numFmtId="0" fontId="32" fillId="10" borderId="3" xfId="0" applyFont="1" applyFill="1" applyBorder="1" applyAlignment="1" applyProtection="1">
      <alignment horizontal="center" vertical="center" wrapText="1" readingOrder="1"/>
      <protection hidden="1"/>
    </xf>
    <xf numFmtId="0" fontId="32" fillId="10" borderId="2" xfId="0" applyFont="1" applyFill="1" applyBorder="1" applyAlignment="1" applyProtection="1">
      <alignment horizontal="center" vertical="center" wrapText="1" readingOrder="1"/>
      <protection hidden="1"/>
    </xf>
    <xf numFmtId="0" fontId="30" fillId="9" borderId="0" xfId="0" applyFont="1" applyFill="1" applyAlignment="1">
      <alignment horizontal="center" vertical="center" wrapText="1" readingOrder="1"/>
    </xf>
    <xf numFmtId="0" fontId="31" fillId="0" borderId="0" xfId="0" applyFont="1" applyBorder="1" applyAlignment="1">
      <alignment horizontal="center" vertical="center"/>
    </xf>
    <xf numFmtId="0" fontId="31" fillId="0" borderId="8" xfId="0" applyFont="1" applyBorder="1" applyAlignment="1">
      <alignment horizontal="center" vertical="center" wrapText="1"/>
    </xf>
    <xf numFmtId="0" fontId="32" fillId="10" borderId="5" xfId="0" applyFont="1" applyFill="1" applyBorder="1" applyAlignment="1" applyProtection="1">
      <alignment horizontal="center" vertical="center" wrapText="1" readingOrder="1"/>
      <protection hidden="1"/>
    </xf>
    <xf numFmtId="0" fontId="32" fillId="10" borderId="7" xfId="0" applyFont="1" applyFill="1" applyBorder="1" applyAlignment="1" applyProtection="1">
      <alignment horizontal="center" vertical="center" wrapText="1" readingOrder="1"/>
      <protection hidden="1"/>
    </xf>
    <xf numFmtId="0" fontId="32" fillId="10" borderId="6" xfId="0" applyFont="1" applyFill="1" applyBorder="1" applyAlignment="1" applyProtection="1">
      <alignment horizontal="center" vertical="center" wrapText="1" readingOrder="1"/>
      <protection hidden="1"/>
    </xf>
    <xf numFmtId="0" fontId="32" fillId="11" borderId="3" xfId="0" applyFont="1" applyFill="1" applyBorder="1" applyAlignment="1" applyProtection="1">
      <alignment horizontal="center" wrapText="1" readingOrder="1"/>
      <protection hidden="1"/>
    </xf>
    <xf numFmtId="0" fontId="32" fillId="11" borderId="0" xfId="0" applyFont="1" applyFill="1" applyBorder="1" applyAlignment="1" applyProtection="1">
      <alignment horizontal="center" wrapText="1" readingOrder="1"/>
      <protection hidden="1"/>
    </xf>
    <xf numFmtId="0" fontId="32" fillId="11" borderId="4" xfId="0" applyFont="1" applyFill="1" applyBorder="1" applyAlignment="1" applyProtection="1">
      <alignment horizontal="center" wrapText="1" readingOrder="1"/>
      <protection hidden="1"/>
    </xf>
    <xf numFmtId="0" fontId="32" fillId="11" borderId="5" xfId="0" applyFont="1" applyFill="1" applyBorder="1" applyAlignment="1" applyProtection="1">
      <alignment horizontal="center" wrapText="1" readingOrder="1"/>
      <protection hidden="1"/>
    </xf>
    <xf numFmtId="0" fontId="32" fillId="11" borderId="7" xfId="0" applyFont="1" applyFill="1" applyBorder="1" applyAlignment="1" applyProtection="1">
      <alignment horizontal="center" wrapText="1" readingOrder="1"/>
      <protection hidden="1"/>
    </xf>
    <xf numFmtId="0" fontId="32" fillId="11" borderId="6" xfId="0" applyFont="1" applyFill="1" applyBorder="1" applyAlignment="1" applyProtection="1">
      <alignment horizontal="center" wrapText="1" readingOrder="1"/>
      <protection hidden="1"/>
    </xf>
    <xf numFmtId="0" fontId="32" fillId="11" borderId="1" xfId="0" applyFont="1" applyFill="1" applyBorder="1" applyAlignment="1" applyProtection="1">
      <alignment horizontal="center" wrapText="1" readingOrder="1"/>
      <protection hidden="1"/>
    </xf>
    <xf numFmtId="0" fontId="32" fillId="11" borderId="8" xfId="0" applyFont="1" applyFill="1" applyBorder="1" applyAlignment="1" applyProtection="1">
      <alignment horizontal="center" wrapText="1" readingOrder="1"/>
      <protection hidden="1"/>
    </xf>
    <xf numFmtId="0" fontId="32" fillId="11" borderId="2" xfId="0" applyFont="1" applyFill="1" applyBorder="1" applyAlignment="1" applyProtection="1">
      <alignment horizontal="center" wrapText="1" readingOrder="1"/>
      <protection hidden="1"/>
    </xf>
    <xf numFmtId="0" fontId="32" fillId="12" borderId="3" xfId="0" applyFont="1" applyFill="1" applyBorder="1" applyAlignment="1" applyProtection="1">
      <alignment horizontal="center" wrapText="1" readingOrder="1"/>
      <protection hidden="1"/>
    </xf>
    <xf numFmtId="0" fontId="32" fillId="12" borderId="0" xfId="0" applyFont="1" applyFill="1" applyBorder="1" applyAlignment="1" applyProtection="1">
      <alignment horizontal="center" wrapText="1" readingOrder="1"/>
      <protection hidden="1"/>
    </xf>
    <xf numFmtId="0" fontId="32" fillId="12" borderId="4" xfId="0" applyFont="1" applyFill="1" applyBorder="1" applyAlignment="1" applyProtection="1">
      <alignment horizontal="center" wrapText="1" readingOrder="1"/>
      <protection hidden="1"/>
    </xf>
    <xf numFmtId="0" fontId="32" fillId="12" borderId="5" xfId="0" applyFont="1" applyFill="1" applyBorder="1" applyAlignment="1" applyProtection="1">
      <alignment horizontal="center" wrapText="1" readingOrder="1"/>
      <protection hidden="1"/>
    </xf>
    <xf numFmtId="0" fontId="32" fillId="12" borderId="7" xfId="0" applyFont="1" applyFill="1" applyBorder="1" applyAlignment="1" applyProtection="1">
      <alignment horizontal="center" wrapText="1" readingOrder="1"/>
      <protection hidden="1"/>
    </xf>
    <xf numFmtId="0" fontId="32" fillId="12" borderId="6" xfId="0" applyFont="1" applyFill="1" applyBorder="1" applyAlignment="1" applyProtection="1">
      <alignment horizontal="center" wrapText="1" readingOrder="1"/>
      <protection hidden="1"/>
    </xf>
    <xf numFmtId="0" fontId="32" fillId="12" borderId="1" xfId="0" applyFont="1" applyFill="1" applyBorder="1" applyAlignment="1" applyProtection="1">
      <alignment horizontal="center" wrapText="1" readingOrder="1"/>
      <protection hidden="1"/>
    </xf>
    <xf numFmtId="0" fontId="32" fillId="12" borderId="8" xfId="0" applyFont="1" applyFill="1" applyBorder="1" applyAlignment="1" applyProtection="1">
      <alignment horizontal="center" wrapText="1" readingOrder="1"/>
      <protection hidden="1"/>
    </xf>
    <xf numFmtId="0" fontId="32" fillId="12" borderId="2" xfId="0" applyFont="1" applyFill="1" applyBorder="1" applyAlignment="1" applyProtection="1">
      <alignment horizontal="center" wrapText="1" readingOrder="1"/>
      <protection hidden="1"/>
    </xf>
    <xf numFmtId="0" fontId="32" fillId="4" borderId="0" xfId="0" applyFont="1" applyFill="1" applyBorder="1" applyAlignment="1" applyProtection="1">
      <alignment horizontal="center" wrapText="1" readingOrder="1"/>
      <protection hidden="1"/>
    </xf>
    <xf numFmtId="0" fontId="32" fillId="4" borderId="4" xfId="0" applyFont="1" applyFill="1" applyBorder="1" applyAlignment="1" applyProtection="1">
      <alignment horizontal="center" wrapText="1" readingOrder="1"/>
      <protection hidden="1"/>
    </xf>
    <xf numFmtId="0" fontId="32" fillId="4" borderId="3" xfId="0" applyFont="1" applyFill="1" applyBorder="1" applyAlignment="1" applyProtection="1">
      <alignment horizontal="center" wrapText="1" readingOrder="1"/>
      <protection hidden="1"/>
    </xf>
    <xf numFmtId="0" fontId="32" fillId="4" borderId="5" xfId="0" applyFont="1" applyFill="1" applyBorder="1" applyAlignment="1" applyProtection="1">
      <alignment horizontal="center" wrapText="1" readingOrder="1"/>
      <protection hidden="1"/>
    </xf>
    <xf numFmtId="0" fontId="32" fillId="4" borderId="7" xfId="0" applyFont="1" applyFill="1" applyBorder="1" applyAlignment="1" applyProtection="1">
      <alignment horizontal="center" wrapText="1" readingOrder="1"/>
      <protection hidden="1"/>
    </xf>
    <xf numFmtId="0" fontId="32" fillId="4" borderId="6" xfId="0" applyFont="1" applyFill="1" applyBorder="1" applyAlignment="1" applyProtection="1">
      <alignment horizontal="center" wrapText="1" readingOrder="1"/>
      <protection hidden="1"/>
    </xf>
    <xf numFmtId="0" fontId="32" fillId="4" borderId="1" xfId="0" applyFont="1" applyFill="1" applyBorder="1" applyAlignment="1" applyProtection="1">
      <alignment horizontal="center" wrapText="1" readingOrder="1"/>
      <protection hidden="1"/>
    </xf>
    <xf numFmtId="0" fontId="32" fillId="4" borderId="8" xfId="0" applyFont="1" applyFill="1" applyBorder="1" applyAlignment="1" applyProtection="1">
      <alignment horizontal="center" wrapText="1" readingOrder="1"/>
      <protection hidden="1"/>
    </xf>
    <xf numFmtId="0" fontId="32" fillId="4" borderId="2" xfId="0" applyFont="1" applyFill="1" applyBorder="1" applyAlignment="1" applyProtection="1">
      <alignment horizontal="center" wrapText="1" readingOrder="1"/>
      <protection hidden="1"/>
    </xf>
    <xf numFmtId="0" fontId="29" fillId="0" borderId="0" xfId="0" applyFont="1" applyAlignment="1">
      <alignment horizontal="center" vertical="center" wrapText="1"/>
    </xf>
    <xf numFmtId="0" fontId="39" fillId="10" borderId="9" xfId="0" applyFont="1" applyFill="1" applyBorder="1" applyAlignment="1">
      <alignment horizontal="center" vertical="center" wrapText="1" readingOrder="1"/>
    </xf>
    <xf numFmtId="0" fontId="39" fillId="10" borderId="10" xfId="0" applyFont="1" applyFill="1" applyBorder="1" applyAlignment="1">
      <alignment horizontal="center" vertical="center" wrapText="1" readingOrder="1"/>
    </xf>
    <xf numFmtId="0" fontId="39" fillId="10" borderId="11" xfId="0" applyFont="1" applyFill="1" applyBorder="1" applyAlignment="1">
      <alignment horizontal="center" vertical="center" wrapText="1" readingOrder="1"/>
    </xf>
    <xf numFmtId="0" fontId="39" fillId="10" borderId="12" xfId="0" applyFont="1" applyFill="1" applyBorder="1" applyAlignment="1">
      <alignment horizontal="center" vertical="center" wrapText="1" readingOrder="1"/>
    </xf>
    <xf numFmtId="0" fontId="39" fillId="10" borderId="0" xfId="0" applyFont="1" applyFill="1" applyBorder="1" applyAlignment="1">
      <alignment horizontal="center" vertical="center" wrapText="1" readingOrder="1"/>
    </xf>
    <xf numFmtId="0" fontId="39" fillId="10" borderId="13" xfId="0" applyFont="1" applyFill="1" applyBorder="1" applyAlignment="1">
      <alignment horizontal="center" vertical="center" wrapText="1" readingOrder="1"/>
    </xf>
    <xf numFmtId="0" fontId="39" fillId="10" borderId="14" xfId="0" applyFont="1" applyFill="1" applyBorder="1" applyAlignment="1">
      <alignment horizontal="center" vertical="center" wrapText="1" readingOrder="1"/>
    </xf>
    <xf numFmtId="0" fontId="39" fillId="10" borderId="15" xfId="0" applyFont="1" applyFill="1" applyBorder="1" applyAlignment="1">
      <alignment horizontal="center" vertical="center" wrapText="1" readingOrder="1"/>
    </xf>
    <xf numFmtId="0" fontId="39" fillId="10" borderId="16" xfId="0" applyFont="1" applyFill="1" applyBorder="1" applyAlignment="1">
      <alignment horizontal="center" vertical="center" wrapText="1" readingOrder="1"/>
    </xf>
    <xf numFmtId="0" fontId="37" fillId="0" borderId="1" xfId="0" applyFont="1" applyBorder="1" applyAlignment="1">
      <alignment horizontal="center" vertical="center" wrapText="1"/>
    </xf>
    <xf numFmtId="0" fontId="37" fillId="0" borderId="8" xfId="0" applyFont="1" applyBorder="1" applyAlignment="1">
      <alignment horizontal="center" vertical="center"/>
    </xf>
    <xf numFmtId="0" fontId="37" fillId="0" borderId="3" xfId="0" applyFont="1" applyBorder="1" applyAlignment="1">
      <alignment horizontal="center" vertical="center" wrapText="1"/>
    </xf>
    <xf numFmtId="0" fontId="37" fillId="0" borderId="0" xfId="0" applyFont="1" applyBorder="1" applyAlignment="1">
      <alignment horizontal="center" vertical="center"/>
    </xf>
    <xf numFmtId="0" fontId="37" fillId="0" borderId="3" xfId="0" applyFont="1" applyBorder="1" applyAlignment="1">
      <alignment horizontal="center" vertical="center"/>
    </xf>
    <xf numFmtId="0" fontId="37" fillId="0" borderId="0" xfId="0" applyFont="1" applyAlignment="1">
      <alignment horizontal="center" vertical="center"/>
    </xf>
    <xf numFmtId="0" fontId="37" fillId="0" borderId="5" xfId="0" applyFont="1" applyBorder="1" applyAlignment="1">
      <alignment horizontal="center" vertical="center"/>
    </xf>
    <xf numFmtId="0" fontId="37" fillId="0" borderId="7" xfId="0" applyFont="1" applyBorder="1" applyAlignment="1">
      <alignment horizontal="center" vertical="center"/>
    </xf>
    <xf numFmtId="0" fontId="39" fillId="11" borderId="9" xfId="0" applyFont="1" applyFill="1" applyBorder="1" applyAlignment="1">
      <alignment horizontal="center" vertical="center" wrapText="1" readingOrder="1"/>
    </xf>
    <xf numFmtId="0" fontId="39" fillId="11" borderId="10" xfId="0" applyFont="1" applyFill="1" applyBorder="1" applyAlignment="1">
      <alignment horizontal="center" vertical="center" wrapText="1" readingOrder="1"/>
    </xf>
    <xf numFmtId="0" fontId="39" fillId="11" borderId="11" xfId="0" applyFont="1" applyFill="1" applyBorder="1" applyAlignment="1">
      <alignment horizontal="center" vertical="center" wrapText="1" readingOrder="1"/>
    </xf>
    <xf numFmtId="0" fontId="39" fillId="11" borderId="12" xfId="0" applyFont="1" applyFill="1" applyBorder="1" applyAlignment="1">
      <alignment horizontal="center" vertical="center" wrapText="1" readingOrder="1"/>
    </xf>
    <xf numFmtId="0" fontId="39" fillId="11" borderId="0" xfId="0" applyFont="1" applyFill="1" applyBorder="1" applyAlignment="1">
      <alignment horizontal="center" vertical="center" wrapText="1" readingOrder="1"/>
    </xf>
    <xf numFmtId="0" fontId="39" fillId="11" borderId="13" xfId="0" applyFont="1" applyFill="1" applyBorder="1" applyAlignment="1">
      <alignment horizontal="center" vertical="center" wrapText="1" readingOrder="1"/>
    </xf>
    <xf numFmtId="0" fontId="39" fillId="11" borderId="14" xfId="0" applyFont="1" applyFill="1" applyBorder="1" applyAlignment="1">
      <alignment horizontal="center" vertical="center" wrapText="1" readingOrder="1"/>
    </xf>
    <xf numFmtId="0" fontId="39" fillId="11" borderId="15" xfId="0" applyFont="1" applyFill="1" applyBorder="1" applyAlignment="1">
      <alignment horizontal="center" vertical="center" wrapText="1" readingOrder="1"/>
    </xf>
    <xf numFmtId="0" fontId="39" fillId="11" borderId="16" xfId="0" applyFont="1" applyFill="1" applyBorder="1" applyAlignment="1">
      <alignment horizontal="center" vertical="center" wrapText="1" readingOrder="1"/>
    </xf>
    <xf numFmtId="0" fontId="35" fillId="0" borderId="0" xfId="0" applyFont="1" applyAlignment="1">
      <alignment horizontal="center" vertical="center" wrapText="1"/>
    </xf>
    <xf numFmtId="0" fontId="36" fillId="0" borderId="0" xfId="0" applyFont="1" applyAlignment="1">
      <alignment horizontal="center" vertical="center" wrapText="1"/>
    </xf>
    <xf numFmtId="0" fontId="37" fillId="0" borderId="2" xfId="0" applyFont="1" applyBorder="1" applyAlignment="1">
      <alignment horizontal="center" vertical="center"/>
    </xf>
    <xf numFmtId="0" fontId="37" fillId="0" borderId="4" xfId="0" applyFont="1" applyBorder="1" applyAlignment="1">
      <alignment horizontal="center" vertical="center"/>
    </xf>
    <xf numFmtId="0" fontId="37" fillId="0" borderId="6" xfId="0" applyFont="1" applyBorder="1" applyAlignment="1">
      <alignment horizontal="center" vertical="center"/>
    </xf>
    <xf numFmtId="0" fontId="39" fillId="4" borderId="9" xfId="0" applyFont="1" applyFill="1" applyBorder="1" applyAlignment="1">
      <alignment horizontal="center" vertical="center" wrapText="1" readingOrder="1"/>
    </xf>
    <xf numFmtId="0" fontId="39" fillId="4" borderId="10" xfId="0" applyFont="1" applyFill="1" applyBorder="1" applyAlignment="1">
      <alignment horizontal="center" vertical="center" wrapText="1" readingOrder="1"/>
    </xf>
    <xf numFmtId="0" fontId="39" fillId="4" borderId="11" xfId="0" applyFont="1" applyFill="1" applyBorder="1" applyAlignment="1">
      <alignment horizontal="center" vertical="center" wrapText="1" readingOrder="1"/>
    </xf>
    <xf numFmtId="0" fontId="39" fillId="4" borderId="12" xfId="0" applyFont="1" applyFill="1" applyBorder="1" applyAlignment="1">
      <alignment horizontal="center" vertical="center" wrapText="1" readingOrder="1"/>
    </xf>
    <xf numFmtId="0" fontId="39" fillId="4" borderId="0" xfId="0" applyFont="1" applyFill="1" applyBorder="1" applyAlignment="1">
      <alignment horizontal="center" vertical="center" wrapText="1" readingOrder="1"/>
    </xf>
    <xf numFmtId="0" fontId="39" fillId="4" borderId="13" xfId="0" applyFont="1" applyFill="1" applyBorder="1" applyAlignment="1">
      <alignment horizontal="center" vertical="center" wrapText="1" readingOrder="1"/>
    </xf>
    <xf numFmtId="0" fontId="39" fillId="4" borderId="14" xfId="0" applyFont="1" applyFill="1" applyBorder="1" applyAlignment="1">
      <alignment horizontal="center" vertical="center" wrapText="1" readingOrder="1"/>
    </xf>
    <xf numFmtId="0" fontId="39" fillId="4" borderId="15" xfId="0" applyFont="1" applyFill="1" applyBorder="1" applyAlignment="1">
      <alignment horizontal="center" vertical="center" wrapText="1" readingOrder="1"/>
    </xf>
    <xf numFmtId="0" fontId="39" fillId="4" borderId="16" xfId="0" applyFont="1" applyFill="1" applyBorder="1" applyAlignment="1">
      <alignment horizontal="center" vertical="center" wrapText="1" readingOrder="1"/>
    </xf>
    <xf numFmtId="0" fontId="39" fillId="12" borderId="9" xfId="0" applyFont="1" applyFill="1" applyBorder="1" applyAlignment="1">
      <alignment horizontal="center" vertical="center" wrapText="1" readingOrder="1"/>
    </xf>
    <xf numFmtId="0" fontId="39" fillId="12" borderId="10" xfId="0" applyFont="1" applyFill="1" applyBorder="1" applyAlignment="1">
      <alignment horizontal="center" vertical="center" wrapText="1" readingOrder="1"/>
    </xf>
    <xf numFmtId="0" fontId="39" fillId="12" borderId="11" xfId="0" applyFont="1" applyFill="1" applyBorder="1" applyAlignment="1">
      <alignment horizontal="center" vertical="center" wrapText="1" readingOrder="1"/>
    </xf>
    <xf numFmtId="0" fontId="39" fillId="12" borderId="12" xfId="0" applyFont="1" applyFill="1" applyBorder="1" applyAlignment="1">
      <alignment horizontal="center" vertical="center" wrapText="1" readingOrder="1"/>
    </xf>
    <xf numFmtId="0" fontId="39" fillId="12" borderId="0" xfId="0" applyFont="1" applyFill="1" applyBorder="1" applyAlignment="1">
      <alignment horizontal="center" vertical="center" wrapText="1" readingOrder="1"/>
    </xf>
    <xf numFmtId="0" fontId="39" fillId="12" borderId="13" xfId="0" applyFont="1" applyFill="1" applyBorder="1" applyAlignment="1">
      <alignment horizontal="center" vertical="center" wrapText="1" readingOrder="1"/>
    </xf>
    <xf numFmtId="0" fontId="39" fillId="12" borderId="14" xfId="0" applyFont="1" applyFill="1" applyBorder="1" applyAlignment="1">
      <alignment horizontal="center" vertical="center" wrapText="1" readingOrder="1"/>
    </xf>
    <xf numFmtId="0" fontId="39" fillId="12" borderId="15" xfId="0" applyFont="1" applyFill="1" applyBorder="1" applyAlignment="1">
      <alignment horizontal="center" vertical="center" wrapText="1" readingOrder="1"/>
    </xf>
    <xf numFmtId="0" fontId="39" fillId="12" borderId="16" xfId="0" applyFont="1" applyFill="1" applyBorder="1" applyAlignment="1">
      <alignment horizontal="center" vertical="center" wrapText="1" readingOrder="1"/>
    </xf>
    <xf numFmtId="0" fontId="37" fillId="0" borderId="8" xfId="0" applyFont="1" applyBorder="1" applyAlignment="1">
      <alignment horizontal="center" vertical="center" wrapText="1"/>
    </xf>
    <xf numFmtId="0" fontId="9" fillId="0" borderId="0" xfId="0" applyFont="1" applyAlignment="1">
      <alignment horizontal="center" vertical="center"/>
    </xf>
    <xf numFmtId="0" fontId="43" fillId="0" borderId="0" xfId="0" applyFont="1" applyAlignment="1">
      <alignment horizontal="center" vertical="center"/>
    </xf>
    <xf numFmtId="0" fontId="19" fillId="17" borderId="17" xfId="0" applyFont="1" applyFill="1" applyBorder="1" applyAlignment="1">
      <alignment horizontal="center" vertical="center"/>
    </xf>
    <xf numFmtId="0" fontId="19" fillId="15" borderId="27" xfId="0" applyFont="1" applyFill="1" applyBorder="1" applyAlignment="1">
      <alignment horizontal="center" vertical="center"/>
    </xf>
    <xf numFmtId="0" fontId="50" fillId="15" borderId="18" xfId="0" applyFont="1" applyFill="1" applyBorder="1" applyAlignment="1">
      <alignment horizontal="center" vertical="center" wrapText="1" readingOrder="1"/>
    </xf>
    <xf numFmtId="0" fontId="50" fillId="15" borderId="26" xfId="0" applyFont="1" applyFill="1" applyBorder="1" applyAlignment="1">
      <alignment horizontal="center" vertical="center" wrapText="1" readingOrder="1"/>
    </xf>
    <xf numFmtId="0" fontId="50" fillId="15" borderId="19" xfId="0" applyFont="1" applyFill="1" applyBorder="1" applyAlignment="1">
      <alignment horizontal="center" vertical="center" wrapText="1" readingOrder="1"/>
    </xf>
    <xf numFmtId="0" fontId="14" fillId="2" borderId="0" xfId="0" applyFont="1" applyFill="1" applyBorder="1" applyAlignment="1">
      <alignment horizontal="justify" vertical="center" wrapText="1"/>
    </xf>
    <xf numFmtId="0" fontId="50" fillId="15" borderId="17" xfId="0" applyFont="1" applyFill="1" applyBorder="1" applyAlignment="1">
      <alignment horizontal="center" vertical="center" wrapText="1" readingOrder="1"/>
    </xf>
    <xf numFmtId="0" fontId="50" fillId="2" borderId="17" xfId="0" applyFont="1" applyFill="1" applyBorder="1" applyAlignment="1">
      <alignment horizontal="center" vertical="center" wrapText="1" readingOrder="1"/>
    </xf>
    <xf numFmtId="0" fontId="22" fillId="0" borderId="0" xfId="0" applyFont="1" applyFill="1" applyAlignment="1">
      <alignment horizontal="left" vertical="center" readingOrder="1"/>
    </xf>
    <xf numFmtId="0" fontId="15" fillId="0" borderId="0" xfId="0" applyFont="1" applyBorder="1" applyAlignment="1">
      <alignment vertical="center" wrapText="1"/>
    </xf>
    <xf numFmtId="0" fontId="15" fillId="0" borderId="0" xfId="0" applyFont="1" applyBorder="1" applyAlignment="1">
      <alignment horizontal="left" wrapText="1"/>
    </xf>
    <xf numFmtId="0" fontId="15" fillId="0" borderId="0" xfId="0" applyFont="1" applyBorder="1" applyAlignment="1">
      <alignment vertical="center"/>
    </xf>
    <xf numFmtId="0" fontId="15" fillId="0" borderId="0" xfId="0" applyFont="1" applyBorder="1" applyAlignment="1">
      <alignment wrapText="1"/>
    </xf>
  </cellXfs>
  <cellStyles count="6">
    <cellStyle name="Excel Built-in Normal" xfId="5" xr:uid="{00000000-0005-0000-0000-000000000000}"/>
    <cellStyle name="Normal" xfId="0" builtinId="0"/>
    <cellStyle name="Normal - Style1 2" xfId="2" xr:uid="{00000000-0005-0000-0000-000002000000}"/>
    <cellStyle name="Normal 2" xfId="4" xr:uid="{00000000-0005-0000-0000-000003000000}"/>
    <cellStyle name="Normal 2 2" xfId="3" xr:uid="{00000000-0005-0000-0000-000004000000}"/>
    <cellStyle name="Porcentaje" xfId="1" builtinId="5"/>
  </cellStyles>
  <dxfs count="244">
    <dxf>
      <fill>
        <patternFill>
          <bgColor rgb="FFFFFF00"/>
        </patternFill>
      </fill>
    </dxf>
    <dxf>
      <fill>
        <patternFill>
          <bgColor theme="9" tint="-0.24994659260841701"/>
        </patternFill>
      </fill>
    </dxf>
    <dxf>
      <fill>
        <patternFill>
          <bgColor rgb="FFFF0000"/>
        </patternFill>
      </fill>
    </dxf>
    <dxf>
      <font>
        <b val="0"/>
        <i val="0"/>
        <strike val="0"/>
        <condense val="0"/>
        <extend val="0"/>
        <outline val="0"/>
        <shadow val="0"/>
        <u val="none"/>
        <vertAlign val="baseline"/>
        <sz val="16"/>
        <color rgb="FFFF0000"/>
        <name val="Arial"/>
        <scheme val="none"/>
      </font>
      <fill>
        <patternFill patternType="none">
          <fgColor indexed="64"/>
          <bgColor indexed="65"/>
        </patternFill>
      </fill>
    </dxf>
    <dxf>
      <font>
        <b val="0"/>
        <i val="0"/>
        <strike val="0"/>
        <condense val="0"/>
        <extend val="0"/>
        <outline val="0"/>
        <shadow val="0"/>
        <u val="none"/>
        <vertAlign val="baseline"/>
        <sz val="16"/>
        <color rgb="FFFF0000"/>
        <name val="Arial"/>
        <scheme val="none"/>
      </font>
      <fill>
        <patternFill patternType="none">
          <fgColor indexed="64"/>
          <bgColor indexed="65"/>
        </patternFill>
      </fill>
    </dxf>
    <dxf>
      <font>
        <b val="0"/>
        <i val="0"/>
        <strike val="0"/>
        <condense val="0"/>
        <extend val="0"/>
        <outline val="0"/>
        <shadow val="0"/>
        <u val="none"/>
        <vertAlign val="baseline"/>
        <sz val="16"/>
        <color rgb="FFFF0000"/>
        <name val="Arial"/>
        <scheme val="none"/>
      </font>
      <fill>
        <patternFill patternType="none">
          <fgColor indexed="64"/>
          <bgColor indexed="65"/>
        </patternFill>
      </fill>
    </dxf>
    <dxf>
      <font>
        <b val="0"/>
        <i val="0"/>
        <strike val="0"/>
        <condense val="0"/>
        <extend val="0"/>
        <outline val="0"/>
        <shadow val="0"/>
        <u val="none"/>
        <vertAlign val="baseline"/>
        <sz val="16"/>
        <color rgb="FFFF0000"/>
        <name val="Arial"/>
        <scheme val="none"/>
      </font>
      <fill>
        <patternFill patternType="none">
          <fgColor indexed="64"/>
          <bgColor indexed="65"/>
        </patternFill>
      </fill>
      <alignment horizontal="general" vertical="center" textRotation="0" wrapText="0" indent="0" justifyLastLine="0" shrinkToFit="0" readingOrder="0"/>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1C497A"/>
      <color rgb="FF445D73"/>
      <color rgb="FFD1CECE"/>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390525</xdr:colOff>
      <xdr:row>1</xdr:row>
      <xdr:rowOff>38100</xdr:rowOff>
    </xdr:from>
    <xdr:to>
      <xdr:col>2</xdr:col>
      <xdr:colOff>171450</xdr:colOff>
      <xdr:row>4</xdr:row>
      <xdr:rowOff>66675</xdr:rowOff>
    </xdr:to>
    <xdr:pic>
      <xdr:nvPicPr>
        <xdr:cNvPr id="2" name="Imagen 1">
          <a:extLst>
            <a:ext uri="{FF2B5EF4-FFF2-40B4-BE49-F238E27FC236}">
              <a16:creationId xmlns:a16="http://schemas.microsoft.com/office/drawing/2014/main" id="{00000000-0008-0000-0000-000002000000}"/>
            </a:ext>
          </a:extLst>
        </xdr:cNvPr>
        <xdr:cNvPicPr preferRelativeResize="0">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52525" y="200025"/>
          <a:ext cx="5429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457200</xdr:colOff>
      <xdr:row>1</xdr:row>
      <xdr:rowOff>95250</xdr:rowOff>
    </xdr:from>
    <xdr:to>
      <xdr:col>2</xdr:col>
      <xdr:colOff>323850</xdr:colOff>
      <xdr:row>3</xdr:row>
      <xdr:rowOff>180975</xdr:rowOff>
    </xdr:to>
    <xdr:pic>
      <xdr:nvPicPr>
        <xdr:cNvPr id="2" name="Imagen 1">
          <a:extLst>
            <a:ext uri="{FF2B5EF4-FFF2-40B4-BE49-F238E27FC236}">
              <a16:creationId xmlns:a16="http://schemas.microsoft.com/office/drawing/2014/main" id="{00000000-0008-0000-0100-000002000000}"/>
            </a:ext>
          </a:extLst>
        </xdr:cNvPr>
        <xdr:cNvPicPr preferRelativeResize="0">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257175"/>
          <a:ext cx="6286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9526</xdr:colOff>
      <xdr:row>3</xdr:row>
      <xdr:rowOff>114300</xdr:rowOff>
    </xdr:from>
    <xdr:to>
      <xdr:col>15</xdr:col>
      <xdr:colOff>704850</xdr:colOff>
      <xdr:row>3</xdr:row>
      <xdr:rowOff>123825</xdr:rowOff>
    </xdr:to>
    <xdr:cxnSp macro="">
      <xdr:nvCxnSpPr>
        <xdr:cNvPr id="4" name="Conector recto de flecha 3">
          <a:extLst>
            <a:ext uri="{FF2B5EF4-FFF2-40B4-BE49-F238E27FC236}">
              <a16:creationId xmlns:a16="http://schemas.microsoft.com/office/drawing/2014/main" id="{00000000-0008-0000-0100-000004000000}"/>
            </a:ext>
          </a:extLst>
        </xdr:cNvPr>
        <xdr:cNvCxnSpPr/>
      </xdr:nvCxnSpPr>
      <xdr:spPr>
        <a:xfrm flipH="1" flipV="1">
          <a:off x="11134726" y="904875"/>
          <a:ext cx="695324"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35894</xdr:colOff>
      <xdr:row>28</xdr:row>
      <xdr:rowOff>800099</xdr:rowOff>
    </xdr:from>
    <xdr:to>
      <xdr:col>16</xdr:col>
      <xdr:colOff>400049</xdr:colOff>
      <xdr:row>33</xdr:row>
      <xdr:rowOff>101004</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12951794" y="17602199"/>
          <a:ext cx="4936155" cy="5130205"/>
        </a:xfrm>
        <a:prstGeom prst="rect">
          <a:avLst/>
        </a:prstGeom>
      </xdr:spPr>
    </xdr:pic>
    <xdr:clientData/>
  </xdr:twoCellAnchor>
  <xdr:twoCellAnchor editAs="oneCell">
    <xdr:from>
      <xdr:col>9</xdr:col>
      <xdr:colOff>704462</xdr:colOff>
      <xdr:row>24</xdr:row>
      <xdr:rowOff>876301</xdr:rowOff>
    </xdr:from>
    <xdr:to>
      <xdr:col>16</xdr:col>
      <xdr:colOff>305607</xdr:colOff>
      <xdr:row>28</xdr:row>
      <xdr:rowOff>609600</xdr:rowOff>
    </xdr:to>
    <xdr:pic>
      <xdr:nvPicPr>
        <xdr:cNvPr id="6" name="Imagen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858362" y="12649201"/>
          <a:ext cx="4935145" cy="4762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643249</xdr:colOff>
      <xdr:row>27</xdr:row>
      <xdr:rowOff>38099</xdr:rowOff>
    </xdr:from>
    <xdr:to>
      <xdr:col>24</xdr:col>
      <xdr:colOff>462851</xdr:colOff>
      <xdr:row>30</xdr:row>
      <xdr:rowOff>533398</xdr:rowOff>
    </xdr:to>
    <xdr:pic>
      <xdr:nvPicPr>
        <xdr:cNvPr id="10" name="Imagen 9">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893149" y="15373349"/>
          <a:ext cx="5153602" cy="4686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119062</xdr:colOff>
      <xdr:row>26</xdr:row>
      <xdr:rowOff>647700</xdr:rowOff>
    </xdr:from>
    <xdr:to>
      <xdr:col>9</xdr:col>
      <xdr:colOff>666750</xdr:colOff>
      <xdr:row>27</xdr:row>
      <xdr:rowOff>809624</xdr:rowOff>
    </xdr:to>
    <xdr:cxnSp macro="">
      <xdr:nvCxnSpPr>
        <xdr:cNvPr id="13" name="Conector: angular 12">
          <a:extLst>
            <a:ext uri="{FF2B5EF4-FFF2-40B4-BE49-F238E27FC236}">
              <a16:creationId xmlns:a16="http://schemas.microsoft.com/office/drawing/2014/main" id="{00000000-0008-0000-0200-00000D000000}"/>
            </a:ext>
          </a:extLst>
        </xdr:cNvPr>
        <xdr:cNvCxnSpPr/>
      </xdr:nvCxnSpPr>
      <xdr:spPr>
        <a:xfrm flipV="1">
          <a:off x="8196262" y="15163800"/>
          <a:ext cx="4624388" cy="981074"/>
        </a:xfrm>
        <a:prstGeom prst="bentConnector3">
          <a:avLst/>
        </a:prstGeom>
        <a:ln w="254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4762</xdr:colOff>
      <xdr:row>28</xdr:row>
      <xdr:rowOff>642937</xdr:rowOff>
    </xdr:from>
    <xdr:to>
      <xdr:col>10</xdr:col>
      <xdr:colOff>35894</xdr:colOff>
      <xdr:row>30</xdr:row>
      <xdr:rowOff>641052</xdr:rowOff>
    </xdr:to>
    <xdr:cxnSp macro="">
      <xdr:nvCxnSpPr>
        <xdr:cNvPr id="16" name="Conector: angular 15">
          <a:extLst>
            <a:ext uri="{FF2B5EF4-FFF2-40B4-BE49-F238E27FC236}">
              <a16:creationId xmlns:a16="http://schemas.microsoft.com/office/drawing/2014/main" id="{00000000-0008-0000-0200-000010000000}"/>
            </a:ext>
          </a:extLst>
        </xdr:cNvPr>
        <xdr:cNvCxnSpPr>
          <a:endCxn id="3" idx="1"/>
        </xdr:cNvCxnSpPr>
      </xdr:nvCxnSpPr>
      <xdr:spPr>
        <a:xfrm>
          <a:off x="8081962" y="17445037"/>
          <a:ext cx="4869832" cy="2722265"/>
        </a:xfrm>
        <a:prstGeom prst="bentConnector3">
          <a:avLst/>
        </a:prstGeom>
        <a:ln w="254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514350</xdr:colOff>
      <xdr:row>25</xdr:row>
      <xdr:rowOff>1295400</xdr:rowOff>
    </xdr:from>
    <xdr:to>
      <xdr:col>17</xdr:col>
      <xdr:colOff>571499</xdr:colOff>
      <xdr:row>31</xdr:row>
      <xdr:rowOff>133349</xdr:rowOff>
    </xdr:to>
    <xdr:sp macro="" textlink="">
      <xdr:nvSpPr>
        <xdr:cNvPr id="19" name="Cerrar llave 18">
          <a:extLst>
            <a:ext uri="{FF2B5EF4-FFF2-40B4-BE49-F238E27FC236}">
              <a16:creationId xmlns:a16="http://schemas.microsoft.com/office/drawing/2014/main" id="{00000000-0008-0000-0200-000013000000}"/>
            </a:ext>
          </a:extLst>
        </xdr:cNvPr>
        <xdr:cNvSpPr/>
      </xdr:nvSpPr>
      <xdr:spPr>
        <a:xfrm>
          <a:off x="18002250" y="14439900"/>
          <a:ext cx="819149" cy="6286499"/>
        </a:xfrm>
        <a:prstGeom prst="rightBrace">
          <a:avLst/>
        </a:prstGeom>
        <a:ln w="254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CO" sz="1100"/>
        </a:p>
      </xdr:txBody>
    </xdr:sp>
    <xdr:clientData/>
  </xdr:twoCellAnchor>
  <xdr:twoCellAnchor editAs="oneCell">
    <xdr:from>
      <xdr:col>9</xdr:col>
      <xdr:colOff>603250</xdr:colOff>
      <xdr:row>19</xdr:row>
      <xdr:rowOff>1016000</xdr:rowOff>
    </xdr:from>
    <xdr:to>
      <xdr:col>17</xdr:col>
      <xdr:colOff>374650</xdr:colOff>
      <xdr:row>24</xdr:row>
      <xdr:rowOff>330200</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700000" y="8699500"/>
          <a:ext cx="5867400" cy="3346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27215</xdr:colOff>
      <xdr:row>22</xdr:row>
      <xdr:rowOff>122464</xdr:rowOff>
    </xdr:from>
    <xdr:to>
      <xdr:col>9</xdr:col>
      <xdr:colOff>476250</xdr:colOff>
      <xdr:row>24</xdr:row>
      <xdr:rowOff>721179</xdr:rowOff>
    </xdr:to>
    <xdr:cxnSp macro="">
      <xdr:nvCxnSpPr>
        <xdr:cNvPr id="11" name="Conector: angular 10">
          <a:extLst>
            <a:ext uri="{FF2B5EF4-FFF2-40B4-BE49-F238E27FC236}">
              <a16:creationId xmlns:a16="http://schemas.microsoft.com/office/drawing/2014/main" id="{00000000-0008-0000-0200-00000B000000}"/>
            </a:ext>
          </a:extLst>
        </xdr:cNvPr>
        <xdr:cNvCxnSpPr/>
      </xdr:nvCxnSpPr>
      <xdr:spPr>
        <a:xfrm flipV="1">
          <a:off x="8069036" y="10300607"/>
          <a:ext cx="4503964" cy="2081893"/>
        </a:xfrm>
        <a:prstGeom prst="bentConnector3">
          <a:avLst/>
        </a:prstGeom>
        <a:ln w="254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8</xdr:col>
      <xdr:colOff>333375</xdr:colOff>
      <xdr:row>41</xdr:row>
      <xdr:rowOff>71438</xdr:rowOff>
    </xdr:from>
    <xdr:to>
      <xdr:col>14</xdr:col>
      <xdr:colOff>473626</xdr:colOff>
      <xdr:row>43</xdr:row>
      <xdr:rowOff>1071563</xdr:rowOff>
    </xdr:to>
    <xdr:pic>
      <xdr:nvPicPr>
        <xdr:cNvPr id="14" name="Imagen 13">
          <a:extLst>
            <a:ext uri="{FF2B5EF4-FFF2-40B4-BE49-F238E27FC236}">
              <a16:creationId xmlns:a16="http://schemas.microsoft.com/office/drawing/2014/main" id="{00000000-0008-0000-0200-00000E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644313" y="28765501"/>
          <a:ext cx="4712251" cy="31551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71437</xdr:colOff>
      <xdr:row>42</xdr:row>
      <xdr:rowOff>559593</xdr:rowOff>
    </xdr:from>
    <xdr:to>
      <xdr:col>7</xdr:col>
      <xdr:colOff>1619250</xdr:colOff>
      <xdr:row>42</xdr:row>
      <xdr:rowOff>559593</xdr:rowOff>
    </xdr:to>
    <xdr:cxnSp macro="">
      <xdr:nvCxnSpPr>
        <xdr:cNvPr id="20" name="Conector recto de flecha 19">
          <a:extLst>
            <a:ext uri="{FF2B5EF4-FFF2-40B4-BE49-F238E27FC236}">
              <a16:creationId xmlns:a16="http://schemas.microsoft.com/office/drawing/2014/main" id="{00000000-0008-0000-0200-000014000000}"/>
            </a:ext>
          </a:extLst>
        </xdr:cNvPr>
        <xdr:cNvCxnSpPr/>
      </xdr:nvCxnSpPr>
      <xdr:spPr>
        <a:xfrm>
          <a:off x="8096250" y="30360937"/>
          <a:ext cx="3190875" cy="0"/>
        </a:xfrm>
        <a:prstGeom prst="straightConnector1">
          <a:avLst/>
        </a:prstGeom>
        <a:ln w="2540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TablaDinámica1" cacheId="2"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formats count="6">
    <format dxfId="12">
      <pivotArea type="all" dataOnly="0" outline="0" fieldPosition="0"/>
    </format>
    <format dxfId="11">
      <pivotArea field="0" type="button" dataOnly="0" labelOnly="1" outline="0" axis="axisRow" fieldPosition="0"/>
    </format>
    <format dxfId="10">
      <pivotArea field="1" type="button" dataOnly="0" labelOnly="1" outline="0" axis="axisRow" fieldPosition="1"/>
    </format>
    <format dxfId="9">
      <pivotArea dataOnly="0" labelOnly="1" outline="0" fieldPosition="0">
        <references count="1">
          <reference field="0" count="0"/>
        </references>
      </pivotArea>
    </format>
    <format dxfId="8">
      <pivotArea dataOnly="0" labelOnly="1" outline="0" fieldPosition="0">
        <references count="2">
          <reference field="0" count="1" selected="0">
            <x v="0"/>
          </reference>
          <reference field="1" count="5">
            <x v="0"/>
            <x v="6"/>
            <x v="7"/>
            <x v="8"/>
            <x v="9"/>
          </reference>
        </references>
      </pivotArea>
    </format>
    <format dxfId="7">
      <pivotArea dataOnly="0" labelOnly="1" outline="0" fieldPosition="0">
        <references count="2">
          <reference field="0" count="1" selected="0">
            <x v="1"/>
          </reference>
          <reference field="1" count="5">
            <x v="1"/>
            <x v="2"/>
            <x v="3"/>
            <x v="4"/>
            <x v="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6" dataDxfId="5">
  <autoFilter ref="B209:C219" xr:uid="{00000000-0009-0000-0100-000001000000}"/>
  <tableColumns count="2">
    <tableColumn id="1" xr3:uid="{00000000-0010-0000-0000-000001000000}" name="Criterios" dataDxfId="4"/>
    <tableColumn id="2" xr3:uid="{00000000-0010-0000-0000-000002000000}" name="Subcriterios" dataDxfId="3"/>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7.bin"/><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O20"/>
  <sheetViews>
    <sheetView showGridLines="0" topLeftCell="B1" workbookViewId="0">
      <selection activeCell="E13" sqref="E13:F13"/>
    </sheetView>
  </sheetViews>
  <sheetFormatPr baseColWidth="10" defaultRowHeight="15" x14ac:dyDescent="0.25"/>
  <cols>
    <col min="1" max="1" width="11.42578125" hidden="1" customWidth="1"/>
    <col min="4" max="4" width="5.7109375" customWidth="1"/>
    <col min="5" max="5" width="10.5703125" customWidth="1"/>
    <col min="6" max="6" width="10" customWidth="1"/>
    <col min="11" max="11" width="14.85546875" customWidth="1"/>
    <col min="260" max="260" width="5.7109375" customWidth="1"/>
    <col min="261" max="261" width="10.5703125" customWidth="1"/>
    <col min="262" max="262" width="10" customWidth="1"/>
    <col min="267" max="267" width="14.85546875" customWidth="1"/>
    <col min="516" max="516" width="5.7109375" customWidth="1"/>
    <col min="517" max="517" width="10.5703125" customWidth="1"/>
    <col min="518" max="518" width="10" customWidth="1"/>
    <col min="523" max="523" width="14.85546875" customWidth="1"/>
    <col min="772" max="772" width="5.7109375" customWidth="1"/>
    <col min="773" max="773" width="10.5703125" customWidth="1"/>
    <col min="774" max="774" width="10" customWidth="1"/>
    <col min="779" max="779" width="14.85546875" customWidth="1"/>
    <col min="1028" max="1028" width="5.7109375" customWidth="1"/>
    <col min="1029" max="1029" width="10.5703125" customWidth="1"/>
    <col min="1030" max="1030" width="10" customWidth="1"/>
    <col min="1035" max="1035" width="14.85546875" customWidth="1"/>
    <col min="1284" max="1284" width="5.7109375" customWidth="1"/>
    <col min="1285" max="1285" width="10.5703125" customWidth="1"/>
    <col min="1286" max="1286" width="10" customWidth="1"/>
    <col min="1291" max="1291" width="14.85546875" customWidth="1"/>
    <col min="1540" max="1540" width="5.7109375" customWidth="1"/>
    <col min="1541" max="1541" width="10.5703125" customWidth="1"/>
    <col min="1542" max="1542" width="10" customWidth="1"/>
    <col min="1547" max="1547" width="14.85546875" customWidth="1"/>
    <col min="1796" max="1796" width="5.7109375" customWidth="1"/>
    <col min="1797" max="1797" width="10.5703125" customWidth="1"/>
    <col min="1798" max="1798" width="10" customWidth="1"/>
    <col min="1803" max="1803" width="14.85546875" customWidth="1"/>
    <col min="2052" max="2052" width="5.7109375" customWidth="1"/>
    <col min="2053" max="2053" width="10.5703125" customWidth="1"/>
    <col min="2054" max="2054" width="10" customWidth="1"/>
    <col min="2059" max="2059" width="14.85546875" customWidth="1"/>
    <col min="2308" max="2308" width="5.7109375" customWidth="1"/>
    <col min="2309" max="2309" width="10.5703125" customWidth="1"/>
    <col min="2310" max="2310" width="10" customWidth="1"/>
    <col min="2315" max="2315" width="14.85546875" customWidth="1"/>
    <col min="2564" max="2564" width="5.7109375" customWidth="1"/>
    <col min="2565" max="2565" width="10.5703125" customWidth="1"/>
    <col min="2566" max="2566" width="10" customWidth="1"/>
    <col min="2571" max="2571" width="14.85546875" customWidth="1"/>
    <col min="2820" max="2820" width="5.7109375" customWidth="1"/>
    <col min="2821" max="2821" width="10.5703125" customWidth="1"/>
    <col min="2822" max="2822" width="10" customWidth="1"/>
    <col min="2827" max="2827" width="14.85546875" customWidth="1"/>
    <col min="3076" max="3076" width="5.7109375" customWidth="1"/>
    <col min="3077" max="3077" width="10.5703125" customWidth="1"/>
    <col min="3078" max="3078" width="10" customWidth="1"/>
    <col min="3083" max="3083" width="14.85546875" customWidth="1"/>
    <col min="3332" max="3332" width="5.7109375" customWidth="1"/>
    <col min="3333" max="3333" width="10.5703125" customWidth="1"/>
    <col min="3334" max="3334" width="10" customWidth="1"/>
    <col min="3339" max="3339" width="14.85546875" customWidth="1"/>
    <col min="3588" max="3588" width="5.7109375" customWidth="1"/>
    <col min="3589" max="3589" width="10.5703125" customWidth="1"/>
    <col min="3590" max="3590" width="10" customWidth="1"/>
    <col min="3595" max="3595" width="14.85546875" customWidth="1"/>
    <col min="3844" max="3844" width="5.7109375" customWidth="1"/>
    <col min="3845" max="3845" width="10.5703125" customWidth="1"/>
    <col min="3846" max="3846" width="10" customWidth="1"/>
    <col min="3851" max="3851" width="14.85546875" customWidth="1"/>
    <col min="4100" max="4100" width="5.7109375" customWidth="1"/>
    <col min="4101" max="4101" width="10.5703125" customWidth="1"/>
    <col min="4102" max="4102" width="10" customWidth="1"/>
    <col min="4107" max="4107" width="14.85546875" customWidth="1"/>
    <col min="4356" max="4356" width="5.7109375" customWidth="1"/>
    <col min="4357" max="4357" width="10.5703125" customWidth="1"/>
    <col min="4358" max="4358" width="10" customWidth="1"/>
    <col min="4363" max="4363" width="14.85546875" customWidth="1"/>
    <col min="4612" max="4612" width="5.7109375" customWidth="1"/>
    <col min="4613" max="4613" width="10.5703125" customWidth="1"/>
    <col min="4614" max="4614" width="10" customWidth="1"/>
    <col min="4619" max="4619" width="14.85546875" customWidth="1"/>
    <col min="4868" max="4868" width="5.7109375" customWidth="1"/>
    <col min="4869" max="4869" width="10.5703125" customWidth="1"/>
    <col min="4870" max="4870" width="10" customWidth="1"/>
    <col min="4875" max="4875" width="14.85546875" customWidth="1"/>
    <col min="5124" max="5124" width="5.7109375" customWidth="1"/>
    <col min="5125" max="5125" width="10.5703125" customWidth="1"/>
    <col min="5126" max="5126" width="10" customWidth="1"/>
    <col min="5131" max="5131" width="14.85546875" customWidth="1"/>
    <col min="5380" max="5380" width="5.7109375" customWidth="1"/>
    <col min="5381" max="5381" width="10.5703125" customWidth="1"/>
    <col min="5382" max="5382" width="10" customWidth="1"/>
    <col min="5387" max="5387" width="14.85546875" customWidth="1"/>
    <col min="5636" max="5636" width="5.7109375" customWidth="1"/>
    <col min="5637" max="5637" width="10.5703125" customWidth="1"/>
    <col min="5638" max="5638" width="10" customWidth="1"/>
    <col min="5643" max="5643" width="14.85546875" customWidth="1"/>
    <col min="5892" max="5892" width="5.7109375" customWidth="1"/>
    <col min="5893" max="5893" width="10.5703125" customWidth="1"/>
    <col min="5894" max="5894" width="10" customWidth="1"/>
    <col min="5899" max="5899" width="14.85546875" customWidth="1"/>
    <col min="6148" max="6148" width="5.7109375" customWidth="1"/>
    <col min="6149" max="6149" width="10.5703125" customWidth="1"/>
    <col min="6150" max="6150" width="10" customWidth="1"/>
    <col min="6155" max="6155" width="14.85546875" customWidth="1"/>
    <col min="6404" max="6404" width="5.7109375" customWidth="1"/>
    <col min="6405" max="6405" width="10.5703125" customWidth="1"/>
    <col min="6406" max="6406" width="10" customWidth="1"/>
    <col min="6411" max="6411" width="14.85546875" customWidth="1"/>
    <col min="6660" max="6660" width="5.7109375" customWidth="1"/>
    <col min="6661" max="6661" width="10.5703125" customWidth="1"/>
    <col min="6662" max="6662" width="10" customWidth="1"/>
    <col min="6667" max="6667" width="14.85546875" customWidth="1"/>
    <col min="6916" max="6916" width="5.7109375" customWidth="1"/>
    <col min="6917" max="6917" width="10.5703125" customWidth="1"/>
    <col min="6918" max="6918" width="10" customWidth="1"/>
    <col min="6923" max="6923" width="14.85546875" customWidth="1"/>
    <col min="7172" max="7172" width="5.7109375" customWidth="1"/>
    <col min="7173" max="7173" width="10.5703125" customWidth="1"/>
    <col min="7174" max="7174" width="10" customWidth="1"/>
    <col min="7179" max="7179" width="14.85546875" customWidth="1"/>
    <col min="7428" max="7428" width="5.7109375" customWidth="1"/>
    <col min="7429" max="7429" width="10.5703125" customWidth="1"/>
    <col min="7430" max="7430" width="10" customWidth="1"/>
    <col min="7435" max="7435" width="14.85546875" customWidth="1"/>
    <col min="7684" max="7684" width="5.7109375" customWidth="1"/>
    <col min="7685" max="7685" width="10.5703125" customWidth="1"/>
    <col min="7686" max="7686" width="10" customWidth="1"/>
    <col min="7691" max="7691" width="14.85546875" customWidth="1"/>
    <col min="7940" max="7940" width="5.7109375" customWidth="1"/>
    <col min="7941" max="7941" width="10.5703125" customWidth="1"/>
    <col min="7942" max="7942" width="10" customWidth="1"/>
    <col min="7947" max="7947" width="14.85546875" customWidth="1"/>
    <col min="8196" max="8196" width="5.7109375" customWidth="1"/>
    <col min="8197" max="8197" width="10.5703125" customWidth="1"/>
    <col min="8198" max="8198" width="10" customWidth="1"/>
    <col min="8203" max="8203" width="14.85546875" customWidth="1"/>
    <col min="8452" max="8452" width="5.7109375" customWidth="1"/>
    <col min="8453" max="8453" width="10.5703125" customWidth="1"/>
    <col min="8454" max="8454" width="10" customWidth="1"/>
    <col min="8459" max="8459" width="14.85546875" customWidth="1"/>
    <col min="8708" max="8708" width="5.7109375" customWidth="1"/>
    <col min="8709" max="8709" width="10.5703125" customWidth="1"/>
    <col min="8710" max="8710" width="10" customWidth="1"/>
    <col min="8715" max="8715" width="14.85546875" customWidth="1"/>
    <col min="8964" max="8964" width="5.7109375" customWidth="1"/>
    <col min="8965" max="8965" width="10.5703125" customWidth="1"/>
    <col min="8966" max="8966" width="10" customWidth="1"/>
    <col min="8971" max="8971" width="14.85546875" customWidth="1"/>
    <col min="9220" max="9220" width="5.7109375" customWidth="1"/>
    <col min="9221" max="9221" width="10.5703125" customWidth="1"/>
    <col min="9222" max="9222" width="10" customWidth="1"/>
    <col min="9227" max="9227" width="14.85546875" customWidth="1"/>
    <col min="9476" max="9476" width="5.7109375" customWidth="1"/>
    <col min="9477" max="9477" width="10.5703125" customWidth="1"/>
    <col min="9478" max="9478" width="10" customWidth="1"/>
    <col min="9483" max="9483" width="14.85546875" customWidth="1"/>
    <col min="9732" max="9732" width="5.7109375" customWidth="1"/>
    <col min="9733" max="9733" width="10.5703125" customWidth="1"/>
    <col min="9734" max="9734" width="10" customWidth="1"/>
    <col min="9739" max="9739" width="14.85546875" customWidth="1"/>
    <col min="9988" max="9988" width="5.7109375" customWidth="1"/>
    <col min="9989" max="9989" width="10.5703125" customWidth="1"/>
    <col min="9990" max="9990" width="10" customWidth="1"/>
    <col min="9995" max="9995" width="14.85546875" customWidth="1"/>
    <col min="10244" max="10244" width="5.7109375" customWidth="1"/>
    <col min="10245" max="10245" width="10.5703125" customWidth="1"/>
    <col min="10246" max="10246" width="10" customWidth="1"/>
    <col min="10251" max="10251" width="14.85546875" customWidth="1"/>
    <col min="10500" max="10500" width="5.7109375" customWidth="1"/>
    <col min="10501" max="10501" width="10.5703125" customWidth="1"/>
    <col min="10502" max="10502" width="10" customWidth="1"/>
    <col min="10507" max="10507" width="14.85546875" customWidth="1"/>
    <col min="10756" max="10756" width="5.7109375" customWidth="1"/>
    <col min="10757" max="10757" width="10.5703125" customWidth="1"/>
    <col min="10758" max="10758" width="10" customWidth="1"/>
    <col min="10763" max="10763" width="14.85546875" customWidth="1"/>
    <col min="11012" max="11012" width="5.7109375" customWidth="1"/>
    <col min="11013" max="11013" width="10.5703125" customWidth="1"/>
    <col min="11014" max="11014" width="10" customWidth="1"/>
    <col min="11019" max="11019" width="14.85546875" customWidth="1"/>
    <col min="11268" max="11268" width="5.7109375" customWidth="1"/>
    <col min="11269" max="11269" width="10.5703125" customWidth="1"/>
    <col min="11270" max="11270" width="10" customWidth="1"/>
    <col min="11275" max="11275" width="14.85546875" customWidth="1"/>
    <col min="11524" max="11524" width="5.7109375" customWidth="1"/>
    <col min="11525" max="11525" width="10.5703125" customWidth="1"/>
    <col min="11526" max="11526" width="10" customWidth="1"/>
    <col min="11531" max="11531" width="14.85546875" customWidth="1"/>
    <col min="11780" max="11780" width="5.7109375" customWidth="1"/>
    <col min="11781" max="11781" width="10.5703125" customWidth="1"/>
    <col min="11782" max="11782" width="10" customWidth="1"/>
    <col min="11787" max="11787" width="14.85546875" customWidth="1"/>
    <col min="12036" max="12036" width="5.7109375" customWidth="1"/>
    <col min="12037" max="12037" width="10.5703125" customWidth="1"/>
    <col min="12038" max="12038" width="10" customWidth="1"/>
    <col min="12043" max="12043" width="14.85546875" customWidth="1"/>
    <col min="12292" max="12292" width="5.7109375" customWidth="1"/>
    <col min="12293" max="12293" width="10.5703125" customWidth="1"/>
    <col min="12294" max="12294" width="10" customWidth="1"/>
    <col min="12299" max="12299" width="14.85546875" customWidth="1"/>
    <col min="12548" max="12548" width="5.7109375" customWidth="1"/>
    <col min="12549" max="12549" width="10.5703125" customWidth="1"/>
    <col min="12550" max="12550" width="10" customWidth="1"/>
    <col min="12555" max="12555" width="14.85546875" customWidth="1"/>
    <col min="12804" max="12804" width="5.7109375" customWidth="1"/>
    <col min="12805" max="12805" width="10.5703125" customWidth="1"/>
    <col min="12806" max="12806" width="10" customWidth="1"/>
    <col min="12811" max="12811" width="14.85546875" customWidth="1"/>
    <col min="13060" max="13060" width="5.7109375" customWidth="1"/>
    <col min="13061" max="13061" width="10.5703125" customWidth="1"/>
    <col min="13062" max="13062" width="10" customWidth="1"/>
    <col min="13067" max="13067" width="14.85546875" customWidth="1"/>
    <col min="13316" max="13316" width="5.7109375" customWidth="1"/>
    <col min="13317" max="13317" width="10.5703125" customWidth="1"/>
    <col min="13318" max="13318" width="10" customWidth="1"/>
    <col min="13323" max="13323" width="14.85546875" customWidth="1"/>
    <col min="13572" max="13572" width="5.7109375" customWidth="1"/>
    <col min="13573" max="13573" width="10.5703125" customWidth="1"/>
    <col min="13574" max="13574" width="10" customWidth="1"/>
    <col min="13579" max="13579" width="14.85546875" customWidth="1"/>
    <col min="13828" max="13828" width="5.7109375" customWidth="1"/>
    <col min="13829" max="13829" width="10.5703125" customWidth="1"/>
    <col min="13830" max="13830" width="10" customWidth="1"/>
    <col min="13835" max="13835" width="14.85546875" customWidth="1"/>
    <col min="14084" max="14084" width="5.7109375" customWidth="1"/>
    <col min="14085" max="14085" width="10.5703125" customWidth="1"/>
    <col min="14086" max="14086" width="10" customWidth="1"/>
    <col min="14091" max="14091" width="14.85546875" customWidth="1"/>
    <col min="14340" max="14340" width="5.7109375" customWidth="1"/>
    <col min="14341" max="14341" width="10.5703125" customWidth="1"/>
    <col min="14342" max="14342" width="10" customWidth="1"/>
    <col min="14347" max="14347" width="14.85546875" customWidth="1"/>
    <col min="14596" max="14596" width="5.7109375" customWidth="1"/>
    <col min="14597" max="14597" width="10.5703125" customWidth="1"/>
    <col min="14598" max="14598" width="10" customWidth="1"/>
    <col min="14603" max="14603" width="14.85546875" customWidth="1"/>
    <col min="14852" max="14852" width="5.7109375" customWidth="1"/>
    <col min="14853" max="14853" width="10.5703125" customWidth="1"/>
    <col min="14854" max="14854" width="10" customWidth="1"/>
    <col min="14859" max="14859" width="14.85546875" customWidth="1"/>
    <col min="15108" max="15108" width="5.7109375" customWidth="1"/>
    <col min="15109" max="15109" width="10.5703125" customWidth="1"/>
    <col min="15110" max="15110" width="10" customWidth="1"/>
    <col min="15115" max="15115" width="14.85546875" customWidth="1"/>
    <col min="15364" max="15364" width="5.7109375" customWidth="1"/>
    <col min="15365" max="15365" width="10.5703125" customWidth="1"/>
    <col min="15366" max="15366" width="10" customWidth="1"/>
    <col min="15371" max="15371" width="14.85546875" customWidth="1"/>
    <col min="15620" max="15620" width="5.7109375" customWidth="1"/>
    <col min="15621" max="15621" width="10.5703125" customWidth="1"/>
    <col min="15622" max="15622" width="10" customWidth="1"/>
    <col min="15627" max="15627" width="14.85546875" customWidth="1"/>
    <col min="15876" max="15876" width="5.7109375" customWidth="1"/>
    <col min="15877" max="15877" width="10.5703125" customWidth="1"/>
    <col min="15878" max="15878" width="10" customWidth="1"/>
    <col min="15883" max="15883" width="14.85546875" customWidth="1"/>
    <col min="16132" max="16132" width="5.7109375" customWidth="1"/>
    <col min="16133" max="16133" width="10.5703125" customWidth="1"/>
    <col min="16134" max="16134" width="10" customWidth="1"/>
    <col min="16139" max="16139" width="14.85546875" customWidth="1"/>
  </cols>
  <sheetData>
    <row r="2" spans="2:15" x14ac:dyDescent="0.25">
      <c r="B2" s="233"/>
      <c r="C2" s="207"/>
      <c r="D2" s="237" t="s">
        <v>252</v>
      </c>
      <c r="E2" s="199"/>
      <c r="F2" s="232" t="s">
        <v>387</v>
      </c>
      <c r="G2" s="198"/>
      <c r="H2" s="198"/>
      <c r="I2" s="198"/>
      <c r="J2" s="198"/>
      <c r="K2" s="198"/>
      <c r="L2" s="198"/>
      <c r="M2" s="198"/>
      <c r="N2" s="198"/>
      <c r="O2" s="199"/>
    </row>
    <row r="3" spans="2:15" x14ac:dyDescent="0.25">
      <c r="B3" s="234"/>
      <c r="C3" s="235"/>
      <c r="D3" s="237" t="s">
        <v>253</v>
      </c>
      <c r="E3" s="199"/>
      <c r="F3" s="237" t="s">
        <v>308</v>
      </c>
      <c r="G3" s="198"/>
      <c r="H3" s="198"/>
      <c r="I3" s="198"/>
      <c r="J3" s="198"/>
      <c r="K3" s="198"/>
      <c r="L3" s="198"/>
      <c r="M3" s="198"/>
      <c r="N3" s="198"/>
      <c r="O3" s="199"/>
    </row>
    <row r="4" spans="2:15" x14ac:dyDescent="0.25">
      <c r="B4" s="234"/>
      <c r="C4" s="235"/>
      <c r="D4" s="237" t="s">
        <v>254</v>
      </c>
      <c r="E4" s="199"/>
      <c r="F4" s="237" t="s">
        <v>174</v>
      </c>
      <c r="G4" s="198"/>
      <c r="H4" s="198"/>
      <c r="I4" s="198"/>
      <c r="J4" s="198"/>
      <c r="K4" s="198"/>
      <c r="L4" s="198"/>
      <c r="M4" s="198"/>
      <c r="N4" s="198"/>
      <c r="O4" s="199"/>
    </row>
    <row r="5" spans="2:15" x14ac:dyDescent="0.25">
      <c r="B5" s="236"/>
      <c r="C5" s="202"/>
      <c r="D5" s="237" t="s">
        <v>255</v>
      </c>
      <c r="E5" s="199"/>
      <c r="F5" s="238" t="s">
        <v>394</v>
      </c>
      <c r="G5" s="239"/>
      <c r="H5" s="239"/>
      <c r="I5" s="239"/>
      <c r="J5" s="239"/>
      <c r="K5" s="239"/>
      <c r="L5" s="239"/>
      <c r="M5" s="239"/>
      <c r="N5" s="239"/>
      <c r="O5" s="240"/>
    </row>
    <row r="6" spans="2:15" s="109" customFormat="1" ht="12.75" x14ac:dyDescent="0.2">
      <c r="B6" s="218" t="s">
        <v>228</v>
      </c>
      <c r="C6" s="219"/>
      <c r="D6" s="219"/>
      <c r="E6" s="219"/>
      <c r="F6" s="219"/>
      <c r="G6" s="219"/>
      <c r="H6" s="219"/>
      <c r="I6" s="219"/>
      <c r="J6" s="219"/>
      <c r="K6" s="219"/>
      <c r="L6" s="219"/>
      <c r="M6" s="219"/>
      <c r="N6" s="219"/>
      <c r="O6" s="220"/>
    </row>
    <row r="7" spans="2:15" s="109" customFormat="1" ht="12.75" x14ac:dyDescent="0.2">
      <c r="B7" s="221"/>
      <c r="C7" s="197" t="s">
        <v>229</v>
      </c>
      <c r="D7" s="211"/>
      <c r="E7" s="218" t="s">
        <v>230</v>
      </c>
      <c r="F7" s="224"/>
      <c r="G7" s="211" t="s">
        <v>231</v>
      </c>
      <c r="H7" s="211"/>
      <c r="I7" s="211"/>
      <c r="J7" s="211"/>
      <c r="K7" s="211"/>
      <c r="L7" s="211"/>
      <c r="M7" s="211"/>
      <c r="N7" s="225"/>
      <c r="O7" s="221"/>
    </row>
    <row r="8" spans="2:15" s="78" customFormat="1" ht="36" customHeight="1" x14ac:dyDescent="0.2">
      <c r="B8" s="222"/>
      <c r="C8" s="197">
        <v>1</v>
      </c>
      <c r="D8" s="211"/>
      <c r="E8" s="214" t="s">
        <v>327</v>
      </c>
      <c r="F8" s="215"/>
      <c r="G8" s="216" t="s">
        <v>232</v>
      </c>
      <c r="H8" s="216"/>
      <c r="I8" s="216"/>
      <c r="J8" s="216"/>
      <c r="K8" s="216"/>
      <c r="L8" s="216"/>
      <c r="M8" s="216"/>
      <c r="N8" s="217"/>
      <c r="O8" s="226"/>
    </row>
    <row r="9" spans="2:15" s="78" customFormat="1" ht="36" customHeight="1" x14ac:dyDescent="0.2">
      <c r="B9" s="222"/>
      <c r="C9" s="197">
        <v>2</v>
      </c>
      <c r="D9" s="211"/>
      <c r="E9" s="214" t="s">
        <v>328</v>
      </c>
      <c r="F9" s="215"/>
      <c r="G9" s="216" t="s">
        <v>233</v>
      </c>
      <c r="H9" s="216"/>
      <c r="I9" s="216"/>
      <c r="J9" s="216"/>
      <c r="K9" s="216"/>
      <c r="L9" s="216"/>
      <c r="M9" s="216"/>
      <c r="N9" s="217"/>
      <c r="O9" s="226"/>
    </row>
    <row r="10" spans="2:15" s="78" customFormat="1" ht="36" customHeight="1" x14ac:dyDescent="0.2">
      <c r="B10" s="222"/>
      <c r="C10" s="197">
        <v>3</v>
      </c>
      <c r="D10" s="211"/>
      <c r="E10" s="214" t="s">
        <v>324</v>
      </c>
      <c r="F10" s="215"/>
      <c r="G10" s="216" t="s">
        <v>234</v>
      </c>
      <c r="H10" s="216"/>
      <c r="I10" s="216"/>
      <c r="J10" s="216"/>
      <c r="K10" s="216"/>
      <c r="L10" s="216"/>
      <c r="M10" s="216"/>
      <c r="N10" s="217"/>
      <c r="O10" s="226"/>
    </row>
    <row r="11" spans="2:15" s="78" customFormat="1" ht="36" customHeight="1" x14ac:dyDescent="0.2">
      <c r="B11" s="222"/>
      <c r="C11" s="197">
        <v>4</v>
      </c>
      <c r="D11" s="211"/>
      <c r="E11" s="230" t="s">
        <v>393</v>
      </c>
      <c r="F11" s="231"/>
      <c r="G11" s="232" t="s">
        <v>326</v>
      </c>
      <c r="H11" s="216"/>
      <c r="I11" s="216"/>
      <c r="J11" s="216"/>
      <c r="K11" s="216"/>
      <c r="L11" s="216"/>
      <c r="M11" s="216"/>
      <c r="N11" s="217"/>
      <c r="O11" s="226"/>
    </row>
    <row r="12" spans="2:15" s="78" customFormat="1" ht="36" customHeight="1" x14ac:dyDescent="0.2">
      <c r="B12" s="222"/>
      <c r="C12" s="197">
        <v>5</v>
      </c>
      <c r="D12" s="211"/>
      <c r="E12" s="212" t="s">
        <v>329</v>
      </c>
      <c r="F12" s="213"/>
      <c r="G12" s="228" t="s">
        <v>235</v>
      </c>
      <c r="H12" s="228"/>
      <c r="I12" s="228"/>
      <c r="J12" s="228"/>
      <c r="K12" s="228"/>
      <c r="L12" s="228"/>
      <c r="M12" s="228"/>
      <c r="N12" s="229"/>
      <c r="O12" s="226"/>
    </row>
    <row r="13" spans="2:15" s="78" customFormat="1" ht="234" customHeight="1" x14ac:dyDescent="0.2">
      <c r="B13" s="223"/>
      <c r="C13" s="197">
        <v>6</v>
      </c>
      <c r="D13" s="211"/>
      <c r="E13" s="214" t="s">
        <v>392</v>
      </c>
      <c r="F13" s="213"/>
      <c r="G13" s="228" t="s">
        <v>391</v>
      </c>
      <c r="H13" s="228"/>
      <c r="I13" s="228"/>
      <c r="J13" s="228"/>
      <c r="K13" s="228"/>
      <c r="L13" s="228"/>
      <c r="M13" s="228"/>
      <c r="N13" s="229"/>
      <c r="O13" s="227"/>
    </row>
    <row r="14" spans="2:15" s="109" customFormat="1" x14ac:dyDescent="0.25">
      <c r="B14" s="197" t="s">
        <v>236</v>
      </c>
      <c r="C14" s="198"/>
      <c r="D14" s="198"/>
      <c r="E14" s="198"/>
      <c r="F14" s="198"/>
      <c r="G14" s="198"/>
      <c r="H14" s="198"/>
      <c r="I14" s="198"/>
      <c r="J14" s="198"/>
      <c r="K14" s="198"/>
      <c r="L14" s="198"/>
      <c r="M14" s="198"/>
      <c r="N14" s="198"/>
      <c r="O14" s="199"/>
    </row>
    <row r="15" spans="2:15" s="109" customFormat="1" x14ac:dyDescent="0.25">
      <c r="B15" s="200" t="s">
        <v>237</v>
      </c>
      <c r="C15" s="201"/>
      <c r="D15" s="201"/>
      <c r="E15" s="202"/>
      <c r="F15" s="203" t="s">
        <v>238</v>
      </c>
      <c r="G15" s="204"/>
      <c r="H15" s="204"/>
      <c r="I15" s="204"/>
      <c r="J15" s="204"/>
      <c r="K15" s="204"/>
      <c r="L15" s="199"/>
      <c r="M15" s="205" t="s">
        <v>239</v>
      </c>
      <c r="N15" s="206"/>
      <c r="O15" s="207"/>
    </row>
    <row r="16" spans="2:15" s="78" customFormat="1" ht="183" customHeight="1" x14ac:dyDescent="0.25">
      <c r="B16" s="208" t="s">
        <v>325</v>
      </c>
      <c r="C16" s="209"/>
      <c r="D16" s="209"/>
      <c r="E16" s="209"/>
      <c r="F16" s="208" t="s">
        <v>396</v>
      </c>
      <c r="G16" s="208"/>
      <c r="H16" s="208"/>
      <c r="I16" s="208" t="s">
        <v>397</v>
      </c>
      <c r="J16" s="208"/>
      <c r="K16" s="208"/>
      <c r="L16" s="209"/>
      <c r="M16" s="208" t="s">
        <v>330</v>
      </c>
      <c r="N16" s="210"/>
      <c r="O16" s="210"/>
    </row>
    <row r="17" spans="6:6" x14ac:dyDescent="0.25">
      <c r="F17" s="113"/>
    </row>
    <row r="18" spans="6:6" x14ac:dyDescent="0.25">
      <c r="F18" s="11"/>
    </row>
    <row r="19" spans="6:6" x14ac:dyDescent="0.25">
      <c r="F19" s="11"/>
    </row>
    <row r="20" spans="6:6" x14ac:dyDescent="0.25">
      <c r="F20" s="11"/>
    </row>
  </sheetData>
  <mergeCells count="41">
    <mergeCell ref="B2:C5"/>
    <mergeCell ref="D2:E2"/>
    <mergeCell ref="F2:O2"/>
    <mergeCell ref="D3:E3"/>
    <mergeCell ref="F3:O3"/>
    <mergeCell ref="D4:E4"/>
    <mergeCell ref="F4:O4"/>
    <mergeCell ref="D5:E5"/>
    <mergeCell ref="F5:O5"/>
    <mergeCell ref="B6:O6"/>
    <mergeCell ref="B7:B13"/>
    <mergeCell ref="C7:D7"/>
    <mergeCell ref="E7:F7"/>
    <mergeCell ref="G7:N7"/>
    <mergeCell ref="O7:O13"/>
    <mergeCell ref="C8:D8"/>
    <mergeCell ref="E8:F8"/>
    <mergeCell ref="G8:N8"/>
    <mergeCell ref="C9:D9"/>
    <mergeCell ref="G12:N12"/>
    <mergeCell ref="C13:D13"/>
    <mergeCell ref="E13:F13"/>
    <mergeCell ref="G13:N13"/>
    <mergeCell ref="E11:F11"/>
    <mergeCell ref="G11:N11"/>
    <mergeCell ref="C12:D12"/>
    <mergeCell ref="E12:F12"/>
    <mergeCell ref="E9:F9"/>
    <mergeCell ref="G9:N9"/>
    <mergeCell ref="C10:D10"/>
    <mergeCell ref="E10:F10"/>
    <mergeCell ref="G10:N10"/>
    <mergeCell ref="C11:D11"/>
    <mergeCell ref="B14:O14"/>
    <mergeCell ref="B15:E15"/>
    <mergeCell ref="F15:L15"/>
    <mergeCell ref="M15:O15"/>
    <mergeCell ref="B16:E16"/>
    <mergeCell ref="F16:H16"/>
    <mergeCell ref="I16:L16"/>
    <mergeCell ref="M16:O16"/>
  </mergeCells>
  <printOptions horizontalCentered="1" verticalCentered="1"/>
  <pageMargins left="0.15748031496062992" right="0.19685039370078741" top="0.31496062992125984" bottom="0.15748031496062992" header="0.31496062992125984" footer="0.22"/>
  <pageSetup scale="8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B1:F16"/>
  <sheetViews>
    <sheetView workbookViewId="0">
      <selection activeCell="E13" sqref="E13"/>
    </sheetView>
  </sheetViews>
  <sheetFormatPr baseColWidth="10" defaultColWidth="14.28515625" defaultRowHeight="14.25" x14ac:dyDescent="0.2"/>
  <cols>
    <col min="1" max="1" width="14.28515625" style="101"/>
    <col min="2" max="2" width="19.5703125" style="101" customWidth="1"/>
    <col min="3" max="3" width="17" style="101" customWidth="1"/>
    <col min="4" max="4" width="23.5703125" style="101" customWidth="1"/>
    <col min="5" max="5" width="46" style="101" customWidth="1"/>
    <col min="6" max="16384" width="14.28515625" style="101"/>
  </cols>
  <sheetData>
    <row r="1" spans="2:6" ht="24" customHeight="1" x14ac:dyDescent="0.2">
      <c r="B1" s="508" t="s">
        <v>72</v>
      </c>
      <c r="C1" s="509"/>
      <c r="D1" s="509"/>
      <c r="E1" s="509"/>
      <c r="F1" s="510"/>
    </row>
    <row r="3" spans="2:6" ht="15" x14ac:dyDescent="0.2">
      <c r="B3" s="512" t="s">
        <v>58</v>
      </c>
      <c r="C3" s="512"/>
      <c r="D3" s="512"/>
      <c r="E3" s="144" t="s">
        <v>59</v>
      </c>
      <c r="F3" s="144" t="s">
        <v>60</v>
      </c>
    </row>
    <row r="4" spans="2:6" ht="28.5" x14ac:dyDescent="0.2">
      <c r="B4" s="513" t="s">
        <v>61</v>
      </c>
      <c r="C4" s="513" t="s">
        <v>12</v>
      </c>
      <c r="D4" s="145" t="s">
        <v>13</v>
      </c>
      <c r="E4" s="146" t="s">
        <v>62</v>
      </c>
      <c r="F4" s="147">
        <v>0.25</v>
      </c>
    </row>
    <row r="5" spans="2:6" ht="42.75" x14ac:dyDescent="0.2">
      <c r="B5" s="513"/>
      <c r="C5" s="513"/>
      <c r="D5" s="145" t="s">
        <v>14</v>
      </c>
      <c r="E5" s="146" t="s">
        <v>63</v>
      </c>
      <c r="F5" s="147">
        <v>0.15</v>
      </c>
    </row>
    <row r="6" spans="2:6" ht="42.75" x14ac:dyDescent="0.2">
      <c r="B6" s="513"/>
      <c r="C6" s="513"/>
      <c r="D6" s="145" t="s">
        <v>15</v>
      </c>
      <c r="E6" s="146" t="s">
        <v>64</v>
      </c>
      <c r="F6" s="147">
        <v>0.1</v>
      </c>
    </row>
    <row r="7" spans="2:6" ht="57" x14ac:dyDescent="0.2">
      <c r="B7" s="513"/>
      <c r="C7" s="513" t="s">
        <v>16</v>
      </c>
      <c r="D7" s="145" t="s">
        <v>9</v>
      </c>
      <c r="E7" s="146" t="s">
        <v>65</v>
      </c>
      <c r="F7" s="147">
        <v>0.25</v>
      </c>
    </row>
    <row r="8" spans="2:6" ht="28.5" x14ac:dyDescent="0.2">
      <c r="B8" s="513"/>
      <c r="C8" s="513"/>
      <c r="D8" s="145" t="s">
        <v>8</v>
      </c>
      <c r="E8" s="146" t="s">
        <v>66</v>
      </c>
      <c r="F8" s="147">
        <v>0.15</v>
      </c>
    </row>
    <row r="9" spans="2:6" ht="57" x14ac:dyDescent="0.2">
      <c r="B9" s="513" t="s">
        <v>364</v>
      </c>
      <c r="C9" s="513" t="s">
        <v>17</v>
      </c>
      <c r="D9" s="145" t="s">
        <v>18</v>
      </c>
      <c r="E9" s="146" t="s">
        <v>67</v>
      </c>
      <c r="F9" s="148" t="s">
        <v>68</v>
      </c>
    </row>
    <row r="10" spans="2:6" ht="57" x14ac:dyDescent="0.2">
      <c r="B10" s="513"/>
      <c r="C10" s="513"/>
      <c r="D10" s="145" t="s">
        <v>19</v>
      </c>
      <c r="E10" s="146" t="s">
        <v>69</v>
      </c>
      <c r="F10" s="148" t="s">
        <v>68</v>
      </c>
    </row>
    <row r="11" spans="2:6" ht="42.75" x14ac:dyDescent="0.2">
      <c r="B11" s="513"/>
      <c r="C11" s="513" t="s">
        <v>20</v>
      </c>
      <c r="D11" s="145" t="s">
        <v>21</v>
      </c>
      <c r="E11" s="146" t="s">
        <v>70</v>
      </c>
      <c r="F11" s="148" t="s">
        <v>68</v>
      </c>
    </row>
    <row r="12" spans="2:6" ht="42.75" x14ac:dyDescent="0.2">
      <c r="B12" s="513"/>
      <c r="C12" s="513"/>
      <c r="D12" s="145" t="s">
        <v>22</v>
      </c>
      <c r="E12" s="146" t="s">
        <v>71</v>
      </c>
      <c r="F12" s="148" t="s">
        <v>68</v>
      </c>
    </row>
    <row r="13" spans="2:6" ht="28.5" x14ac:dyDescent="0.2">
      <c r="B13" s="513"/>
      <c r="C13" s="513" t="s">
        <v>23</v>
      </c>
      <c r="D13" s="145" t="s">
        <v>112</v>
      </c>
      <c r="E13" s="146" t="s">
        <v>115</v>
      </c>
      <c r="F13" s="148" t="s">
        <v>68</v>
      </c>
    </row>
    <row r="14" spans="2:6" ht="28.5" x14ac:dyDescent="0.2">
      <c r="B14" s="513"/>
      <c r="C14" s="513"/>
      <c r="D14" s="145" t="s">
        <v>113</v>
      </c>
      <c r="E14" s="146" t="s">
        <v>114</v>
      </c>
      <c r="F14" s="148" t="s">
        <v>68</v>
      </c>
    </row>
    <row r="15" spans="2:6" ht="49.5" customHeight="1" x14ac:dyDescent="0.2">
      <c r="B15" s="511" t="s">
        <v>365</v>
      </c>
      <c r="C15" s="511"/>
      <c r="D15" s="511"/>
      <c r="E15" s="511"/>
      <c r="F15" s="511"/>
    </row>
    <row r="16" spans="2:6" ht="27" customHeight="1" x14ac:dyDescent="0.25">
      <c r="B16" s="149"/>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dimension ref="A2:E80"/>
  <sheetViews>
    <sheetView showGridLines="0" workbookViewId="0">
      <selection activeCell="E28" sqref="E28"/>
    </sheetView>
  </sheetViews>
  <sheetFormatPr baseColWidth="10" defaultRowHeight="14.25" x14ac:dyDescent="0.2"/>
  <cols>
    <col min="1" max="1" width="60.28515625" style="8" customWidth="1"/>
    <col min="2" max="2" width="12.85546875" style="8" customWidth="1"/>
    <col min="3" max="3" width="91.140625" style="8" bestFit="1" customWidth="1"/>
    <col min="4" max="16384" width="11.42578125" style="8"/>
  </cols>
  <sheetData>
    <row r="2" spans="1:5" x14ac:dyDescent="0.2">
      <c r="A2" s="514" t="s">
        <v>256</v>
      </c>
      <c r="B2" s="514"/>
      <c r="C2" s="23"/>
      <c r="D2" s="24"/>
      <c r="E2" s="24"/>
    </row>
    <row r="3" spans="1:5" x14ac:dyDescent="0.2">
      <c r="A3" s="20" t="s">
        <v>257</v>
      </c>
      <c r="B3" s="17" t="s">
        <v>258</v>
      </c>
      <c r="C3" s="21" t="str">
        <f>CONCATENATE(A3," - ",B3)</f>
        <v>1. STAFF DIRECCIÓN GENERAL DE SANIDAD MILITAR - DIGSA</v>
      </c>
      <c r="D3" s="25"/>
      <c r="E3" s="25"/>
    </row>
    <row r="4" spans="1:5" x14ac:dyDescent="0.2">
      <c r="A4" s="21" t="s">
        <v>259</v>
      </c>
      <c r="B4" s="18" t="s">
        <v>260</v>
      </c>
      <c r="C4" s="21" t="str">
        <f t="shared" ref="C4:C23" si="0">CONCATENATE(A4," - ",B4)</f>
        <v>1.1. Área Ayudantía - ARAYU</v>
      </c>
      <c r="D4" s="25"/>
      <c r="E4" s="25"/>
    </row>
    <row r="5" spans="1:5" x14ac:dyDescent="0.2">
      <c r="A5" s="21" t="s">
        <v>261</v>
      </c>
      <c r="B5" s="18" t="s">
        <v>216</v>
      </c>
      <c r="C5" s="21" t="str">
        <f t="shared" si="0"/>
        <v>1.2. Área Gestión Documental - AREDO</v>
      </c>
      <c r="D5" s="25"/>
      <c r="E5" s="25"/>
    </row>
    <row r="6" spans="1:5" x14ac:dyDescent="0.2">
      <c r="A6" s="21" t="s">
        <v>262</v>
      </c>
      <c r="B6" s="18" t="s">
        <v>176</v>
      </c>
      <c r="C6" s="21" t="str">
        <f t="shared" si="0"/>
        <v>1.3. Área Comunicaciones Estratégicas y Gestión del Cambio - ARCOM</v>
      </c>
      <c r="D6" s="25"/>
      <c r="E6" s="25"/>
    </row>
    <row r="7" spans="1:5" x14ac:dyDescent="0.2">
      <c r="A7" s="21" t="s">
        <v>263</v>
      </c>
      <c r="B7" s="17" t="s">
        <v>215</v>
      </c>
      <c r="C7" s="21" t="str">
        <f t="shared" si="0"/>
        <v>1.5. Grupo Atención al Usuario y Participación Social - GRAPS</v>
      </c>
      <c r="D7" s="25"/>
      <c r="E7" s="25"/>
    </row>
    <row r="8" spans="1:5" x14ac:dyDescent="0.2">
      <c r="A8" s="21" t="s">
        <v>283</v>
      </c>
      <c r="B8" s="17" t="s">
        <v>214</v>
      </c>
      <c r="C8" s="21" t="str">
        <f t="shared" si="0"/>
        <v>1.6. Grupo Asuntos Legales - GRULE</v>
      </c>
      <c r="D8" s="25"/>
      <c r="E8" s="25"/>
    </row>
    <row r="9" spans="1:5" x14ac:dyDescent="0.2">
      <c r="A9" s="21" t="s">
        <v>264</v>
      </c>
      <c r="B9" s="17" t="s">
        <v>265</v>
      </c>
      <c r="C9" s="21" t="str">
        <f t="shared" si="0"/>
        <v>1.7. Grupo Planeación Estratégica - GRUPL</v>
      </c>
      <c r="D9" s="25"/>
      <c r="E9" s="25"/>
    </row>
    <row r="10" spans="1:5" x14ac:dyDescent="0.2">
      <c r="A10" s="21" t="s">
        <v>266</v>
      </c>
      <c r="B10" s="17" t="s">
        <v>213</v>
      </c>
      <c r="C10" s="21" t="str">
        <f t="shared" si="0"/>
        <v>1.8. Grupo Seguimiento y Evaluación - GRSYE</v>
      </c>
      <c r="D10" s="25"/>
      <c r="E10" s="25"/>
    </row>
    <row r="11" spans="1:5" x14ac:dyDescent="0.2">
      <c r="A11" s="20" t="s">
        <v>267</v>
      </c>
      <c r="B11" s="17" t="s">
        <v>268</v>
      </c>
      <c r="C11" s="21" t="str">
        <f t="shared" si="0"/>
        <v>2. SUBDIRECCION TECNICA Y DE GESTION - SUBTG</v>
      </c>
      <c r="D11" s="25"/>
      <c r="E11" s="25"/>
    </row>
    <row r="12" spans="1:5" x14ac:dyDescent="0.2">
      <c r="A12" s="21" t="s">
        <v>269</v>
      </c>
      <c r="B12" s="18" t="s">
        <v>227</v>
      </c>
      <c r="C12" s="21" t="str">
        <f t="shared" si="0"/>
        <v>2.1.  Grupo Gestión de la Afiliación - GRUGA</v>
      </c>
      <c r="D12" s="25"/>
      <c r="E12" s="25"/>
    </row>
    <row r="13" spans="1:5" x14ac:dyDescent="0.2">
      <c r="A13" s="21" t="s">
        <v>270</v>
      </c>
      <c r="B13" s="18" t="s">
        <v>218</v>
      </c>
      <c r="C13" s="21" t="str">
        <f t="shared" si="0"/>
        <v>2.2. Grupo Gestión de la Información - GRUGI</v>
      </c>
      <c r="D13" s="25"/>
      <c r="E13" s="25"/>
    </row>
    <row r="14" spans="1:5" ht="25.5" x14ac:dyDescent="0.2">
      <c r="A14" s="21" t="s">
        <v>284</v>
      </c>
      <c r="B14" s="18" t="s">
        <v>217</v>
      </c>
      <c r="C14" s="21" t="str">
        <f t="shared" si="0"/>
        <v>2.3. Grupo Sistema Integral de Información - Tecnologías de la Información  y Comunicaciones - SISAM</v>
      </c>
      <c r="D14" s="25"/>
      <c r="E14" s="25"/>
    </row>
    <row r="15" spans="1:5" x14ac:dyDescent="0.2">
      <c r="A15" s="20" t="s">
        <v>271</v>
      </c>
      <c r="B15" s="19" t="s">
        <v>272</v>
      </c>
      <c r="C15" s="21" t="str">
        <f t="shared" si="0"/>
        <v>3. SUBDIRECCION DE SALUD - SUBSA</v>
      </c>
      <c r="D15" s="25"/>
      <c r="E15" s="25"/>
    </row>
    <row r="16" spans="1:5" x14ac:dyDescent="0.2">
      <c r="A16" s="21" t="s">
        <v>273</v>
      </c>
      <c r="B16" s="19" t="s">
        <v>219</v>
      </c>
      <c r="C16" s="21" t="str">
        <f t="shared" si="0"/>
        <v>3.2. Grupo Gestión del Riesgo en Salud - GRERI</v>
      </c>
      <c r="D16" s="25"/>
      <c r="E16" s="25"/>
    </row>
    <row r="17" spans="1:5" x14ac:dyDescent="0.2">
      <c r="A17" s="21" t="s">
        <v>274</v>
      </c>
      <c r="B17" s="19" t="s">
        <v>220</v>
      </c>
      <c r="C17" s="21" t="str">
        <f t="shared" si="0"/>
        <v>3.3. Grupo Aseguramiento en Salud - GRUAS</v>
      </c>
      <c r="D17" s="25"/>
      <c r="E17" s="25"/>
    </row>
    <row r="18" spans="1:5" x14ac:dyDescent="0.2">
      <c r="A18" s="21" t="s">
        <v>275</v>
      </c>
      <c r="B18" s="19" t="s">
        <v>221</v>
      </c>
      <c r="C18" s="21" t="str">
        <f t="shared" si="0"/>
        <v>3.4. Grupo Prestación y Operación de Servicios de Salud - GROSD</v>
      </c>
      <c r="D18" s="25"/>
      <c r="E18" s="25"/>
    </row>
    <row r="19" spans="1:5" x14ac:dyDescent="0.2">
      <c r="A19" s="21" t="s">
        <v>276</v>
      </c>
      <c r="B19" s="19" t="s">
        <v>222</v>
      </c>
      <c r="C19" s="21" t="str">
        <f t="shared" si="0"/>
        <v>3.5. Grupo Salud Operacional - GRUSO</v>
      </c>
      <c r="D19" s="25"/>
      <c r="E19" s="25"/>
    </row>
    <row r="20" spans="1:5" x14ac:dyDescent="0.2">
      <c r="A20" s="20" t="s">
        <v>277</v>
      </c>
      <c r="B20" s="17" t="s">
        <v>278</v>
      </c>
      <c r="C20" s="21" t="str">
        <f t="shared" si="0"/>
        <v>4. SUBDIRECCION ADMINISTRATIVA Y FINANCIERA - SUBAF</v>
      </c>
      <c r="D20" s="25"/>
      <c r="E20" s="25"/>
    </row>
    <row r="21" spans="1:5" x14ac:dyDescent="0.2">
      <c r="A21" s="21" t="s">
        <v>279</v>
      </c>
      <c r="B21" s="17" t="s">
        <v>225</v>
      </c>
      <c r="C21" s="21" t="str">
        <f t="shared" si="0"/>
        <v>4.1. Grupo Gestión Financiera - GRUFI</v>
      </c>
      <c r="D21" s="25"/>
      <c r="E21" s="25"/>
    </row>
    <row r="22" spans="1:5" x14ac:dyDescent="0.2">
      <c r="A22" s="21" t="s">
        <v>280</v>
      </c>
      <c r="B22" s="17" t="s">
        <v>224</v>
      </c>
      <c r="C22" s="21" t="str">
        <f t="shared" si="0"/>
        <v>4.2. Grupo Talento Humano - GRUTH</v>
      </c>
      <c r="D22" s="25"/>
      <c r="E22" s="25"/>
    </row>
    <row r="23" spans="1:5" x14ac:dyDescent="0.2">
      <c r="A23" s="21" t="s">
        <v>281</v>
      </c>
      <c r="B23" s="17" t="s">
        <v>223</v>
      </c>
      <c r="C23" s="21" t="str">
        <f t="shared" si="0"/>
        <v>4.3. Grupo Contratación - GRUCO</v>
      </c>
      <c r="D23" s="25"/>
      <c r="E23" s="25"/>
    </row>
    <row r="24" spans="1:5" x14ac:dyDescent="0.2">
      <c r="A24" s="21" t="s">
        <v>282</v>
      </c>
      <c r="B24" s="17" t="s">
        <v>226</v>
      </c>
      <c r="C24" s="21" t="str">
        <f t="shared" ref="C24" si="1">CONCATENATE(A24," - ",B24)</f>
        <v>4.4. Grupo Apoyo Administrativo - GRUAA</v>
      </c>
      <c r="D24" s="25"/>
      <c r="E24" s="25"/>
    </row>
    <row r="27" spans="1:5" x14ac:dyDescent="0.2">
      <c r="A27" s="22" t="s">
        <v>44</v>
      </c>
    </row>
    <row r="28" spans="1:5" x14ac:dyDescent="0.2">
      <c r="A28" s="26" t="s">
        <v>295</v>
      </c>
      <c r="B28" s="517"/>
      <c r="C28" s="517"/>
    </row>
    <row r="29" spans="1:5" x14ac:dyDescent="0.2">
      <c r="A29" s="26" t="s">
        <v>294</v>
      </c>
      <c r="B29" s="515"/>
      <c r="C29" s="515"/>
    </row>
    <row r="30" spans="1:5" x14ac:dyDescent="0.2">
      <c r="A30" s="27" t="s">
        <v>288</v>
      </c>
      <c r="B30" s="515"/>
      <c r="C30" s="515"/>
    </row>
    <row r="31" spans="1:5" ht="15" customHeight="1" x14ac:dyDescent="0.2">
      <c r="A31" s="26" t="s">
        <v>291</v>
      </c>
      <c r="B31" s="515"/>
      <c r="C31" s="515"/>
    </row>
    <row r="32" spans="1:5" ht="15" customHeight="1" x14ac:dyDescent="0.2">
      <c r="A32" s="26" t="s">
        <v>296</v>
      </c>
      <c r="B32" s="515"/>
      <c r="C32" s="515"/>
    </row>
    <row r="33" spans="1:3" x14ac:dyDescent="0.2">
      <c r="A33" s="27" t="s">
        <v>289</v>
      </c>
      <c r="B33" s="518"/>
      <c r="C33" s="518"/>
    </row>
    <row r="34" spans="1:3" x14ac:dyDescent="0.2">
      <c r="A34" s="27" t="s">
        <v>290</v>
      </c>
      <c r="B34" s="518"/>
      <c r="C34" s="518"/>
    </row>
    <row r="35" spans="1:3" x14ac:dyDescent="0.2">
      <c r="A35" s="26" t="s">
        <v>292</v>
      </c>
      <c r="B35" s="516"/>
      <c r="C35" s="516"/>
    </row>
    <row r="36" spans="1:3" x14ac:dyDescent="0.2">
      <c r="A36" s="26" t="s">
        <v>297</v>
      </c>
      <c r="B36" s="9"/>
      <c r="C36" s="9"/>
    </row>
    <row r="37" spans="1:3" x14ac:dyDescent="0.2">
      <c r="A37" s="26" t="s">
        <v>298</v>
      </c>
      <c r="B37" s="9"/>
      <c r="C37" s="9"/>
    </row>
    <row r="38" spans="1:3" x14ac:dyDescent="0.2">
      <c r="A38" s="26" t="s">
        <v>293</v>
      </c>
      <c r="B38" s="9"/>
      <c r="C38" s="9"/>
    </row>
    <row r="39" spans="1:3" x14ac:dyDescent="0.2">
      <c r="B39" s="9"/>
      <c r="C39" s="9"/>
    </row>
    <row r="40" spans="1:3" x14ac:dyDescent="0.2">
      <c r="A40" s="22" t="s">
        <v>299</v>
      </c>
    </row>
    <row r="41" spans="1:3" x14ac:dyDescent="0.2">
      <c r="A41" s="26" t="s">
        <v>285</v>
      </c>
    </row>
    <row r="42" spans="1:3" x14ac:dyDescent="0.2">
      <c r="A42" s="26" t="s">
        <v>300</v>
      </c>
    </row>
    <row r="43" spans="1:3" x14ac:dyDescent="0.2">
      <c r="A43" s="26" t="s">
        <v>301</v>
      </c>
    </row>
    <row r="44" spans="1:3" x14ac:dyDescent="0.2">
      <c r="A44" s="26" t="s">
        <v>286</v>
      </c>
    </row>
    <row r="45" spans="1:3" x14ac:dyDescent="0.2">
      <c r="A45" s="26" t="s">
        <v>302</v>
      </c>
    </row>
    <row r="47" spans="1:3" ht="15" x14ac:dyDescent="0.2">
      <c r="A47" s="28" t="s">
        <v>28</v>
      </c>
    </row>
    <row r="48" spans="1:3" x14ac:dyDescent="0.2">
      <c r="A48" s="15" t="s">
        <v>29</v>
      </c>
    </row>
    <row r="49" spans="1:1" x14ac:dyDescent="0.2">
      <c r="A49" s="15" t="s">
        <v>30</v>
      </c>
    </row>
    <row r="50" spans="1:1" x14ac:dyDescent="0.2">
      <c r="A50" s="15" t="s">
        <v>118</v>
      </c>
    </row>
    <row r="51" spans="1:1" x14ac:dyDescent="0.2">
      <c r="A51" s="15" t="s">
        <v>117</v>
      </c>
    </row>
    <row r="53" spans="1:1" ht="15" x14ac:dyDescent="0.25">
      <c r="A53" s="126" t="s">
        <v>303</v>
      </c>
    </row>
    <row r="54" spans="1:1" x14ac:dyDescent="0.2">
      <c r="A54" s="15" t="s">
        <v>305</v>
      </c>
    </row>
    <row r="55" spans="1:1" x14ac:dyDescent="0.2">
      <c r="A55" s="15" t="s">
        <v>306</v>
      </c>
    </row>
    <row r="56" spans="1:1" x14ac:dyDescent="0.2">
      <c r="A56" s="15" t="s">
        <v>304</v>
      </c>
    </row>
    <row r="57" spans="1:1" x14ac:dyDescent="0.2">
      <c r="A57" s="15" t="s">
        <v>307</v>
      </c>
    </row>
    <row r="59" spans="1:1" ht="15" x14ac:dyDescent="0.25">
      <c r="A59" s="126" t="s">
        <v>1</v>
      </c>
    </row>
    <row r="60" spans="1:1" x14ac:dyDescent="0.2">
      <c r="A60" s="15" t="s">
        <v>357</v>
      </c>
    </row>
    <row r="61" spans="1:1" x14ac:dyDescent="0.2">
      <c r="A61" s="15" t="s">
        <v>358</v>
      </c>
    </row>
    <row r="62" spans="1:1" x14ac:dyDescent="0.2">
      <c r="A62" s="15" t="s">
        <v>359</v>
      </c>
    </row>
    <row r="64" spans="1:1" ht="15" x14ac:dyDescent="0.25">
      <c r="A64" s="126" t="s">
        <v>37</v>
      </c>
    </row>
    <row r="65" spans="1:1" x14ac:dyDescent="0.2">
      <c r="A65" s="15" t="s">
        <v>360</v>
      </c>
    </row>
    <row r="66" spans="1:1" x14ac:dyDescent="0.2">
      <c r="A66" s="15" t="s">
        <v>361</v>
      </c>
    </row>
    <row r="68" spans="1:1" ht="15" x14ac:dyDescent="0.25">
      <c r="A68" s="126" t="s">
        <v>7</v>
      </c>
    </row>
    <row r="69" spans="1:1" x14ac:dyDescent="0.2">
      <c r="A69" s="15" t="s">
        <v>13</v>
      </c>
    </row>
    <row r="70" spans="1:1" x14ac:dyDescent="0.2">
      <c r="A70" s="15" t="s">
        <v>14</v>
      </c>
    </row>
    <row r="71" spans="1:1" x14ac:dyDescent="0.2">
      <c r="A71" s="15" t="s">
        <v>15</v>
      </c>
    </row>
    <row r="72" spans="1:1" x14ac:dyDescent="0.2">
      <c r="A72" s="15" t="s">
        <v>9</v>
      </c>
    </row>
    <row r="73" spans="1:1" x14ac:dyDescent="0.2">
      <c r="A73" s="15" t="s">
        <v>8</v>
      </c>
    </row>
    <row r="74" spans="1:1" x14ac:dyDescent="0.2">
      <c r="A74" s="15" t="s">
        <v>18</v>
      </c>
    </row>
    <row r="75" spans="1:1" x14ac:dyDescent="0.2">
      <c r="A75" s="15" t="s">
        <v>19</v>
      </c>
    </row>
    <row r="76" spans="1:1" x14ac:dyDescent="0.2">
      <c r="A76" s="15" t="s">
        <v>21</v>
      </c>
    </row>
    <row r="77" spans="1:1" x14ac:dyDescent="0.2">
      <c r="A77" s="15" t="s">
        <v>22</v>
      </c>
    </row>
    <row r="78" spans="1:1" x14ac:dyDescent="0.2">
      <c r="A78" s="15" t="s">
        <v>24</v>
      </c>
    </row>
    <row r="79" spans="1:1" x14ac:dyDescent="0.2">
      <c r="A79" s="15" t="s">
        <v>25</v>
      </c>
    </row>
    <row r="80" spans="1:1" x14ac:dyDescent="0.2">
      <c r="A80" s="15" t="s">
        <v>26</v>
      </c>
    </row>
  </sheetData>
  <sortState xmlns:xlrd2="http://schemas.microsoft.com/office/spreadsheetml/2017/richdata2" ref="A28:A38">
    <sortCondition ref="A28:A38"/>
  </sortState>
  <mergeCells count="9">
    <mergeCell ref="A2:B2"/>
    <mergeCell ref="B29:C29"/>
    <mergeCell ref="B35:C35"/>
    <mergeCell ref="B30:C30"/>
    <mergeCell ref="B28:C28"/>
    <mergeCell ref="B31:C31"/>
    <mergeCell ref="B32:C32"/>
    <mergeCell ref="B33:C33"/>
    <mergeCell ref="B34:C3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B2:Q20"/>
  <sheetViews>
    <sheetView showGridLines="0" workbookViewId="0">
      <selection activeCell="F3" sqref="F3:O3"/>
    </sheetView>
  </sheetViews>
  <sheetFormatPr baseColWidth="10" defaultRowHeight="15" x14ac:dyDescent="0.25"/>
  <cols>
    <col min="4" max="4" width="5.7109375" customWidth="1"/>
    <col min="5" max="5" width="10.5703125" customWidth="1"/>
    <col min="6" max="6" width="10" customWidth="1"/>
    <col min="11" max="11" width="14.85546875" customWidth="1"/>
    <col min="260" max="260" width="5.7109375" customWidth="1"/>
    <col min="261" max="261" width="10.5703125" customWidth="1"/>
    <col min="262" max="262" width="10" customWidth="1"/>
    <col min="267" max="267" width="14.85546875" customWidth="1"/>
    <col min="516" max="516" width="5.7109375" customWidth="1"/>
    <col min="517" max="517" width="10.5703125" customWidth="1"/>
    <col min="518" max="518" width="10" customWidth="1"/>
    <col min="523" max="523" width="14.85546875" customWidth="1"/>
    <col min="772" max="772" width="5.7109375" customWidth="1"/>
    <col min="773" max="773" width="10.5703125" customWidth="1"/>
    <col min="774" max="774" width="10" customWidth="1"/>
    <col min="779" max="779" width="14.85546875" customWidth="1"/>
    <col min="1028" max="1028" width="5.7109375" customWidth="1"/>
    <col min="1029" max="1029" width="10.5703125" customWidth="1"/>
    <col min="1030" max="1030" width="10" customWidth="1"/>
    <col min="1035" max="1035" width="14.85546875" customWidth="1"/>
    <col min="1284" max="1284" width="5.7109375" customWidth="1"/>
    <col min="1285" max="1285" width="10.5703125" customWidth="1"/>
    <col min="1286" max="1286" width="10" customWidth="1"/>
    <col min="1291" max="1291" width="14.85546875" customWidth="1"/>
    <col min="1540" max="1540" width="5.7109375" customWidth="1"/>
    <col min="1541" max="1541" width="10.5703125" customWidth="1"/>
    <col min="1542" max="1542" width="10" customWidth="1"/>
    <col min="1547" max="1547" width="14.85546875" customWidth="1"/>
    <col min="1796" max="1796" width="5.7109375" customWidth="1"/>
    <col min="1797" max="1797" width="10.5703125" customWidth="1"/>
    <col min="1798" max="1798" width="10" customWidth="1"/>
    <col min="1803" max="1803" width="14.85546875" customWidth="1"/>
    <col min="2052" max="2052" width="5.7109375" customWidth="1"/>
    <col min="2053" max="2053" width="10.5703125" customWidth="1"/>
    <col min="2054" max="2054" width="10" customWidth="1"/>
    <col min="2059" max="2059" width="14.85546875" customWidth="1"/>
    <col min="2308" max="2308" width="5.7109375" customWidth="1"/>
    <col min="2309" max="2309" width="10.5703125" customWidth="1"/>
    <col min="2310" max="2310" width="10" customWidth="1"/>
    <col min="2315" max="2315" width="14.85546875" customWidth="1"/>
    <col min="2564" max="2564" width="5.7109375" customWidth="1"/>
    <col min="2565" max="2565" width="10.5703125" customWidth="1"/>
    <col min="2566" max="2566" width="10" customWidth="1"/>
    <col min="2571" max="2571" width="14.85546875" customWidth="1"/>
    <col min="2820" max="2820" width="5.7109375" customWidth="1"/>
    <col min="2821" max="2821" width="10.5703125" customWidth="1"/>
    <col min="2822" max="2822" width="10" customWidth="1"/>
    <col min="2827" max="2827" width="14.85546875" customWidth="1"/>
    <col min="3076" max="3076" width="5.7109375" customWidth="1"/>
    <col min="3077" max="3077" width="10.5703125" customWidth="1"/>
    <col min="3078" max="3078" width="10" customWidth="1"/>
    <col min="3083" max="3083" width="14.85546875" customWidth="1"/>
    <col min="3332" max="3332" width="5.7109375" customWidth="1"/>
    <col min="3333" max="3333" width="10.5703125" customWidth="1"/>
    <col min="3334" max="3334" width="10" customWidth="1"/>
    <col min="3339" max="3339" width="14.85546875" customWidth="1"/>
    <col min="3588" max="3588" width="5.7109375" customWidth="1"/>
    <col min="3589" max="3589" width="10.5703125" customWidth="1"/>
    <col min="3590" max="3590" width="10" customWidth="1"/>
    <col min="3595" max="3595" width="14.85546875" customWidth="1"/>
    <col min="3844" max="3844" width="5.7109375" customWidth="1"/>
    <col min="3845" max="3845" width="10.5703125" customWidth="1"/>
    <col min="3846" max="3846" width="10" customWidth="1"/>
    <col min="3851" max="3851" width="14.85546875" customWidth="1"/>
    <col min="4100" max="4100" width="5.7109375" customWidth="1"/>
    <col min="4101" max="4101" width="10.5703125" customWidth="1"/>
    <col min="4102" max="4102" width="10" customWidth="1"/>
    <col min="4107" max="4107" width="14.85546875" customWidth="1"/>
    <col min="4356" max="4356" width="5.7109375" customWidth="1"/>
    <col min="4357" max="4357" width="10.5703125" customWidth="1"/>
    <col min="4358" max="4358" width="10" customWidth="1"/>
    <col min="4363" max="4363" width="14.85546875" customWidth="1"/>
    <col min="4612" max="4612" width="5.7109375" customWidth="1"/>
    <col min="4613" max="4613" width="10.5703125" customWidth="1"/>
    <col min="4614" max="4614" width="10" customWidth="1"/>
    <col min="4619" max="4619" width="14.85546875" customWidth="1"/>
    <col min="4868" max="4868" width="5.7109375" customWidth="1"/>
    <col min="4869" max="4869" width="10.5703125" customWidth="1"/>
    <col min="4870" max="4870" width="10" customWidth="1"/>
    <col min="4875" max="4875" width="14.85546875" customWidth="1"/>
    <col min="5124" max="5124" width="5.7109375" customWidth="1"/>
    <col min="5125" max="5125" width="10.5703125" customWidth="1"/>
    <col min="5126" max="5126" width="10" customWidth="1"/>
    <col min="5131" max="5131" width="14.85546875" customWidth="1"/>
    <col min="5380" max="5380" width="5.7109375" customWidth="1"/>
    <col min="5381" max="5381" width="10.5703125" customWidth="1"/>
    <col min="5382" max="5382" width="10" customWidth="1"/>
    <col min="5387" max="5387" width="14.85546875" customWidth="1"/>
    <col min="5636" max="5636" width="5.7109375" customWidth="1"/>
    <col min="5637" max="5637" width="10.5703125" customWidth="1"/>
    <col min="5638" max="5638" width="10" customWidth="1"/>
    <col min="5643" max="5643" width="14.85546875" customWidth="1"/>
    <col min="5892" max="5892" width="5.7109375" customWidth="1"/>
    <col min="5893" max="5893" width="10.5703125" customWidth="1"/>
    <col min="5894" max="5894" width="10" customWidth="1"/>
    <col min="5899" max="5899" width="14.85546875" customWidth="1"/>
    <col min="6148" max="6148" width="5.7109375" customWidth="1"/>
    <col min="6149" max="6149" width="10.5703125" customWidth="1"/>
    <col min="6150" max="6150" width="10" customWidth="1"/>
    <col min="6155" max="6155" width="14.85546875" customWidth="1"/>
    <col min="6404" max="6404" width="5.7109375" customWidth="1"/>
    <col min="6405" max="6405" width="10.5703125" customWidth="1"/>
    <col min="6406" max="6406" width="10" customWidth="1"/>
    <col min="6411" max="6411" width="14.85546875" customWidth="1"/>
    <col min="6660" max="6660" width="5.7109375" customWidth="1"/>
    <col min="6661" max="6661" width="10.5703125" customWidth="1"/>
    <col min="6662" max="6662" width="10" customWidth="1"/>
    <col min="6667" max="6667" width="14.85546875" customWidth="1"/>
    <col min="6916" max="6916" width="5.7109375" customWidth="1"/>
    <col min="6917" max="6917" width="10.5703125" customWidth="1"/>
    <col min="6918" max="6918" width="10" customWidth="1"/>
    <col min="6923" max="6923" width="14.85546875" customWidth="1"/>
    <col min="7172" max="7172" width="5.7109375" customWidth="1"/>
    <col min="7173" max="7173" width="10.5703125" customWidth="1"/>
    <col min="7174" max="7174" width="10" customWidth="1"/>
    <col min="7179" max="7179" width="14.85546875" customWidth="1"/>
    <col min="7428" max="7428" width="5.7109375" customWidth="1"/>
    <col min="7429" max="7429" width="10.5703125" customWidth="1"/>
    <col min="7430" max="7430" width="10" customWidth="1"/>
    <col min="7435" max="7435" width="14.85546875" customWidth="1"/>
    <col min="7684" max="7684" width="5.7109375" customWidth="1"/>
    <col min="7685" max="7685" width="10.5703125" customWidth="1"/>
    <col min="7686" max="7686" width="10" customWidth="1"/>
    <col min="7691" max="7691" width="14.85546875" customWidth="1"/>
    <col min="7940" max="7940" width="5.7109375" customWidth="1"/>
    <col min="7941" max="7941" width="10.5703125" customWidth="1"/>
    <col min="7942" max="7942" width="10" customWidth="1"/>
    <col min="7947" max="7947" width="14.85546875" customWidth="1"/>
    <col min="8196" max="8196" width="5.7109375" customWidth="1"/>
    <col min="8197" max="8197" width="10.5703125" customWidth="1"/>
    <col min="8198" max="8198" width="10" customWidth="1"/>
    <col min="8203" max="8203" width="14.85546875" customWidth="1"/>
    <col min="8452" max="8452" width="5.7109375" customWidth="1"/>
    <col min="8453" max="8453" width="10.5703125" customWidth="1"/>
    <col min="8454" max="8454" width="10" customWidth="1"/>
    <col min="8459" max="8459" width="14.85546875" customWidth="1"/>
    <col min="8708" max="8708" width="5.7109375" customWidth="1"/>
    <col min="8709" max="8709" width="10.5703125" customWidth="1"/>
    <col min="8710" max="8710" width="10" customWidth="1"/>
    <col min="8715" max="8715" width="14.85546875" customWidth="1"/>
    <col min="8964" max="8964" width="5.7109375" customWidth="1"/>
    <col min="8965" max="8965" width="10.5703125" customWidth="1"/>
    <col min="8966" max="8966" width="10" customWidth="1"/>
    <col min="8971" max="8971" width="14.85546875" customWidth="1"/>
    <col min="9220" max="9220" width="5.7109375" customWidth="1"/>
    <col min="9221" max="9221" width="10.5703125" customWidth="1"/>
    <col min="9222" max="9222" width="10" customWidth="1"/>
    <col min="9227" max="9227" width="14.85546875" customWidth="1"/>
    <col min="9476" max="9476" width="5.7109375" customWidth="1"/>
    <col min="9477" max="9477" width="10.5703125" customWidth="1"/>
    <col min="9478" max="9478" width="10" customWidth="1"/>
    <col min="9483" max="9483" width="14.85546875" customWidth="1"/>
    <col min="9732" max="9732" width="5.7109375" customWidth="1"/>
    <col min="9733" max="9733" width="10.5703125" customWidth="1"/>
    <col min="9734" max="9734" width="10" customWidth="1"/>
    <col min="9739" max="9739" width="14.85546875" customWidth="1"/>
    <col min="9988" max="9988" width="5.7109375" customWidth="1"/>
    <col min="9989" max="9989" width="10.5703125" customWidth="1"/>
    <col min="9990" max="9990" width="10" customWidth="1"/>
    <col min="9995" max="9995" width="14.85546875" customWidth="1"/>
    <col min="10244" max="10244" width="5.7109375" customWidth="1"/>
    <col min="10245" max="10245" width="10.5703125" customWidth="1"/>
    <col min="10246" max="10246" width="10" customWidth="1"/>
    <col min="10251" max="10251" width="14.85546875" customWidth="1"/>
    <col min="10500" max="10500" width="5.7109375" customWidth="1"/>
    <col min="10501" max="10501" width="10.5703125" customWidth="1"/>
    <col min="10502" max="10502" width="10" customWidth="1"/>
    <col min="10507" max="10507" width="14.85546875" customWidth="1"/>
    <col min="10756" max="10756" width="5.7109375" customWidth="1"/>
    <col min="10757" max="10757" width="10.5703125" customWidth="1"/>
    <col min="10758" max="10758" width="10" customWidth="1"/>
    <col min="10763" max="10763" width="14.85546875" customWidth="1"/>
    <col min="11012" max="11012" width="5.7109375" customWidth="1"/>
    <col min="11013" max="11013" width="10.5703125" customWidth="1"/>
    <col min="11014" max="11014" width="10" customWidth="1"/>
    <col min="11019" max="11019" width="14.85546875" customWidth="1"/>
    <col min="11268" max="11268" width="5.7109375" customWidth="1"/>
    <col min="11269" max="11269" width="10.5703125" customWidth="1"/>
    <col min="11270" max="11270" width="10" customWidth="1"/>
    <col min="11275" max="11275" width="14.85546875" customWidth="1"/>
    <col min="11524" max="11524" width="5.7109375" customWidth="1"/>
    <col min="11525" max="11525" width="10.5703125" customWidth="1"/>
    <col min="11526" max="11526" width="10" customWidth="1"/>
    <col min="11531" max="11531" width="14.85546875" customWidth="1"/>
    <col min="11780" max="11780" width="5.7109375" customWidth="1"/>
    <col min="11781" max="11781" width="10.5703125" customWidth="1"/>
    <col min="11782" max="11782" width="10" customWidth="1"/>
    <col min="11787" max="11787" width="14.85546875" customWidth="1"/>
    <col min="12036" max="12036" width="5.7109375" customWidth="1"/>
    <col min="12037" max="12037" width="10.5703125" customWidth="1"/>
    <col min="12038" max="12038" width="10" customWidth="1"/>
    <col min="12043" max="12043" width="14.85546875" customWidth="1"/>
    <col min="12292" max="12292" width="5.7109375" customWidth="1"/>
    <col min="12293" max="12293" width="10.5703125" customWidth="1"/>
    <col min="12294" max="12294" width="10" customWidth="1"/>
    <col min="12299" max="12299" width="14.85546875" customWidth="1"/>
    <col min="12548" max="12548" width="5.7109375" customWidth="1"/>
    <col min="12549" max="12549" width="10.5703125" customWidth="1"/>
    <col min="12550" max="12550" width="10" customWidth="1"/>
    <col min="12555" max="12555" width="14.85546875" customWidth="1"/>
    <col min="12804" max="12804" width="5.7109375" customWidth="1"/>
    <col min="12805" max="12805" width="10.5703125" customWidth="1"/>
    <col min="12806" max="12806" width="10" customWidth="1"/>
    <col min="12811" max="12811" width="14.85546875" customWidth="1"/>
    <col min="13060" max="13060" width="5.7109375" customWidth="1"/>
    <col min="13061" max="13061" width="10.5703125" customWidth="1"/>
    <col min="13062" max="13062" width="10" customWidth="1"/>
    <col min="13067" max="13067" width="14.85546875" customWidth="1"/>
    <col min="13316" max="13316" width="5.7109375" customWidth="1"/>
    <col min="13317" max="13317" width="10.5703125" customWidth="1"/>
    <col min="13318" max="13318" width="10" customWidth="1"/>
    <col min="13323" max="13323" width="14.85546875" customWidth="1"/>
    <col min="13572" max="13572" width="5.7109375" customWidth="1"/>
    <col min="13573" max="13573" width="10.5703125" customWidth="1"/>
    <col min="13574" max="13574" width="10" customWidth="1"/>
    <col min="13579" max="13579" width="14.85546875" customWidth="1"/>
    <col min="13828" max="13828" width="5.7109375" customWidth="1"/>
    <col min="13829" max="13829" width="10.5703125" customWidth="1"/>
    <col min="13830" max="13830" width="10" customWidth="1"/>
    <col min="13835" max="13835" width="14.85546875" customWidth="1"/>
    <col min="14084" max="14084" width="5.7109375" customWidth="1"/>
    <col min="14085" max="14085" width="10.5703125" customWidth="1"/>
    <col min="14086" max="14086" width="10" customWidth="1"/>
    <col min="14091" max="14091" width="14.85546875" customWidth="1"/>
    <col min="14340" max="14340" width="5.7109375" customWidth="1"/>
    <col min="14341" max="14341" width="10.5703125" customWidth="1"/>
    <col min="14342" max="14342" width="10" customWidth="1"/>
    <col min="14347" max="14347" width="14.85546875" customWidth="1"/>
    <col min="14596" max="14596" width="5.7109375" customWidth="1"/>
    <col min="14597" max="14597" width="10.5703125" customWidth="1"/>
    <col min="14598" max="14598" width="10" customWidth="1"/>
    <col min="14603" max="14603" width="14.85546875" customWidth="1"/>
    <col min="14852" max="14852" width="5.7109375" customWidth="1"/>
    <col min="14853" max="14853" width="10.5703125" customWidth="1"/>
    <col min="14854" max="14854" width="10" customWidth="1"/>
    <col min="14859" max="14859" width="14.85546875" customWidth="1"/>
    <col min="15108" max="15108" width="5.7109375" customWidth="1"/>
    <col min="15109" max="15109" width="10.5703125" customWidth="1"/>
    <col min="15110" max="15110" width="10" customWidth="1"/>
    <col min="15115" max="15115" width="14.85546875" customWidth="1"/>
    <col min="15364" max="15364" width="5.7109375" customWidth="1"/>
    <col min="15365" max="15365" width="10.5703125" customWidth="1"/>
    <col min="15366" max="15366" width="10" customWidth="1"/>
    <col min="15371" max="15371" width="14.85546875" customWidth="1"/>
    <col min="15620" max="15620" width="5.7109375" customWidth="1"/>
    <col min="15621" max="15621" width="10.5703125" customWidth="1"/>
    <col min="15622" max="15622" width="10" customWidth="1"/>
    <col min="15627" max="15627" width="14.85546875" customWidth="1"/>
    <col min="15876" max="15876" width="5.7109375" customWidth="1"/>
    <col min="15877" max="15877" width="10.5703125" customWidth="1"/>
    <col min="15878" max="15878" width="10" customWidth="1"/>
    <col min="15883" max="15883" width="14.85546875" customWidth="1"/>
    <col min="16132" max="16132" width="5.7109375" customWidth="1"/>
    <col min="16133" max="16133" width="10.5703125" customWidth="1"/>
    <col min="16134" max="16134" width="10" customWidth="1"/>
    <col min="16139" max="16139" width="14.85546875" customWidth="1"/>
  </cols>
  <sheetData>
    <row r="2" spans="2:17" ht="32.25" customHeight="1" x14ac:dyDescent="0.25">
      <c r="B2" s="233"/>
      <c r="C2" s="207"/>
      <c r="D2" s="237" t="s">
        <v>252</v>
      </c>
      <c r="E2" s="199"/>
      <c r="F2" s="237" t="s">
        <v>366</v>
      </c>
      <c r="G2" s="198"/>
      <c r="H2" s="198"/>
      <c r="I2" s="198"/>
      <c r="J2" s="198"/>
      <c r="K2" s="198"/>
      <c r="L2" s="198"/>
      <c r="M2" s="198"/>
      <c r="N2" s="198"/>
      <c r="O2" s="199"/>
    </row>
    <row r="3" spans="2:17" x14ac:dyDescent="0.25">
      <c r="B3" s="234"/>
      <c r="C3" s="235"/>
      <c r="D3" s="237" t="s">
        <v>253</v>
      </c>
      <c r="E3" s="199"/>
      <c r="F3" s="237" t="s">
        <v>308</v>
      </c>
      <c r="G3" s="198"/>
      <c r="H3" s="198"/>
      <c r="I3" s="198"/>
      <c r="J3" s="198"/>
      <c r="K3" s="198"/>
      <c r="L3" s="198"/>
      <c r="M3" s="198"/>
      <c r="N3" s="198"/>
      <c r="O3" s="199"/>
    </row>
    <row r="4" spans="2:17" x14ac:dyDescent="0.25">
      <c r="B4" s="234"/>
      <c r="C4" s="235"/>
      <c r="D4" s="237" t="s">
        <v>254</v>
      </c>
      <c r="E4" s="199"/>
      <c r="F4" s="247" t="s">
        <v>309</v>
      </c>
      <c r="G4" s="260"/>
      <c r="H4" s="260"/>
      <c r="I4" s="260"/>
      <c r="J4" s="260"/>
      <c r="K4" s="260"/>
      <c r="L4" s="260"/>
      <c r="M4" s="260"/>
      <c r="N4" s="260"/>
      <c r="O4" s="261"/>
      <c r="Q4" s="161" t="s">
        <v>390</v>
      </c>
    </row>
    <row r="5" spans="2:17" x14ac:dyDescent="0.25">
      <c r="B5" s="236"/>
      <c r="C5" s="202"/>
      <c r="D5" s="237" t="s">
        <v>255</v>
      </c>
      <c r="E5" s="199"/>
      <c r="F5" s="237" t="s">
        <v>388</v>
      </c>
      <c r="G5" s="198"/>
      <c r="H5" s="198"/>
      <c r="I5" s="198"/>
      <c r="J5" s="198"/>
      <c r="K5" s="198"/>
      <c r="L5" s="198"/>
      <c r="M5" s="198"/>
      <c r="N5" s="198"/>
      <c r="O5" s="199"/>
    </row>
    <row r="6" spans="2:17" ht="231.75" customHeight="1" x14ac:dyDescent="0.25">
      <c r="B6" s="250" t="s">
        <v>367</v>
      </c>
      <c r="C6" s="251"/>
      <c r="D6" s="251"/>
      <c r="E6" s="251"/>
      <c r="F6" s="251"/>
      <c r="G6" s="251"/>
      <c r="H6" s="251"/>
      <c r="I6" s="251"/>
      <c r="J6" s="251"/>
      <c r="K6" s="251"/>
      <c r="L6" s="251"/>
      <c r="M6" s="251"/>
      <c r="N6" s="251"/>
      <c r="O6" s="252"/>
    </row>
    <row r="7" spans="2:17" s="109" customFormat="1" ht="12.75" x14ac:dyDescent="0.2">
      <c r="B7" s="218" t="s">
        <v>228</v>
      </c>
      <c r="C7" s="219"/>
      <c r="D7" s="219"/>
      <c r="E7" s="219"/>
      <c r="F7" s="219"/>
      <c r="G7" s="219"/>
      <c r="H7" s="219"/>
      <c r="I7" s="219"/>
      <c r="J7" s="219"/>
      <c r="K7" s="219"/>
      <c r="L7" s="219"/>
      <c r="M7" s="219"/>
      <c r="N7" s="219"/>
      <c r="O7" s="220"/>
    </row>
    <row r="8" spans="2:17" s="109" customFormat="1" ht="50.25" customHeight="1" x14ac:dyDescent="0.2">
      <c r="B8" s="221"/>
      <c r="C8" s="197" t="s">
        <v>229</v>
      </c>
      <c r="D8" s="211"/>
      <c r="E8" s="218" t="s">
        <v>230</v>
      </c>
      <c r="F8" s="224"/>
      <c r="G8" s="253" t="s">
        <v>231</v>
      </c>
      <c r="H8" s="253"/>
      <c r="I8" s="253"/>
      <c r="J8" s="253"/>
      <c r="K8" s="253"/>
      <c r="L8" s="253"/>
      <c r="M8" s="253"/>
      <c r="N8" s="254"/>
      <c r="O8" s="221"/>
    </row>
    <row r="9" spans="2:17" s="109" customFormat="1" ht="150" customHeight="1" x14ac:dyDescent="0.2">
      <c r="B9" s="222"/>
      <c r="C9" s="245" t="s">
        <v>368</v>
      </c>
      <c r="D9" s="255"/>
      <c r="E9" s="256" t="s">
        <v>369</v>
      </c>
      <c r="F9" s="257"/>
      <c r="G9" s="258" t="s">
        <v>370</v>
      </c>
      <c r="H9" s="258"/>
      <c r="I9" s="258"/>
      <c r="J9" s="258"/>
      <c r="K9" s="258"/>
      <c r="L9" s="258"/>
      <c r="M9" s="258"/>
      <c r="N9" s="259"/>
      <c r="O9" s="222"/>
    </row>
    <row r="10" spans="2:17" s="109" customFormat="1" ht="81.75" customHeight="1" x14ac:dyDescent="0.2">
      <c r="B10" s="222"/>
      <c r="C10" s="127"/>
      <c r="D10" s="128"/>
      <c r="E10" s="197"/>
      <c r="F10" s="225"/>
      <c r="G10" s="247" t="s">
        <v>371</v>
      </c>
      <c r="H10" s="248"/>
      <c r="I10" s="248"/>
      <c r="J10" s="248"/>
      <c r="K10" s="248"/>
      <c r="L10" s="248"/>
      <c r="M10" s="248"/>
      <c r="N10" s="249"/>
      <c r="O10" s="222"/>
    </row>
    <row r="11" spans="2:17" s="109" customFormat="1" ht="39" customHeight="1" x14ac:dyDescent="0.25">
      <c r="B11" s="197" t="s">
        <v>372</v>
      </c>
      <c r="C11" s="198"/>
      <c r="D11" s="198"/>
      <c r="E11" s="198"/>
      <c r="F11" s="198"/>
      <c r="G11" s="198"/>
      <c r="H11" s="198"/>
      <c r="I11" s="198"/>
      <c r="J11" s="198"/>
      <c r="K11" s="198"/>
      <c r="L11" s="198"/>
      <c r="M11" s="198"/>
      <c r="N11" s="198"/>
      <c r="O11" s="199"/>
    </row>
    <row r="12" spans="2:17" s="109" customFormat="1" x14ac:dyDescent="0.25">
      <c r="B12" s="208" t="s">
        <v>373</v>
      </c>
      <c r="C12" s="210"/>
      <c r="D12" s="210"/>
      <c r="E12" s="210"/>
      <c r="F12" s="203" t="s">
        <v>374</v>
      </c>
      <c r="G12" s="204"/>
      <c r="H12" s="204"/>
      <c r="I12" s="204"/>
      <c r="J12" s="204"/>
      <c r="K12" s="246"/>
      <c r="L12" s="203" t="s">
        <v>375</v>
      </c>
      <c r="M12" s="204"/>
      <c r="N12" s="204"/>
      <c r="O12" s="246"/>
    </row>
    <row r="13" spans="2:17" s="78" customFormat="1" ht="384" customHeight="1" x14ac:dyDescent="0.2">
      <c r="B13" s="241" t="s">
        <v>312</v>
      </c>
      <c r="C13" s="241"/>
      <c r="D13" s="241"/>
      <c r="E13" s="241"/>
      <c r="F13" s="242" t="s">
        <v>376</v>
      </c>
      <c r="G13" s="243"/>
      <c r="H13" s="244"/>
      <c r="I13" s="242" t="s">
        <v>377</v>
      </c>
      <c r="J13" s="243"/>
      <c r="K13" s="244"/>
      <c r="L13" s="241" t="s">
        <v>315</v>
      </c>
      <c r="M13" s="241"/>
      <c r="N13" s="241"/>
      <c r="O13" s="241"/>
    </row>
    <row r="14" spans="2:17" s="109" customFormat="1" x14ac:dyDescent="0.25">
      <c r="B14" s="245" t="s">
        <v>316</v>
      </c>
      <c r="C14" s="198"/>
      <c r="D14" s="198"/>
      <c r="E14" s="198"/>
      <c r="F14" s="198"/>
      <c r="G14" s="198"/>
      <c r="H14" s="198"/>
      <c r="I14" s="198"/>
      <c r="J14" s="198"/>
      <c r="K14" s="198"/>
      <c r="L14" s="198"/>
      <c r="M14" s="198"/>
      <c r="N14" s="198"/>
      <c r="O14" s="199"/>
    </row>
    <row r="15" spans="2:17" s="109" customFormat="1" ht="15.75" customHeight="1" x14ac:dyDescent="0.25">
      <c r="B15" s="208" t="s">
        <v>373</v>
      </c>
      <c r="C15" s="210"/>
      <c r="D15" s="210"/>
      <c r="E15" s="210"/>
      <c r="F15" s="203" t="s">
        <v>374</v>
      </c>
      <c r="G15" s="204"/>
      <c r="H15" s="204"/>
      <c r="I15" s="204"/>
      <c r="J15" s="204"/>
      <c r="K15" s="246"/>
      <c r="L15" s="203" t="s">
        <v>375</v>
      </c>
      <c r="M15" s="204"/>
      <c r="N15" s="204"/>
      <c r="O15" s="246"/>
    </row>
    <row r="16" spans="2:17" s="78" customFormat="1" ht="276.75" customHeight="1" x14ac:dyDescent="0.2">
      <c r="B16" s="241" t="s">
        <v>312</v>
      </c>
      <c r="C16" s="241"/>
      <c r="D16" s="241"/>
      <c r="E16" s="241"/>
      <c r="F16" s="242" t="s">
        <v>378</v>
      </c>
      <c r="G16" s="243"/>
      <c r="H16" s="244"/>
      <c r="I16" s="242" t="s">
        <v>379</v>
      </c>
      <c r="J16" s="243"/>
      <c r="K16" s="244"/>
      <c r="L16" s="241" t="s">
        <v>318</v>
      </c>
      <c r="M16" s="241"/>
      <c r="N16" s="241"/>
      <c r="O16" s="241"/>
    </row>
    <row r="17" spans="2:15" x14ac:dyDescent="0.25">
      <c r="F17" s="113"/>
    </row>
    <row r="18" spans="2:15" s="109" customFormat="1" x14ac:dyDescent="0.25">
      <c r="B18" s="245" t="s">
        <v>319</v>
      </c>
      <c r="C18" s="198"/>
      <c r="D18" s="198"/>
      <c r="E18" s="198"/>
      <c r="F18" s="198"/>
      <c r="G18" s="198"/>
      <c r="H18" s="198"/>
      <c r="I18" s="198"/>
      <c r="J18" s="198"/>
      <c r="K18" s="198"/>
      <c r="L18" s="198"/>
      <c r="M18" s="198"/>
      <c r="N18" s="198"/>
      <c r="O18" s="199"/>
    </row>
    <row r="19" spans="2:15" s="109" customFormat="1" x14ac:dyDescent="0.25">
      <c r="B19" s="208" t="s">
        <v>373</v>
      </c>
      <c r="C19" s="210"/>
      <c r="D19" s="210"/>
      <c r="E19" s="210"/>
      <c r="F19" s="203" t="s">
        <v>374</v>
      </c>
      <c r="G19" s="204"/>
      <c r="H19" s="204"/>
      <c r="I19" s="204"/>
      <c r="J19" s="204"/>
      <c r="K19" s="246"/>
      <c r="L19" s="203" t="s">
        <v>375</v>
      </c>
      <c r="M19" s="204"/>
      <c r="N19" s="204"/>
      <c r="O19" s="246"/>
    </row>
    <row r="20" spans="2:15" s="78" customFormat="1" ht="260.25" customHeight="1" x14ac:dyDescent="0.2">
      <c r="B20" s="241" t="s">
        <v>312</v>
      </c>
      <c r="C20" s="241"/>
      <c r="D20" s="241"/>
      <c r="E20" s="241"/>
      <c r="F20" s="242" t="s">
        <v>320</v>
      </c>
      <c r="G20" s="243"/>
      <c r="H20" s="244"/>
      <c r="I20" s="242" t="s">
        <v>321</v>
      </c>
      <c r="J20" s="243"/>
      <c r="K20" s="244"/>
      <c r="L20" s="241" t="s">
        <v>315</v>
      </c>
      <c r="M20" s="241"/>
      <c r="N20" s="241"/>
      <c r="O20" s="241"/>
    </row>
  </sheetData>
  <mergeCells count="45">
    <mergeCell ref="B2:C5"/>
    <mergeCell ref="D2:E2"/>
    <mergeCell ref="F2:O2"/>
    <mergeCell ref="D3:E3"/>
    <mergeCell ref="F3:O3"/>
    <mergeCell ref="D4:E4"/>
    <mergeCell ref="F4:O4"/>
    <mergeCell ref="D5:E5"/>
    <mergeCell ref="F5:O5"/>
    <mergeCell ref="B6:O6"/>
    <mergeCell ref="B7:O7"/>
    <mergeCell ref="B8:B10"/>
    <mergeCell ref="C8:D8"/>
    <mergeCell ref="E8:F8"/>
    <mergeCell ref="G8:N8"/>
    <mergeCell ref="O8:O10"/>
    <mergeCell ref="C9:D9"/>
    <mergeCell ref="E9:F9"/>
    <mergeCell ref="G9:N9"/>
    <mergeCell ref="B15:E15"/>
    <mergeCell ref="F15:K15"/>
    <mergeCell ref="L15:O15"/>
    <mergeCell ref="E10:F10"/>
    <mergeCell ref="G10:N10"/>
    <mergeCell ref="B11:O11"/>
    <mergeCell ref="B12:E12"/>
    <mergeCell ref="F12:K12"/>
    <mergeCell ref="L12:O12"/>
    <mergeCell ref="B13:E13"/>
    <mergeCell ref="F13:H13"/>
    <mergeCell ref="I13:K13"/>
    <mergeCell ref="L13:O13"/>
    <mergeCell ref="B14:O14"/>
    <mergeCell ref="B20:E20"/>
    <mergeCell ref="F20:H20"/>
    <mergeCell ref="I20:K20"/>
    <mergeCell ref="L20:O20"/>
    <mergeCell ref="B16:E16"/>
    <mergeCell ref="F16:H16"/>
    <mergeCell ref="I16:K16"/>
    <mergeCell ref="L16:O16"/>
    <mergeCell ref="B18:O18"/>
    <mergeCell ref="B19:E19"/>
    <mergeCell ref="F19:K19"/>
    <mergeCell ref="L19:O1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4:H56"/>
  <sheetViews>
    <sheetView zoomScale="80" zoomScaleNormal="80" workbookViewId="0">
      <selection activeCell="B6" sqref="B6:H7"/>
    </sheetView>
  </sheetViews>
  <sheetFormatPr baseColWidth="10" defaultRowHeight="14.25" x14ac:dyDescent="0.2"/>
  <cols>
    <col min="1" max="1" width="2.85546875" style="10" customWidth="1"/>
    <col min="2" max="3" width="24.7109375" style="10" customWidth="1"/>
    <col min="4" max="4" width="11.5703125" style="10" customWidth="1"/>
    <col min="5" max="5" width="24.7109375" style="10" customWidth="1"/>
    <col min="6" max="6" width="32" style="10" customWidth="1"/>
    <col min="7" max="8" width="24.7109375" style="10" customWidth="1"/>
    <col min="9" max="16384" width="11.42578125" style="10"/>
  </cols>
  <sheetData>
    <row r="4" spans="2:8" ht="15" x14ac:dyDescent="0.2">
      <c r="B4" s="272" t="s">
        <v>395</v>
      </c>
      <c r="C4" s="273"/>
      <c r="D4" s="273"/>
      <c r="E4" s="273"/>
      <c r="F4" s="273"/>
      <c r="G4" s="273"/>
      <c r="H4" s="274"/>
    </row>
    <row r="5" spans="2:8" ht="15.75" customHeight="1" x14ac:dyDescent="0.2">
      <c r="B5" s="282"/>
      <c r="C5" s="283"/>
      <c r="D5" s="283"/>
      <c r="E5" s="283"/>
      <c r="F5" s="283"/>
      <c r="G5" s="283"/>
      <c r="H5" s="284"/>
    </row>
    <row r="6" spans="2:8" ht="63" customHeight="1" x14ac:dyDescent="0.2">
      <c r="B6" s="275" t="s">
        <v>347</v>
      </c>
      <c r="C6" s="275"/>
      <c r="D6" s="275"/>
      <c r="E6" s="275"/>
      <c r="F6" s="275"/>
      <c r="G6" s="275"/>
      <c r="H6" s="275"/>
    </row>
    <row r="7" spans="2:8" ht="129.75" customHeight="1" x14ac:dyDescent="0.2">
      <c r="B7" s="275"/>
      <c r="C7" s="275"/>
      <c r="D7" s="275"/>
      <c r="E7" s="275"/>
      <c r="F7" s="275"/>
      <c r="G7" s="275"/>
      <c r="H7" s="275"/>
    </row>
    <row r="8" spans="2:8" ht="15" x14ac:dyDescent="0.2">
      <c r="B8" s="276" t="s">
        <v>141</v>
      </c>
      <c r="C8" s="277"/>
      <c r="D8" s="277"/>
      <c r="E8" s="277"/>
      <c r="F8" s="277"/>
      <c r="G8" s="277"/>
      <c r="H8" s="277"/>
    </row>
    <row r="9" spans="2:8" ht="95.25" customHeight="1" x14ac:dyDescent="0.2">
      <c r="B9" s="278" t="s">
        <v>348</v>
      </c>
      <c r="C9" s="278"/>
      <c r="D9" s="278"/>
      <c r="E9" s="278"/>
      <c r="F9" s="278"/>
      <c r="G9" s="278"/>
      <c r="H9" s="278"/>
    </row>
    <row r="10" spans="2:8" ht="15" x14ac:dyDescent="0.2">
      <c r="B10" s="129"/>
      <c r="C10" s="130"/>
      <c r="D10" s="130"/>
      <c r="E10" s="130"/>
      <c r="F10" s="130"/>
      <c r="G10" s="130"/>
      <c r="H10" s="131"/>
    </row>
    <row r="11" spans="2:8" ht="16.5" customHeight="1" x14ac:dyDescent="0.2">
      <c r="B11" s="279" t="s">
        <v>349</v>
      </c>
      <c r="C11" s="280"/>
      <c r="D11" s="280"/>
      <c r="E11" s="280"/>
      <c r="F11" s="280"/>
      <c r="G11" s="280"/>
      <c r="H11" s="281"/>
    </row>
    <row r="12" spans="2:8" ht="44.25" customHeight="1" x14ac:dyDescent="0.2">
      <c r="B12" s="279"/>
      <c r="C12" s="280"/>
      <c r="D12" s="280"/>
      <c r="E12" s="280"/>
      <c r="F12" s="280"/>
      <c r="G12" s="280"/>
      <c r="H12" s="281"/>
    </row>
    <row r="13" spans="2:8" ht="15" x14ac:dyDescent="0.2">
      <c r="B13" s="132"/>
      <c r="C13" s="133"/>
      <c r="D13" s="134"/>
      <c r="E13" s="134"/>
      <c r="F13" s="134"/>
      <c r="G13" s="135"/>
      <c r="H13" s="136"/>
    </row>
    <row r="14" spans="2:8" ht="15" x14ac:dyDescent="0.2">
      <c r="B14" s="132"/>
      <c r="C14" s="270" t="s">
        <v>142</v>
      </c>
      <c r="D14" s="270"/>
      <c r="E14" s="271" t="s">
        <v>168</v>
      </c>
      <c r="F14" s="271"/>
      <c r="G14" s="133"/>
      <c r="H14" s="136"/>
    </row>
    <row r="15" spans="2:8" ht="33.75" customHeight="1" x14ac:dyDescent="0.2">
      <c r="B15" s="132"/>
      <c r="C15" s="267" t="s">
        <v>162</v>
      </c>
      <c r="D15" s="267"/>
      <c r="E15" s="263" t="s">
        <v>167</v>
      </c>
      <c r="F15" s="263"/>
      <c r="G15" s="133"/>
      <c r="H15" s="136"/>
    </row>
    <row r="16" spans="2:8" ht="17.25" customHeight="1" x14ac:dyDescent="0.2">
      <c r="B16" s="132"/>
      <c r="C16" s="267" t="s">
        <v>163</v>
      </c>
      <c r="D16" s="267"/>
      <c r="E16" s="263" t="s">
        <v>165</v>
      </c>
      <c r="F16" s="263"/>
      <c r="G16" s="133"/>
      <c r="H16" s="136"/>
    </row>
    <row r="17" spans="2:8" ht="19.5" customHeight="1" x14ac:dyDescent="0.2">
      <c r="B17" s="132"/>
      <c r="C17" s="267" t="s">
        <v>164</v>
      </c>
      <c r="D17" s="267"/>
      <c r="E17" s="263" t="s">
        <v>166</v>
      </c>
      <c r="F17" s="263"/>
      <c r="G17" s="133"/>
      <c r="H17" s="136"/>
    </row>
    <row r="18" spans="2:8" ht="33" customHeight="1" x14ac:dyDescent="0.2">
      <c r="B18" s="132"/>
      <c r="C18" s="267" t="s">
        <v>240</v>
      </c>
      <c r="D18" s="267"/>
      <c r="E18" s="268" t="s">
        <v>350</v>
      </c>
      <c r="F18" s="268"/>
      <c r="G18" s="133"/>
      <c r="H18" s="136"/>
    </row>
    <row r="19" spans="2:8" ht="15" x14ac:dyDescent="0.2">
      <c r="B19" s="132"/>
      <c r="C19" s="269" t="s">
        <v>143</v>
      </c>
      <c r="D19" s="269"/>
      <c r="E19" s="263" t="s">
        <v>144</v>
      </c>
      <c r="F19" s="263"/>
      <c r="G19" s="133"/>
      <c r="H19" s="136"/>
    </row>
    <row r="20" spans="2:8" ht="90" customHeight="1" x14ac:dyDescent="0.2">
      <c r="B20" s="132"/>
      <c r="C20" s="266" t="s">
        <v>162</v>
      </c>
      <c r="D20" s="266"/>
      <c r="E20" s="263" t="s">
        <v>241</v>
      </c>
      <c r="F20" s="263"/>
      <c r="G20" s="133"/>
      <c r="H20" s="136"/>
    </row>
    <row r="21" spans="2:8" ht="50.25" customHeight="1" x14ac:dyDescent="0.2">
      <c r="B21" s="132"/>
      <c r="C21" s="266" t="s">
        <v>172</v>
      </c>
      <c r="D21" s="266"/>
      <c r="E21" s="263" t="s">
        <v>242</v>
      </c>
      <c r="F21" s="263"/>
      <c r="G21" s="133"/>
      <c r="H21" s="136"/>
    </row>
    <row r="22" spans="2:8" ht="60.75" customHeight="1" x14ac:dyDescent="0.2">
      <c r="B22" s="132"/>
      <c r="C22" s="262" t="s">
        <v>1</v>
      </c>
      <c r="D22" s="262"/>
      <c r="E22" s="263" t="s">
        <v>169</v>
      </c>
      <c r="F22" s="263"/>
      <c r="G22" s="133"/>
      <c r="H22" s="136"/>
    </row>
    <row r="23" spans="2:8" ht="56.25" customHeight="1" x14ac:dyDescent="0.2">
      <c r="B23" s="132"/>
      <c r="C23" s="262" t="s">
        <v>2</v>
      </c>
      <c r="D23" s="262"/>
      <c r="E23" s="263" t="s">
        <v>170</v>
      </c>
      <c r="F23" s="263"/>
      <c r="G23" s="133"/>
      <c r="H23" s="136"/>
    </row>
    <row r="24" spans="2:8" ht="60" customHeight="1" x14ac:dyDescent="0.2">
      <c r="B24" s="132"/>
      <c r="C24" s="262" t="s">
        <v>38</v>
      </c>
      <c r="D24" s="262"/>
      <c r="E24" s="263" t="s">
        <v>171</v>
      </c>
      <c r="F24" s="263"/>
      <c r="G24" s="133"/>
      <c r="H24" s="136"/>
    </row>
    <row r="25" spans="2:8" ht="107.25" customHeight="1" x14ac:dyDescent="0.2">
      <c r="B25" s="132"/>
      <c r="C25" s="262" t="s">
        <v>177</v>
      </c>
      <c r="D25" s="262"/>
      <c r="E25" s="263" t="s">
        <v>351</v>
      </c>
      <c r="F25" s="263"/>
      <c r="G25" s="133"/>
      <c r="H25" s="136"/>
    </row>
    <row r="26" spans="2:8" ht="107.25" customHeight="1" x14ac:dyDescent="0.2">
      <c r="B26" s="132"/>
      <c r="C26" s="264" t="s">
        <v>175</v>
      </c>
      <c r="D26" s="265"/>
      <c r="E26" s="263" t="s">
        <v>352</v>
      </c>
      <c r="F26" s="263"/>
      <c r="G26" s="133"/>
      <c r="H26" s="136"/>
    </row>
    <row r="27" spans="2:8" ht="63.75" customHeight="1" x14ac:dyDescent="0.2">
      <c r="B27" s="132"/>
      <c r="C27" s="262" t="s">
        <v>173</v>
      </c>
      <c r="D27" s="262"/>
      <c r="E27" s="263" t="s">
        <v>243</v>
      </c>
      <c r="F27" s="263"/>
      <c r="G27" s="133"/>
      <c r="H27" s="136"/>
    </row>
    <row r="28" spans="2:8" ht="114.75" customHeight="1" x14ac:dyDescent="0.2">
      <c r="B28" s="132"/>
      <c r="C28" s="262" t="s">
        <v>44</v>
      </c>
      <c r="D28" s="262"/>
      <c r="E28" s="263" t="s">
        <v>146</v>
      </c>
      <c r="F28" s="263"/>
      <c r="G28" s="133"/>
      <c r="H28" s="136"/>
    </row>
    <row r="29" spans="2:8" ht="104.25" customHeight="1" x14ac:dyDescent="0.2">
      <c r="B29" s="132"/>
      <c r="C29" s="262" t="s">
        <v>353</v>
      </c>
      <c r="D29" s="262"/>
      <c r="E29" s="263" t="s">
        <v>354</v>
      </c>
      <c r="F29" s="263"/>
      <c r="G29" s="133"/>
      <c r="H29" s="136"/>
    </row>
    <row r="30" spans="2:8" ht="108.75" customHeight="1" x14ac:dyDescent="0.2">
      <c r="B30" s="132"/>
      <c r="C30" s="262" t="s">
        <v>145</v>
      </c>
      <c r="D30" s="262"/>
      <c r="E30" s="263" t="s">
        <v>147</v>
      </c>
      <c r="F30" s="263"/>
      <c r="G30" s="133"/>
      <c r="H30" s="136"/>
    </row>
    <row r="31" spans="2:8" ht="84" customHeight="1" x14ac:dyDescent="0.2">
      <c r="B31" s="132"/>
      <c r="C31" s="262" t="s">
        <v>148</v>
      </c>
      <c r="D31" s="262"/>
      <c r="E31" s="263" t="s">
        <v>149</v>
      </c>
      <c r="F31" s="263"/>
      <c r="G31" s="133"/>
      <c r="H31" s="136"/>
    </row>
    <row r="32" spans="2:8" ht="66" customHeight="1" x14ac:dyDescent="0.2">
      <c r="B32" s="132"/>
      <c r="C32" s="262" t="s">
        <v>42</v>
      </c>
      <c r="D32" s="262"/>
      <c r="E32" s="263" t="s">
        <v>150</v>
      </c>
      <c r="F32" s="263"/>
      <c r="G32" s="133"/>
      <c r="H32" s="136"/>
    </row>
    <row r="33" spans="2:8" ht="94.5" customHeight="1" x14ac:dyDescent="0.2">
      <c r="B33" s="132"/>
      <c r="C33" s="262" t="s">
        <v>140</v>
      </c>
      <c r="D33" s="262"/>
      <c r="E33" s="263" t="s">
        <v>355</v>
      </c>
      <c r="F33" s="263"/>
      <c r="G33" s="133"/>
      <c r="H33" s="136"/>
    </row>
    <row r="34" spans="2:8" ht="57" customHeight="1" x14ac:dyDescent="0.2">
      <c r="B34" s="132"/>
      <c r="C34" s="262" t="s">
        <v>11</v>
      </c>
      <c r="D34" s="262"/>
      <c r="E34" s="263" t="s">
        <v>151</v>
      </c>
      <c r="F34" s="263"/>
      <c r="G34" s="133"/>
      <c r="H34" s="136"/>
    </row>
    <row r="35" spans="2:8" ht="61.5" customHeight="1" x14ac:dyDescent="0.2">
      <c r="B35" s="132"/>
      <c r="C35" s="262" t="s">
        <v>244</v>
      </c>
      <c r="D35" s="262"/>
      <c r="E35" s="263" t="s">
        <v>152</v>
      </c>
      <c r="F35" s="263"/>
      <c r="G35" s="133"/>
      <c r="H35" s="136"/>
    </row>
    <row r="36" spans="2:8" ht="72" customHeight="1" x14ac:dyDescent="0.2">
      <c r="B36" s="132"/>
      <c r="C36" s="262" t="s">
        <v>245</v>
      </c>
      <c r="D36" s="262"/>
      <c r="E36" s="263" t="s">
        <v>153</v>
      </c>
      <c r="F36" s="263"/>
      <c r="G36" s="133"/>
      <c r="H36" s="136"/>
    </row>
    <row r="37" spans="2:8" ht="63" customHeight="1" x14ac:dyDescent="0.2">
      <c r="B37" s="132"/>
      <c r="C37" s="262" t="s">
        <v>245</v>
      </c>
      <c r="D37" s="262"/>
      <c r="E37" s="263" t="s">
        <v>153</v>
      </c>
      <c r="F37" s="263"/>
      <c r="G37" s="133"/>
      <c r="H37" s="136"/>
    </row>
    <row r="38" spans="2:8" ht="57" customHeight="1" x14ac:dyDescent="0.2">
      <c r="B38" s="132"/>
      <c r="C38" s="262" t="s">
        <v>246</v>
      </c>
      <c r="D38" s="262"/>
      <c r="E38" s="263" t="s">
        <v>154</v>
      </c>
      <c r="F38" s="263"/>
      <c r="G38" s="133"/>
      <c r="H38" s="136"/>
    </row>
    <row r="39" spans="2:8" ht="63" customHeight="1" x14ac:dyDescent="0.2">
      <c r="B39" s="132"/>
      <c r="C39" s="262" t="s">
        <v>247</v>
      </c>
      <c r="D39" s="262"/>
      <c r="E39" s="263" t="s">
        <v>155</v>
      </c>
      <c r="F39" s="263"/>
      <c r="G39" s="133"/>
      <c r="H39" s="136"/>
    </row>
    <row r="40" spans="2:8" ht="64.5" customHeight="1" x14ac:dyDescent="0.2">
      <c r="B40" s="132"/>
      <c r="C40" s="262" t="s">
        <v>248</v>
      </c>
      <c r="D40" s="262"/>
      <c r="E40" s="263" t="s">
        <v>156</v>
      </c>
      <c r="F40" s="263"/>
      <c r="G40" s="133"/>
      <c r="H40" s="136"/>
    </row>
    <row r="41" spans="2:8" ht="53.25" customHeight="1" x14ac:dyDescent="0.2">
      <c r="B41" s="132"/>
      <c r="C41" s="262" t="s">
        <v>249</v>
      </c>
      <c r="D41" s="262"/>
      <c r="E41" s="263" t="s">
        <v>157</v>
      </c>
      <c r="F41" s="263"/>
      <c r="G41" s="133"/>
      <c r="H41" s="136"/>
    </row>
    <row r="42" spans="2:8" ht="87" customHeight="1" x14ac:dyDescent="0.2">
      <c r="B42" s="132"/>
      <c r="C42" s="262" t="s">
        <v>158</v>
      </c>
      <c r="D42" s="262"/>
      <c r="E42" s="263" t="s">
        <v>356</v>
      </c>
      <c r="F42" s="263"/>
      <c r="G42" s="133"/>
      <c r="H42" s="136"/>
    </row>
    <row r="43" spans="2:8" ht="82.5" customHeight="1" x14ac:dyDescent="0.2">
      <c r="B43" s="132"/>
      <c r="C43" s="262" t="s">
        <v>28</v>
      </c>
      <c r="D43" s="262"/>
      <c r="E43" s="263" t="s">
        <v>159</v>
      </c>
      <c r="F43" s="263"/>
      <c r="G43" s="133"/>
      <c r="H43" s="136"/>
    </row>
    <row r="44" spans="2:8" ht="156" customHeight="1" x14ac:dyDescent="0.2">
      <c r="B44" s="132"/>
      <c r="C44" s="262" t="s">
        <v>250</v>
      </c>
      <c r="D44" s="262"/>
      <c r="E44" s="263" t="s">
        <v>160</v>
      </c>
      <c r="F44" s="263"/>
      <c r="G44" s="133"/>
      <c r="H44" s="136"/>
    </row>
    <row r="45" spans="2:8" ht="80.25" customHeight="1" x14ac:dyDescent="0.2">
      <c r="B45" s="132"/>
      <c r="C45" s="262" t="s">
        <v>37</v>
      </c>
      <c r="D45" s="262"/>
      <c r="E45" s="263" t="s">
        <v>161</v>
      </c>
      <c r="F45" s="263"/>
      <c r="G45" s="133"/>
      <c r="H45" s="136"/>
    </row>
    <row r="46" spans="2:8" ht="69" customHeight="1" x14ac:dyDescent="0.2">
      <c r="B46" s="132"/>
      <c r="C46" s="262" t="s">
        <v>362</v>
      </c>
      <c r="D46" s="262"/>
      <c r="E46" s="288" t="s">
        <v>363</v>
      </c>
      <c r="F46" s="288"/>
      <c r="G46" s="133"/>
      <c r="H46" s="136"/>
    </row>
    <row r="47" spans="2:8" ht="15" x14ac:dyDescent="0.2">
      <c r="B47" s="132"/>
      <c r="C47" s="137"/>
      <c r="D47" s="137"/>
      <c r="E47" s="138"/>
      <c r="F47" s="138"/>
      <c r="G47" s="133"/>
      <c r="H47" s="136"/>
    </row>
    <row r="48" spans="2:8" ht="35.25" customHeight="1" x14ac:dyDescent="0.2">
      <c r="B48" s="289" t="s">
        <v>384</v>
      </c>
      <c r="C48" s="290"/>
      <c r="D48" s="290"/>
      <c r="E48" s="290"/>
      <c r="F48" s="290"/>
      <c r="G48" s="290"/>
      <c r="H48" s="291"/>
    </row>
    <row r="49" spans="2:8" ht="32.25" customHeight="1" x14ac:dyDescent="0.2">
      <c r="B49" s="289" t="s">
        <v>383</v>
      </c>
      <c r="C49" s="290"/>
      <c r="D49" s="290"/>
      <c r="E49" s="290"/>
      <c r="F49" s="290"/>
      <c r="G49" s="290"/>
      <c r="H49" s="291"/>
    </row>
    <row r="50" spans="2:8" ht="21" customHeight="1" x14ac:dyDescent="0.2">
      <c r="B50" s="289" t="s">
        <v>381</v>
      </c>
      <c r="C50" s="290"/>
      <c r="D50" s="290"/>
      <c r="E50" s="290"/>
      <c r="F50" s="290"/>
      <c r="G50" s="290"/>
      <c r="H50" s="291"/>
    </row>
    <row r="51" spans="2:8" ht="18" customHeight="1" x14ac:dyDescent="0.2">
      <c r="B51" s="289" t="s">
        <v>382</v>
      </c>
      <c r="C51" s="290"/>
      <c r="D51" s="290"/>
      <c r="E51" s="290"/>
      <c r="F51" s="290"/>
      <c r="G51" s="290"/>
      <c r="H51" s="291"/>
    </row>
    <row r="52" spans="2:8" ht="31.5" customHeight="1" x14ac:dyDescent="0.2">
      <c r="B52" s="289" t="s">
        <v>380</v>
      </c>
      <c r="C52" s="290"/>
      <c r="D52" s="290"/>
      <c r="E52" s="290"/>
      <c r="F52" s="290"/>
      <c r="G52" s="290"/>
      <c r="H52" s="291"/>
    </row>
    <row r="53" spans="2:8" ht="18" customHeight="1" x14ac:dyDescent="0.2">
      <c r="B53" s="289" t="s">
        <v>385</v>
      </c>
      <c r="C53" s="290"/>
      <c r="D53" s="290"/>
      <c r="E53" s="290"/>
      <c r="F53" s="290"/>
      <c r="G53" s="290"/>
      <c r="H53" s="291"/>
    </row>
    <row r="54" spans="2:8" ht="15.75" thickBot="1" x14ac:dyDescent="0.25">
      <c r="B54" s="139" t="s">
        <v>386</v>
      </c>
      <c r="C54" s="140"/>
      <c r="D54" s="140"/>
      <c r="E54" s="140"/>
      <c r="F54" s="140"/>
      <c r="G54" s="140"/>
      <c r="H54" s="141"/>
    </row>
    <row r="55" spans="2:8" ht="15" x14ac:dyDescent="0.2">
      <c r="B55" s="142"/>
      <c r="C55" s="16"/>
      <c r="D55" s="16"/>
      <c r="E55" s="16"/>
      <c r="F55" s="16"/>
      <c r="G55" s="16"/>
      <c r="H55" s="143"/>
    </row>
    <row r="56" spans="2:8" ht="48.75" customHeight="1" x14ac:dyDescent="0.2">
      <c r="B56" s="285" t="s">
        <v>389</v>
      </c>
      <c r="C56" s="286"/>
      <c r="D56" s="286"/>
      <c r="E56" s="286"/>
      <c r="F56" s="286"/>
      <c r="G56" s="286"/>
      <c r="H56" s="287"/>
    </row>
  </sheetData>
  <mergeCells count="79">
    <mergeCell ref="B56:H56"/>
    <mergeCell ref="C45:D45"/>
    <mergeCell ref="E45:F45"/>
    <mergeCell ref="C46:D46"/>
    <mergeCell ref="E46:F46"/>
    <mergeCell ref="B52:H52"/>
    <mergeCell ref="B48:H48"/>
    <mergeCell ref="B49:H49"/>
    <mergeCell ref="B50:H50"/>
    <mergeCell ref="B51:H51"/>
    <mergeCell ref="B53:H53"/>
    <mergeCell ref="C14:D14"/>
    <mergeCell ref="E14:F14"/>
    <mergeCell ref="B4:H4"/>
    <mergeCell ref="B6:H7"/>
    <mergeCell ref="B8:H8"/>
    <mergeCell ref="B9:H9"/>
    <mergeCell ref="B11:H12"/>
    <mergeCell ref="B5:H5"/>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C44:D44"/>
    <mergeCell ref="E44:F4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002060"/>
  </sheetPr>
  <dimension ref="A1:BU88"/>
  <sheetViews>
    <sheetView showGridLines="0" tabSelected="1" topLeftCell="AH7" zoomScale="80" zoomScaleNormal="80" workbookViewId="0">
      <selection activeCell="A2" sqref="A2"/>
    </sheetView>
  </sheetViews>
  <sheetFormatPr baseColWidth="10" defaultRowHeight="12.75" x14ac:dyDescent="0.2"/>
  <cols>
    <col min="1" max="1" width="5.5703125" style="166" customWidth="1"/>
    <col min="2" max="2" width="5.85546875" style="166" customWidth="1"/>
    <col min="3" max="3" width="6.5703125" style="169" customWidth="1"/>
    <col min="4" max="4" width="8.42578125" style="166" bestFit="1" customWidth="1"/>
    <col min="5" max="5" width="27.140625" style="166" customWidth="1"/>
    <col min="6" max="6" width="39" style="166" customWidth="1"/>
    <col min="7" max="7" width="37.85546875" style="166" customWidth="1"/>
    <col min="8" max="8" width="32.42578125" style="166" customWidth="1"/>
    <col min="9" max="10" width="32.42578125" style="78" customWidth="1"/>
    <col min="11" max="11" width="19" style="167" customWidth="1"/>
    <col min="12" max="12" width="17.85546875" style="78" customWidth="1"/>
    <col min="13" max="13" width="16.5703125" style="78" customWidth="1"/>
    <col min="14" max="14" width="6.28515625" style="78" bestFit="1" customWidth="1"/>
    <col min="15" max="15" width="19.140625" style="78" customWidth="1"/>
    <col min="16" max="16" width="30.5703125" style="78" hidden="1" customWidth="1"/>
    <col min="17" max="17" width="17.5703125" style="78" customWidth="1"/>
    <col min="18" max="18" width="8.85546875" style="78" customWidth="1"/>
    <col min="19" max="19" width="19.5703125" style="78" customWidth="1"/>
    <col min="20" max="20" width="5.85546875" style="73" customWidth="1"/>
    <col min="21" max="21" width="43.7109375" style="78" customWidth="1"/>
    <col min="22" max="22" width="14" style="73" customWidth="1"/>
    <col min="23" max="23" width="6.85546875" style="168" customWidth="1"/>
    <col min="24" max="24" width="5" style="168" customWidth="1"/>
    <col min="25" max="25" width="5.5703125" style="169" customWidth="1"/>
    <col min="26" max="26" width="7.140625" style="168" customWidth="1"/>
    <col min="27" max="27" width="6.7109375" style="168" customWidth="1"/>
    <col min="28" max="28" width="7.5703125" style="168" customWidth="1"/>
    <col min="29" max="29" width="38.28515625" style="78" hidden="1" customWidth="1"/>
    <col min="30" max="30" width="8.7109375" style="166" customWidth="1"/>
    <col min="31" max="31" width="5.140625" style="166" bestFit="1" customWidth="1"/>
    <col min="32" max="32" width="10.7109375" style="166" customWidth="1"/>
    <col min="33" max="33" width="6.28515625" style="166" bestFit="1" customWidth="1"/>
    <col min="34" max="34" width="8.42578125" style="166" customWidth="1"/>
    <col min="35" max="35" width="6" style="166" customWidth="1"/>
    <col min="36" max="36" width="41.42578125" style="78" customWidth="1"/>
    <col min="37" max="37" width="18.85546875" style="78" customWidth="1"/>
    <col min="38" max="38" width="16.85546875" style="78" customWidth="1"/>
    <col min="39" max="39" width="14.85546875" style="78" customWidth="1"/>
    <col min="40" max="40" width="18.5703125" style="78" customWidth="1"/>
    <col min="41" max="41" width="21" style="78" customWidth="1"/>
    <col min="42" max="42" width="31.42578125" style="78" customWidth="1"/>
    <col min="43" max="16384" width="11.42578125" style="78"/>
  </cols>
  <sheetData>
    <row r="1" spans="1:73" ht="35.25" customHeight="1" x14ac:dyDescent="0.2">
      <c r="A1" s="361" t="s">
        <v>501</v>
      </c>
      <c r="B1" s="361"/>
      <c r="C1" s="361"/>
      <c r="D1" s="361"/>
      <c r="E1" s="361"/>
      <c r="F1" s="361"/>
      <c r="G1" s="361"/>
      <c r="H1" s="361"/>
      <c r="I1" s="361"/>
      <c r="J1" s="361"/>
      <c r="K1" s="361"/>
      <c r="L1" s="196"/>
      <c r="M1" s="196"/>
      <c r="N1" s="196"/>
      <c r="O1" s="196"/>
      <c r="P1" s="196"/>
      <c r="Q1" s="196"/>
      <c r="R1" s="196"/>
      <c r="S1" s="69"/>
      <c r="T1" s="72"/>
      <c r="U1" s="77"/>
      <c r="V1" s="72"/>
      <c r="W1" s="163"/>
      <c r="X1" s="163"/>
      <c r="Y1" s="164"/>
      <c r="Z1" s="163"/>
      <c r="AA1" s="163"/>
      <c r="AB1" s="163"/>
      <c r="AC1" s="77"/>
      <c r="AD1" s="165"/>
      <c r="AE1" s="165"/>
      <c r="AF1" s="165"/>
      <c r="AG1" s="165"/>
      <c r="AH1" s="165"/>
      <c r="AI1" s="165"/>
      <c r="AJ1" s="77"/>
      <c r="AK1" s="77"/>
      <c r="AL1" s="77"/>
      <c r="AM1" s="77"/>
      <c r="AN1" s="77"/>
      <c r="AO1" s="77"/>
      <c r="AP1" s="77"/>
      <c r="AQ1" s="77"/>
      <c r="AR1" s="77"/>
      <c r="AS1" s="77"/>
      <c r="AT1" s="77"/>
      <c r="AU1" s="77"/>
      <c r="AV1" s="77"/>
      <c r="AW1" s="77"/>
      <c r="AX1" s="77"/>
      <c r="AY1" s="77"/>
      <c r="AZ1" s="77"/>
      <c r="BA1" s="77"/>
      <c r="BB1" s="77"/>
      <c r="BC1" s="77"/>
      <c r="BD1" s="77"/>
      <c r="BE1" s="77"/>
      <c r="BF1" s="77"/>
      <c r="BG1" s="77"/>
      <c r="BH1" s="77"/>
      <c r="BI1" s="77"/>
      <c r="BJ1" s="77"/>
      <c r="BK1" s="77"/>
      <c r="BL1" s="77"/>
      <c r="BM1" s="77"/>
      <c r="BN1" s="77"/>
      <c r="BO1" s="77"/>
      <c r="BP1" s="77"/>
      <c r="BQ1" s="77"/>
      <c r="BR1" s="77"/>
      <c r="BS1" s="77"/>
      <c r="BT1" s="77"/>
      <c r="BU1" s="77"/>
    </row>
    <row r="2" spans="1:73" ht="3.75" customHeight="1" x14ac:dyDescent="0.2">
      <c r="A2" s="162"/>
      <c r="B2" s="162"/>
      <c r="C2" s="162"/>
      <c r="D2" s="174"/>
      <c r="E2" s="70"/>
      <c r="F2" s="70"/>
      <c r="G2" s="70"/>
      <c r="H2" s="70"/>
      <c r="I2" s="70"/>
      <c r="J2" s="70"/>
      <c r="K2" s="70"/>
      <c r="L2" s="70"/>
      <c r="M2" s="70"/>
      <c r="N2" s="70"/>
      <c r="O2" s="70"/>
      <c r="P2" s="70"/>
      <c r="Q2" s="70"/>
      <c r="R2" s="70"/>
      <c r="S2" s="70"/>
      <c r="T2" s="72"/>
      <c r="U2" s="77"/>
      <c r="V2" s="72"/>
      <c r="W2" s="163"/>
      <c r="X2" s="163"/>
      <c r="Y2" s="164"/>
      <c r="Z2" s="163"/>
      <c r="AA2" s="163"/>
      <c r="AB2" s="163"/>
      <c r="AC2" s="77"/>
      <c r="AD2" s="165"/>
      <c r="AE2" s="165"/>
      <c r="AF2" s="165"/>
      <c r="AG2" s="165"/>
      <c r="AH2" s="165"/>
      <c r="AI2" s="165"/>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row>
    <row r="3" spans="1:73" s="12" customFormat="1" ht="35.25" customHeight="1" x14ac:dyDescent="0.2">
      <c r="A3" s="292" t="s">
        <v>120</v>
      </c>
      <c r="B3" s="292"/>
      <c r="C3" s="292"/>
      <c r="D3" s="292"/>
      <c r="E3" s="292"/>
      <c r="F3" s="292"/>
      <c r="G3" s="292"/>
      <c r="H3" s="292"/>
      <c r="I3" s="292"/>
      <c r="J3" s="292"/>
      <c r="K3" s="292"/>
      <c r="L3" s="292"/>
      <c r="M3" s="292" t="s">
        <v>121</v>
      </c>
      <c r="N3" s="292"/>
      <c r="O3" s="292"/>
      <c r="P3" s="292"/>
      <c r="Q3" s="292"/>
      <c r="R3" s="292"/>
      <c r="S3" s="292"/>
      <c r="T3" s="292" t="s">
        <v>122</v>
      </c>
      <c r="U3" s="292"/>
      <c r="V3" s="292"/>
      <c r="W3" s="292"/>
      <c r="X3" s="292"/>
      <c r="Y3" s="292"/>
      <c r="Z3" s="292"/>
      <c r="AA3" s="292"/>
      <c r="AB3" s="292"/>
      <c r="AC3" s="292" t="s">
        <v>123</v>
      </c>
      <c r="AD3" s="292"/>
      <c r="AE3" s="292"/>
      <c r="AF3" s="292"/>
      <c r="AG3" s="292"/>
      <c r="AH3" s="292"/>
      <c r="AI3" s="292"/>
      <c r="AJ3" s="292" t="s">
        <v>32</v>
      </c>
      <c r="AK3" s="292"/>
      <c r="AL3" s="292"/>
      <c r="AM3" s="292"/>
      <c r="AN3" s="292"/>
      <c r="AO3" s="292"/>
      <c r="AP3" s="292" t="s">
        <v>251</v>
      </c>
    </row>
    <row r="4" spans="1:73" s="12" customFormat="1" ht="35.25" customHeight="1" x14ac:dyDescent="0.2">
      <c r="A4" s="358" t="s">
        <v>0</v>
      </c>
      <c r="B4" s="358" t="s">
        <v>162</v>
      </c>
      <c r="C4" s="356" t="s">
        <v>172</v>
      </c>
      <c r="D4" s="292" t="s">
        <v>1</v>
      </c>
      <c r="E4" s="357" t="s">
        <v>2</v>
      </c>
      <c r="F4" s="357" t="s">
        <v>38</v>
      </c>
      <c r="G4" s="357" t="s">
        <v>177</v>
      </c>
      <c r="H4" s="357" t="s">
        <v>175</v>
      </c>
      <c r="I4" s="292" t="s">
        <v>173</v>
      </c>
      <c r="J4" s="292" t="s">
        <v>44</v>
      </c>
      <c r="K4" s="357" t="s">
        <v>287</v>
      </c>
      <c r="L4" s="357" t="s">
        <v>116</v>
      </c>
      <c r="M4" s="357" t="s">
        <v>31</v>
      </c>
      <c r="N4" s="292" t="s">
        <v>4</v>
      </c>
      <c r="O4" s="357" t="s">
        <v>80</v>
      </c>
      <c r="P4" s="357" t="s">
        <v>85</v>
      </c>
      <c r="Q4" s="357" t="s">
        <v>39</v>
      </c>
      <c r="R4" s="292" t="s">
        <v>4</v>
      </c>
      <c r="S4" s="357" t="s">
        <v>42</v>
      </c>
      <c r="T4" s="356" t="s">
        <v>10</v>
      </c>
      <c r="U4" s="357" t="s">
        <v>140</v>
      </c>
      <c r="V4" s="357" t="s">
        <v>11</v>
      </c>
      <c r="W4" s="357" t="s">
        <v>7</v>
      </c>
      <c r="X4" s="357"/>
      <c r="Y4" s="357"/>
      <c r="Z4" s="357"/>
      <c r="AA4" s="357"/>
      <c r="AB4" s="357"/>
      <c r="AC4" s="356" t="s">
        <v>119</v>
      </c>
      <c r="AD4" s="356" t="s">
        <v>40</v>
      </c>
      <c r="AE4" s="356" t="s">
        <v>4</v>
      </c>
      <c r="AF4" s="356" t="s">
        <v>41</v>
      </c>
      <c r="AG4" s="356" t="s">
        <v>4</v>
      </c>
      <c r="AH4" s="356" t="s">
        <v>43</v>
      </c>
      <c r="AI4" s="356" t="s">
        <v>28</v>
      </c>
      <c r="AJ4" s="357" t="s">
        <v>32</v>
      </c>
      <c r="AK4" s="357" t="s">
        <v>33</v>
      </c>
      <c r="AL4" s="357" t="s">
        <v>34</v>
      </c>
      <c r="AM4" s="357" t="s">
        <v>36</v>
      </c>
      <c r="AN4" s="357" t="s">
        <v>35</v>
      </c>
      <c r="AO4" s="357" t="s">
        <v>37</v>
      </c>
      <c r="AP4" s="292"/>
    </row>
    <row r="5" spans="1:73" s="13" customFormat="1" ht="35.25" customHeight="1" x14ac:dyDescent="0.25">
      <c r="A5" s="358"/>
      <c r="B5" s="358"/>
      <c r="C5" s="356"/>
      <c r="D5" s="292"/>
      <c r="E5" s="357"/>
      <c r="F5" s="357"/>
      <c r="G5" s="357"/>
      <c r="H5" s="357"/>
      <c r="I5" s="292"/>
      <c r="J5" s="292"/>
      <c r="K5" s="357"/>
      <c r="L5" s="357"/>
      <c r="M5" s="357"/>
      <c r="N5" s="292"/>
      <c r="O5" s="357"/>
      <c r="P5" s="357"/>
      <c r="Q5" s="292"/>
      <c r="R5" s="292"/>
      <c r="S5" s="357"/>
      <c r="T5" s="356"/>
      <c r="U5" s="357"/>
      <c r="V5" s="357"/>
      <c r="W5" s="177" t="s">
        <v>12</v>
      </c>
      <c r="X5" s="177" t="s">
        <v>16</v>
      </c>
      <c r="Y5" s="177" t="s">
        <v>27</v>
      </c>
      <c r="Z5" s="177" t="s">
        <v>17</v>
      </c>
      <c r="AA5" s="177" t="s">
        <v>20</v>
      </c>
      <c r="AB5" s="177" t="s">
        <v>23</v>
      </c>
      <c r="AC5" s="356"/>
      <c r="AD5" s="356"/>
      <c r="AE5" s="356"/>
      <c r="AF5" s="356"/>
      <c r="AG5" s="356"/>
      <c r="AH5" s="356"/>
      <c r="AI5" s="356"/>
      <c r="AJ5" s="357"/>
      <c r="AK5" s="357"/>
      <c r="AL5" s="357"/>
      <c r="AM5" s="357"/>
      <c r="AN5" s="357"/>
      <c r="AO5" s="357"/>
      <c r="AP5" s="292"/>
    </row>
    <row r="6" spans="1:73" s="73" customFormat="1" ht="85.5" customHeight="1" x14ac:dyDescent="0.25">
      <c r="A6" s="295">
        <v>1</v>
      </c>
      <c r="B6" s="349" t="s">
        <v>398</v>
      </c>
      <c r="C6" s="349" t="s">
        <v>399</v>
      </c>
      <c r="D6" s="296" t="s">
        <v>357</v>
      </c>
      <c r="E6" s="297" t="s">
        <v>400</v>
      </c>
      <c r="F6" s="297" t="s">
        <v>401</v>
      </c>
      <c r="G6" s="297" t="s">
        <v>402</v>
      </c>
      <c r="H6" s="297" t="s">
        <v>403</v>
      </c>
      <c r="I6" s="297" t="s">
        <v>404</v>
      </c>
      <c r="J6" s="321" t="s">
        <v>295</v>
      </c>
      <c r="K6" s="329" t="s">
        <v>300</v>
      </c>
      <c r="L6" s="318">
        <v>100</v>
      </c>
      <c r="M6" s="343" t="str">
        <f>IF(L6&lt;=0,"",IF(L6&lt;=2,"Muy Baja",IF(L6&lt;=24,"Baja",IF(L6&lt;=500,"Media",IF(L6&lt;=5000,"Alta","Muy Alta")))))</f>
        <v>Media</v>
      </c>
      <c r="N6" s="340">
        <f>IF(M6="","",IF(M6="Muy Baja",0.2,IF(M6="Baja",0.4,IF(M6="Media",0.6,IF(M6="Alta",0.8,IF(M6="Muy Alta",1,))))))</f>
        <v>0.6</v>
      </c>
      <c r="O6" s="341" t="s">
        <v>136</v>
      </c>
      <c r="P6" s="342" t="str">
        <f>IF(NOT(ISERROR(MATCH(O6,'Tabla Impacto'!$B$221:$B$223,0))),'Tabla Impacto'!$F$223&amp;"Por favor no seleccionar los criterios de impacto(Afectación Económica o presupuestal y Pérdida Reputacional)",O6)</f>
        <v xml:space="preserve">     El riesgo afecta la imagen de la entidad a nivel nacional, con efecto publicitarios sostenible a nivel país</v>
      </c>
      <c r="Q6" s="343" t="str">
        <f>IF(OR(P6='Tabla Impacto'!$C$11,P6='Tabla Impacto'!$D$11),"Leve",IF(OR(P6='Tabla Impacto'!$C$12,P6='Tabla Impacto'!$D$12),"Menor",IF(OR(P6='Tabla Impacto'!$C$13,P6='Tabla Impacto'!$D$13),"Moderado",IF(OR(P6='Tabla Impacto'!$C$14,P6='Tabla Impacto'!$D$14),"Mayor",IF(OR(P6='Tabla Impacto'!$C$15,P6='Tabla Impacto'!$D$15),"Catastrófico","")))))</f>
        <v>Catastrófico</v>
      </c>
      <c r="R6" s="340">
        <f>IF(Q6="","",IF(Q6="Leve",0.2,IF(Q6="Menor",0.4,IF(Q6="Moderado",0.6,IF(Q6="Mayor",0.8,IF(Q6="Catastrófico",1,))))))</f>
        <v>1</v>
      </c>
      <c r="S6" s="344" t="str">
        <f>IF(OR(AND(M6="Muy Baja",Q6="Leve"),AND(M6="Muy Baja",Q6="Menor"),AND(M6="Baja",Q6="Leve")),"Bajo",IF(OR(AND(M6="Muy baja",Q6="Moderado"),AND(M6="Baja",Q6="Menor"),AND(M6="Baja",Q6="Moderado"),AND(M6="Media",Q6="Leve"),AND(M6="Media",Q6="Menor"),AND(M6="Media",Q6="Moderado"),AND(M6="Alta",Q6="Leve"),AND(M6="Alta",Q6="Menor")),"Moderado",IF(OR(AND(M6="Muy Baja",Q6="Mayor"),AND(M6="Baja",Q6="Mayor"),AND(M6="Media",Q6="Mayor"),AND(M6="Alta",Q6="Moderado"),AND(M6="Alta",Q6="Mayor"),AND(M6="Muy Alta",Q6="Leve"),AND(M6="Muy Alta",Q6="Menor"),AND(M6="Muy Alta",Q6="Moderado"),AND(M6="Muy Alta",Q6="Mayor")),"Alto",IF(OR(AND(M6="Muy Baja",Q6="Catastrófico"),AND(M6="Baja",Q6="Catastrófico"),AND(M6="Media",Q6="Catastrófico"),AND(M6="Alta",Q6="Catastrófico"),AND(M6="Muy Alta",Q6="Catastrófico")),"Extremo",""))))</f>
        <v>Extremo</v>
      </c>
      <c r="T6" s="178">
        <v>1</v>
      </c>
      <c r="U6" s="179" t="s">
        <v>405</v>
      </c>
      <c r="V6" s="180" t="str">
        <f>IF(OR(W6="Preventivo",W6="Detectivo"),"Probabilidad",IF(W6="Correctivo","Impacto",""))</f>
        <v>Probabilidad</v>
      </c>
      <c r="W6" s="181" t="s">
        <v>13</v>
      </c>
      <c r="X6" s="181" t="s">
        <v>8</v>
      </c>
      <c r="Y6" s="182" t="str">
        <f>IF(AND(W6="Preventivo",X6="Automático"),"50%",IF(AND(W6="Preventivo",X6="Manual"),"40%",IF(AND(W6="Detectivo",X6="Automático"),"40%",IF(AND(W6="Detectivo",X6="Manual"),"30%",IF(AND(W6="Correctivo",X6="Automático"),"35%",IF(AND(W6="Correctivo",X6="Manual"),"25%",""))))))</f>
        <v>40%</v>
      </c>
      <c r="Z6" s="181" t="s">
        <v>18</v>
      </c>
      <c r="AA6" s="181" t="s">
        <v>21</v>
      </c>
      <c r="AB6" s="181" t="s">
        <v>112</v>
      </c>
      <c r="AC6" s="183">
        <f>IFERROR(IF(V6="Probabilidad",(N6-(+N6*Y6)),IF(V6="Impacto",N6,"")),"")</f>
        <v>0.36</v>
      </c>
      <c r="AD6" s="184" t="str">
        <f>IFERROR(IF(AC6="","",IF(AC6&lt;=0.2,"Muy Baja",IF(AC6&lt;=0.4,"Baja",IF(AC6&lt;=0.6,"Media",IF(AC6&lt;=0.8,"Alta","Muy Alta"))))),"")</f>
        <v>Baja</v>
      </c>
      <c r="AE6" s="185">
        <f>+AC6</f>
        <v>0.36</v>
      </c>
      <c r="AF6" s="184" t="str">
        <f>IFERROR(IF(AG6="","",IF(AG6&lt;=0.2,"Leve",IF(AG6&lt;=0.4,"Menor",IF(AG6&lt;=0.6,"Moderado",IF(AG6&lt;=0.8,"Mayor","Catastrófico"))))),"")</f>
        <v>Catastrófico</v>
      </c>
      <c r="AG6" s="185">
        <f>IFERROR(IF(V6="Impacto",(R6-(+R6*Y6)),IF(V6="Probabilidad",R6,"")),"")</f>
        <v>1</v>
      </c>
      <c r="AH6" s="186" t="str">
        <f>IFERROR(IF(OR(AND(AD6="Muy Baja",AF6="Leve"),AND(AD6="Muy Baja",AF6="Menor"),AND(AD6="Baja",AF6="Leve")),"Bajo",IF(OR(AND(AD6="Muy baja",AF6="Moderado"),AND(AD6="Baja",AF6="Menor"),AND(AD6="Baja",AF6="Moderado"),AND(AD6="Media",AF6="Leve"),AND(AD6="Media",AF6="Menor"),AND(AD6="Media",AF6="Moderado"),AND(AD6="Alta",AF6="Leve"),AND(AD6="Alta",AF6="Menor")),"Moderado",IF(OR(AND(AD6="Muy Baja",AF6="Mayor"),AND(AD6="Baja",AF6="Mayor"),AND(AD6="Media",AF6="Mayor"),AND(AD6="Alta",AF6="Moderado"),AND(AD6="Alta",AF6="Mayor"),AND(AD6="Muy Alta",AF6="Leve"),AND(AD6="Muy Alta",AF6="Menor"),AND(AD6="Muy Alta",AF6="Moderado"),AND(AD6="Muy Alta",AF6="Mayor")),"Alto",IF(OR(AND(AD6="Muy Baja",AF6="Catastrófico"),AND(AD6="Baja",AF6="Catastrófico"),AND(AD6="Media",AF6="Catastrófico"),AND(AD6="Alta",AF6="Catastrófico"),AND(AD6="Muy Alta",AF6="Catastrófico")),"Extremo","")))),"")</f>
        <v>Extremo</v>
      </c>
      <c r="AI6" s="187" t="s">
        <v>117</v>
      </c>
      <c r="AJ6" s="297" t="s">
        <v>408</v>
      </c>
      <c r="AK6" s="318" t="s">
        <v>224</v>
      </c>
      <c r="AL6" s="319">
        <v>45293</v>
      </c>
      <c r="AM6" s="310">
        <v>45653</v>
      </c>
      <c r="AN6" s="329" t="s">
        <v>409</v>
      </c>
      <c r="AO6" s="326" t="s">
        <v>360</v>
      </c>
      <c r="AP6" s="360" t="s">
        <v>410</v>
      </c>
      <c r="AQ6" s="72"/>
      <c r="AR6" s="72"/>
      <c r="AS6" s="72"/>
      <c r="AT6" s="72"/>
      <c r="AU6" s="72"/>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row>
    <row r="7" spans="1:73" ht="119.25" customHeight="1" x14ac:dyDescent="0.2">
      <c r="A7" s="295"/>
      <c r="B7" s="349"/>
      <c r="C7" s="349"/>
      <c r="D7" s="296"/>
      <c r="E7" s="297"/>
      <c r="F7" s="297"/>
      <c r="G7" s="297"/>
      <c r="H7" s="297"/>
      <c r="I7" s="297"/>
      <c r="J7" s="321"/>
      <c r="K7" s="329"/>
      <c r="L7" s="318"/>
      <c r="M7" s="343"/>
      <c r="N7" s="340"/>
      <c r="O7" s="341"/>
      <c r="P7" s="342">
        <f>IF(NOT(ISERROR(MATCH(O7,_xlfn.ANCHORARRAY(I18),0))),N20&amp;"Por favor no seleccionar los criterios de impacto",O7)</f>
        <v>0</v>
      </c>
      <c r="Q7" s="343"/>
      <c r="R7" s="340"/>
      <c r="S7" s="344"/>
      <c r="T7" s="178">
        <v>2</v>
      </c>
      <c r="U7" s="179" t="s">
        <v>406</v>
      </c>
      <c r="V7" s="180" t="str">
        <f>IF(OR(W7="Preventivo",W7="Detectivo"),"Probabilidad",IF(W7="Correctivo","Impacto",""))</f>
        <v>Probabilidad</v>
      </c>
      <c r="W7" s="181" t="s">
        <v>13</v>
      </c>
      <c r="X7" s="181" t="s">
        <v>8</v>
      </c>
      <c r="Y7" s="182" t="str">
        <f t="shared" ref="Y7:Y11" si="0">IF(AND(W7="Preventivo",X7="Automático"),"50%",IF(AND(W7="Preventivo",X7="Manual"),"40%",IF(AND(W7="Detectivo",X7="Automático"),"40%",IF(AND(W7="Detectivo",X7="Manual"),"30%",IF(AND(W7="Correctivo",X7="Automático"),"35%",IF(AND(W7="Correctivo",X7="Manual"),"25%",""))))))</f>
        <v>40%</v>
      </c>
      <c r="Z7" s="181" t="s">
        <v>18</v>
      </c>
      <c r="AA7" s="181" t="s">
        <v>21</v>
      </c>
      <c r="AB7" s="181" t="s">
        <v>112</v>
      </c>
      <c r="AC7" s="183">
        <f>IFERROR(IF(AND(V6="Probabilidad",V7="Probabilidad"),(AE6-(+AE6*Y7)),IF(V7="Probabilidad",(N6-(+N6*Y7)),IF(V7="Impacto",AE6,""))),"")</f>
        <v>0.216</v>
      </c>
      <c r="AD7" s="184" t="str">
        <f t="shared" ref="AD7:AD65" si="1">IFERROR(IF(AC7="","",IF(AC7&lt;=0.2,"Muy Baja",IF(AC7&lt;=0.4,"Baja",IF(AC7&lt;=0.6,"Media",IF(AC7&lt;=0.8,"Alta","Muy Alta"))))),"")</f>
        <v>Baja</v>
      </c>
      <c r="AE7" s="185">
        <f t="shared" ref="AE7:AE11" si="2">+AC7</f>
        <v>0.216</v>
      </c>
      <c r="AF7" s="184" t="str">
        <f t="shared" ref="AF7:AF65" si="3">IFERROR(IF(AG7="","",IF(AG7&lt;=0.2,"Leve",IF(AG7&lt;=0.4,"Menor",IF(AG7&lt;=0.6,"Moderado",IF(AG7&lt;=0.8,"Mayor","Catastrófico"))))),"")</f>
        <v>Catastrófico</v>
      </c>
      <c r="AG7" s="185">
        <f>IFERROR(IF(AND(V6="Impacto",V7="Impacto"),(AG6-(+AG6*Y7)),IF(V7="Impacto",(R6-(+R6*Y7)),IF(V7="Probabilidad",AG6,""))),"")</f>
        <v>1</v>
      </c>
      <c r="AH7" s="186" t="str">
        <f t="shared" ref="AH7:AH11" si="4">IFERROR(IF(OR(AND(AD7="Muy Baja",AF7="Leve"),AND(AD7="Muy Baja",AF7="Menor"),AND(AD7="Baja",AF7="Leve")),"Bajo",IF(OR(AND(AD7="Muy baja",AF7="Moderado"),AND(AD7="Baja",AF7="Menor"),AND(AD7="Baja",AF7="Moderado"),AND(AD7="Media",AF7="Leve"),AND(AD7="Media",AF7="Menor"),AND(AD7="Media",AF7="Moderado"),AND(AD7="Alta",AF7="Leve"),AND(AD7="Alta",AF7="Menor")),"Moderado",IF(OR(AND(AD7="Muy Baja",AF7="Mayor"),AND(AD7="Baja",AF7="Mayor"),AND(AD7="Media",AF7="Mayor"),AND(AD7="Alta",AF7="Moderado"),AND(AD7="Alta",AF7="Mayor"),AND(AD7="Muy Alta",AF7="Leve"),AND(AD7="Muy Alta",AF7="Menor"),AND(AD7="Muy Alta",AF7="Moderado"),AND(AD7="Muy Alta",AF7="Mayor")),"Alto",IF(OR(AND(AD7="Muy Baja",AF7="Catastrófico"),AND(AD7="Baja",AF7="Catastrófico"),AND(AD7="Media",AF7="Catastrófico"),AND(AD7="Alta",AF7="Catastrófico"),AND(AD7="Muy Alta",AF7="Catastrófico")),"Extremo","")))),"")</f>
        <v>Extremo</v>
      </c>
      <c r="AI7" s="187" t="s">
        <v>117</v>
      </c>
      <c r="AJ7" s="297"/>
      <c r="AK7" s="318"/>
      <c r="AL7" s="319"/>
      <c r="AM7" s="310"/>
      <c r="AN7" s="329"/>
      <c r="AO7" s="326"/>
      <c r="AP7" s="360"/>
      <c r="AQ7" s="77"/>
      <c r="AR7" s="77"/>
      <c r="AS7" s="77"/>
      <c r="AT7" s="77"/>
      <c r="AU7" s="77"/>
      <c r="AV7" s="77"/>
      <c r="AW7" s="77"/>
      <c r="AX7" s="77"/>
      <c r="AY7" s="77"/>
      <c r="AZ7" s="77"/>
      <c r="BA7" s="77"/>
      <c r="BB7" s="77"/>
      <c r="BC7" s="77"/>
      <c r="BD7" s="77"/>
      <c r="BE7" s="77"/>
      <c r="BF7" s="77"/>
      <c r="BG7" s="77"/>
      <c r="BH7" s="77"/>
      <c r="BI7" s="77"/>
      <c r="BJ7" s="77"/>
      <c r="BK7" s="77"/>
      <c r="BL7" s="77"/>
      <c r="BM7" s="77"/>
      <c r="BN7" s="77"/>
      <c r="BO7" s="77"/>
      <c r="BP7" s="77"/>
      <c r="BQ7" s="77"/>
      <c r="BR7" s="77"/>
      <c r="BS7" s="77"/>
      <c r="BT7" s="77"/>
      <c r="BU7" s="77"/>
    </row>
    <row r="8" spans="1:73" ht="78" customHeight="1" x14ac:dyDescent="0.2">
      <c r="A8" s="295"/>
      <c r="B8" s="349"/>
      <c r="C8" s="349"/>
      <c r="D8" s="296"/>
      <c r="E8" s="297"/>
      <c r="F8" s="297"/>
      <c r="G8" s="297"/>
      <c r="H8" s="297"/>
      <c r="I8" s="297"/>
      <c r="J8" s="321"/>
      <c r="K8" s="329"/>
      <c r="L8" s="318"/>
      <c r="M8" s="343"/>
      <c r="N8" s="340"/>
      <c r="O8" s="341"/>
      <c r="P8" s="342">
        <f>IF(NOT(ISERROR(MATCH(O8,_xlfn.ANCHORARRAY(I19),0))),N21&amp;"Por favor no seleccionar los criterios de impacto",O8)</f>
        <v>0</v>
      </c>
      <c r="Q8" s="343"/>
      <c r="R8" s="340"/>
      <c r="S8" s="344"/>
      <c r="T8" s="178">
        <v>3</v>
      </c>
      <c r="U8" s="188" t="s">
        <v>407</v>
      </c>
      <c r="V8" s="180" t="str">
        <f>IF(OR(W8="Preventivo",W8="Detectivo"),"Probabilidad",IF(W8="Correctivo","Impacto",""))</f>
        <v>Probabilidad</v>
      </c>
      <c r="W8" s="181" t="s">
        <v>13</v>
      </c>
      <c r="X8" s="181" t="s">
        <v>8</v>
      </c>
      <c r="Y8" s="182" t="str">
        <f t="shared" si="0"/>
        <v>40%</v>
      </c>
      <c r="Z8" s="181" t="s">
        <v>18</v>
      </c>
      <c r="AA8" s="181" t="s">
        <v>21</v>
      </c>
      <c r="AB8" s="181" t="s">
        <v>112</v>
      </c>
      <c r="AC8" s="183">
        <f>IFERROR(IF(AND(V7="Probabilidad",V8="Probabilidad"),(AE7-(+AE7*Y8)),IF(AND(V7="Impacto",V8="Probabilidad"),(AE6-(+AE6*Y8)),IF(V8="Impacto",AE7,""))),"")</f>
        <v>0.12959999999999999</v>
      </c>
      <c r="AD8" s="184" t="str">
        <f t="shared" si="1"/>
        <v>Muy Baja</v>
      </c>
      <c r="AE8" s="185">
        <f t="shared" si="2"/>
        <v>0.12959999999999999</v>
      </c>
      <c r="AF8" s="184" t="str">
        <f t="shared" si="3"/>
        <v>Catastrófico</v>
      </c>
      <c r="AG8" s="185">
        <f>IFERROR(IF(AND(V7="Impacto",V8="Impacto"),(AG7-(+AG7*Y8)),IF(AND(V7="Probabilidad",V8="Impacto"),(AG6-(+AG6*Y8)),IF(V8="Probabilidad",AG7,""))),"")</f>
        <v>1</v>
      </c>
      <c r="AH8" s="186" t="str">
        <f t="shared" si="4"/>
        <v>Extremo</v>
      </c>
      <c r="AI8" s="187" t="s">
        <v>117</v>
      </c>
      <c r="AJ8" s="297"/>
      <c r="AK8" s="318"/>
      <c r="AL8" s="319"/>
      <c r="AM8" s="310"/>
      <c r="AN8" s="329"/>
      <c r="AO8" s="326"/>
      <c r="AP8" s="360"/>
      <c r="AQ8" s="77"/>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row>
    <row r="9" spans="1:73" ht="15" hidden="1" customHeight="1" x14ac:dyDescent="0.2">
      <c r="A9" s="295"/>
      <c r="B9" s="349"/>
      <c r="C9" s="349"/>
      <c r="D9" s="296"/>
      <c r="E9" s="297"/>
      <c r="F9" s="297"/>
      <c r="G9" s="297"/>
      <c r="H9" s="297"/>
      <c r="I9" s="297"/>
      <c r="J9" s="321"/>
      <c r="K9" s="329"/>
      <c r="L9" s="318"/>
      <c r="M9" s="343"/>
      <c r="N9" s="340"/>
      <c r="O9" s="341"/>
      <c r="P9" s="342">
        <f>IF(NOT(ISERROR(MATCH(O9,_xlfn.ANCHORARRAY(I20),0))),N22&amp;"Por favor no seleccionar los criterios de impacto",O9)</f>
        <v>0</v>
      </c>
      <c r="Q9" s="343"/>
      <c r="R9" s="340"/>
      <c r="S9" s="344"/>
      <c r="T9" s="178">
        <v>4</v>
      </c>
      <c r="U9" s="179"/>
      <c r="V9" s="180" t="str">
        <f t="shared" ref="V9:V11" si="5">IF(OR(W9="Preventivo",W9="Detectivo"),"Probabilidad",IF(W9="Correctivo","Impacto",""))</f>
        <v/>
      </c>
      <c r="W9" s="181"/>
      <c r="X9" s="181"/>
      <c r="Y9" s="182" t="str">
        <f t="shared" si="0"/>
        <v/>
      </c>
      <c r="Z9" s="181"/>
      <c r="AA9" s="181"/>
      <c r="AB9" s="181"/>
      <c r="AC9" s="183" t="str">
        <f t="shared" ref="AC9:AC11" si="6">IFERROR(IF(AND(V8="Probabilidad",V9="Probabilidad"),(AE8-(+AE8*Y9)),IF(AND(V8="Impacto",V9="Probabilidad"),(AE7-(+AE7*Y9)),IF(V9="Impacto",AE8,""))),"")</f>
        <v/>
      </c>
      <c r="AD9" s="184" t="str">
        <f t="shared" si="1"/>
        <v/>
      </c>
      <c r="AE9" s="185" t="str">
        <f t="shared" si="2"/>
        <v/>
      </c>
      <c r="AF9" s="184" t="str">
        <f t="shared" si="3"/>
        <v/>
      </c>
      <c r="AG9" s="185" t="str">
        <f t="shared" ref="AG9:AG11" si="7">IFERROR(IF(AND(V8="Impacto",V9="Impacto"),(AG8-(+AG8*Y9)),IF(AND(V8="Probabilidad",V9="Impacto"),(AG7-(+AG7*Y9)),IF(V9="Probabilidad",AG8,""))),"")</f>
        <v/>
      </c>
      <c r="AH9" s="186" t="str">
        <f>IFERROR(IF(OR(AND(AD9="Muy Baja",AF9="Leve"),AND(AD9="Muy Baja",AF9="Menor"),AND(AD9="Baja",AF9="Leve")),"Bajo",IF(OR(AND(AD9="Muy baja",AF9="Moderado"),AND(AD9="Baja",AF9="Menor"),AND(AD9="Baja",AF9="Moderado"),AND(AD9="Media",AF9="Leve"),AND(AD9="Media",AF9="Menor"),AND(AD9="Media",AF9="Moderado"),AND(AD9="Alta",AF9="Leve"),AND(AD9="Alta",AF9="Menor")),"Moderado",IF(OR(AND(AD9="Muy Baja",AF9="Mayor"),AND(AD9="Baja",AF9="Mayor"),AND(AD9="Media",AF9="Mayor"),AND(AD9="Alta",AF9="Moderado"),AND(AD9="Alta",AF9="Mayor"),AND(AD9="Muy Alta",AF9="Leve"),AND(AD9="Muy Alta",AF9="Menor"),AND(AD9="Muy Alta",AF9="Moderado"),AND(AD9="Muy Alta",AF9="Mayor")),"Alto",IF(OR(AND(AD9="Muy Baja",AF9="Catastrófico"),AND(AD9="Baja",AF9="Catastrófico"),AND(AD9="Media",AF9="Catastrófico"),AND(AD9="Alta",AF9="Catastrófico"),AND(AD9="Muy Alta",AF9="Catastrófico")),"Extremo","")))),"")</f>
        <v/>
      </c>
      <c r="AI9" s="187"/>
      <c r="AJ9" s="297"/>
      <c r="AK9" s="318"/>
      <c r="AL9" s="319"/>
      <c r="AM9" s="310"/>
      <c r="AN9" s="329"/>
      <c r="AO9" s="326"/>
      <c r="AP9" s="360"/>
      <c r="AQ9" s="77"/>
      <c r="AR9" s="77"/>
      <c r="AS9" s="77"/>
      <c r="AT9" s="77"/>
      <c r="AU9" s="77"/>
      <c r="AV9" s="77"/>
      <c r="AW9" s="77"/>
      <c r="AX9" s="77"/>
      <c r="AY9" s="77"/>
      <c r="AZ9" s="77"/>
      <c r="BA9" s="77"/>
      <c r="BB9" s="77"/>
      <c r="BC9" s="77"/>
      <c r="BD9" s="77"/>
      <c r="BE9" s="77"/>
      <c r="BF9" s="77"/>
      <c r="BG9" s="77"/>
      <c r="BH9" s="77"/>
      <c r="BI9" s="77"/>
      <c r="BJ9" s="77"/>
      <c r="BK9" s="77"/>
      <c r="BL9" s="77"/>
      <c r="BM9" s="77"/>
      <c r="BN9" s="77"/>
      <c r="BO9" s="77"/>
      <c r="BP9" s="77"/>
      <c r="BQ9" s="77"/>
      <c r="BR9" s="77"/>
      <c r="BS9" s="77"/>
      <c r="BT9" s="77"/>
      <c r="BU9" s="77"/>
    </row>
    <row r="10" spans="1:73" ht="15" hidden="1" customHeight="1" x14ac:dyDescent="0.2">
      <c r="A10" s="295"/>
      <c r="B10" s="349"/>
      <c r="C10" s="349"/>
      <c r="D10" s="296"/>
      <c r="E10" s="297"/>
      <c r="F10" s="297"/>
      <c r="G10" s="297"/>
      <c r="H10" s="297"/>
      <c r="I10" s="297"/>
      <c r="J10" s="321"/>
      <c r="K10" s="329"/>
      <c r="L10" s="318"/>
      <c r="M10" s="343"/>
      <c r="N10" s="340"/>
      <c r="O10" s="341"/>
      <c r="P10" s="342">
        <f>IF(NOT(ISERROR(MATCH(O10,_xlfn.ANCHORARRAY(I21),0))),N23&amp;"Por favor no seleccionar los criterios de impacto",O10)</f>
        <v>0</v>
      </c>
      <c r="Q10" s="343"/>
      <c r="R10" s="340"/>
      <c r="S10" s="344"/>
      <c r="T10" s="178">
        <v>5</v>
      </c>
      <c r="U10" s="179"/>
      <c r="V10" s="180" t="str">
        <f t="shared" si="5"/>
        <v/>
      </c>
      <c r="W10" s="181"/>
      <c r="X10" s="181"/>
      <c r="Y10" s="182" t="str">
        <f t="shared" si="0"/>
        <v/>
      </c>
      <c r="Z10" s="181"/>
      <c r="AA10" s="181"/>
      <c r="AB10" s="181"/>
      <c r="AC10" s="183" t="str">
        <f t="shared" si="6"/>
        <v/>
      </c>
      <c r="AD10" s="184" t="str">
        <f t="shared" si="1"/>
        <v/>
      </c>
      <c r="AE10" s="185" t="str">
        <f t="shared" si="2"/>
        <v/>
      </c>
      <c r="AF10" s="184" t="str">
        <f t="shared" si="3"/>
        <v/>
      </c>
      <c r="AG10" s="185" t="str">
        <f t="shared" si="7"/>
        <v/>
      </c>
      <c r="AH10" s="186" t="str">
        <f t="shared" si="4"/>
        <v/>
      </c>
      <c r="AI10" s="187"/>
      <c r="AJ10" s="297"/>
      <c r="AK10" s="318"/>
      <c r="AL10" s="319"/>
      <c r="AM10" s="310"/>
      <c r="AN10" s="329"/>
      <c r="AO10" s="326"/>
      <c r="AP10" s="360"/>
      <c r="AQ10" s="77"/>
      <c r="AR10" s="77"/>
      <c r="AS10" s="77"/>
      <c r="AT10" s="77"/>
      <c r="AU10" s="77"/>
      <c r="AV10" s="77"/>
      <c r="AW10" s="77"/>
      <c r="AX10" s="77"/>
      <c r="AY10" s="77"/>
      <c r="AZ10" s="77"/>
      <c r="BA10" s="77"/>
      <c r="BB10" s="77"/>
      <c r="BC10" s="77"/>
      <c r="BD10" s="77"/>
      <c r="BE10" s="77"/>
      <c r="BF10" s="77"/>
      <c r="BG10" s="77"/>
      <c r="BH10" s="77"/>
      <c r="BI10" s="77"/>
      <c r="BJ10" s="77"/>
      <c r="BK10" s="77"/>
      <c r="BL10" s="77"/>
      <c r="BM10" s="77"/>
      <c r="BN10" s="77"/>
      <c r="BO10" s="77"/>
      <c r="BP10" s="77"/>
      <c r="BQ10" s="77"/>
      <c r="BR10" s="77"/>
      <c r="BS10" s="77"/>
      <c r="BT10" s="77"/>
      <c r="BU10" s="77"/>
    </row>
    <row r="11" spans="1:73" hidden="1" x14ac:dyDescent="0.2">
      <c r="A11" s="295"/>
      <c r="B11" s="349"/>
      <c r="C11" s="349"/>
      <c r="D11" s="296"/>
      <c r="E11" s="297"/>
      <c r="F11" s="297"/>
      <c r="G11" s="297"/>
      <c r="H11" s="297"/>
      <c r="I11" s="297"/>
      <c r="J11" s="321"/>
      <c r="K11" s="329"/>
      <c r="L11" s="318"/>
      <c r="M11" s="343"/>
      <c r="N11" s="340"/>
      <c r="O11" s="341"/>
      <c r="P11" s="342">
        <f>IF(NOT(ISERROR(MATCH(O11,_xlfn.ANCHORARRAY(I22),0))),N24&amp;"Por favor no seleccionar los criterios de impacto",O11)</f>
        <v>0</v>
      </c>
      <c r="Q11" s="343"/>
      <c r="R11" s="340"/>
      <c r="S11" s="344"/>
      <c r="T11" s="178">
        <v>6</v>
      </c>
      <c r="U11" s="179"/>
      <c r="V11" s="180" t="str">
        <f t="shared" si="5"/>
        <v/>
      </c>
      <c r="W11" s="181"/>
      <c r="X11" s="181"/>
      <c r="Y11" s="182" t="str">
        <f t="shared" si="0"/>
        <v/>
      </c>
      <c r="Z11" s="181"/>
      <c r="AA11" s="181"/>
      <c r="AB11" s="181"/>
      <c r="AC11" s="183" t="str">
        <f t="shared" si="6"/>
        <v/>
      </c>
      <c r="AD11" s="184" t="str">
        <f t="shared" si="1"/>
        <v/>
      </c>
      <c r="AE11" s="185" t="str">
        <f t="shared" si="2"/>
        <v/>
      </c>
      <c r="AF11" s="184" t="str">
        <f t="shared" si="3"/>
        <v/>
      </c>
      <c r="AG11" s="185" t="str">
        <f t="shared" si="7"/>
        <v/>
      </c>
      <c r="AH11" s="186" t="str">
        <f t="shared" si="4"/>
        <v/>
      </c>
      <c r="AI11" s="187"/>
      <c r="AJ11" s="297"/>
      <c r="AK11" s="318"/>
      <c r="AL11" s="319"/>
      <c r="AM11" s="310"/>
      <c r="AN11" s="329"/>
      <c r="AO11" s="326"/>
      <c r="AP11" s="360"/>
      <c r="AQ11" s="77"/>
      <c r="AR11" s="77"/>
      <c r="AS11" s="77"/>
      <c r="AT11" s="77"/>
      <c r="AU11" s="77"/>
      <c r="AV11" s="77"/>
      <c r="AW11" s="77"/>
      <c r="AX11" s="77"/>
      <c r="AY11" s="77"/>
      <c r="AZ11" s="77"/>
      <c r="BA11" s="77"/>
      <c r="BB11" s="77"/>
      <c r="BC11" s="77"/>
      <c r="BD11" s="77"/>
      <c r="BE11" s="77"/>
      <c r="BF11" s="77"/>
      <c r="BG11" s="77"/>
      <c r="BH11" s="77"/>
      <c r="BI11" s="77"/>
      <c r="BJ11" s="77"/>
      <c r="BK11" s="77"/>
      <c r="BL11" s="77"/>
      <c r="BM11" s="77"/>
      <c r="BN11" s="77"/>
      <c r="BO11" s="77"/>
      <c r="BP11" s="77"/>
      <c r="BQ11" s="77"/>
      <c r="BR11" s="77"/>
      <c r="BS11" s="77"/>
      <c r="BT11" s="77"/>
      <c r="BU11" s="77"/>
    </row>
    <row r="12" spans="1:73" ht="97.5" customHeight="1" x14ac:dyDescent="0.2">
      <c r="A12" s="295">
        <v>2</v>
      </c>
      <c r="B12" s="349" t="s">
        <v>398</v>
      </c>
      <c r="C12" s="349" t="s">
        <v>399</v>
      </c>
      <c r="D12" s="296" t="s">
        <v>357</v>
      </c>
      <c r="E12" s="297" t="s">
        <v>411</v>
      </c>
      <c r="F12" s="297" t="s">
        <v>412</v>
      </c>
      <c r="G12" s="309" t="s">
        <v>413</v>
      </c>
      <c r="H12" s="297" t="s">
        <v>414</v>
      </c>
      <c r="I12" s="297" t="s">
        <v>415</v>
      </c>
      <c r="J12" s="321" t="s">
        <v>295</v>
      </c>
      <c r="K12" s="329" t="s">
        <v>300</v>
      </c>
      <c r="L12" s="318">
        <v>1176</v>
      </c>
      <c r="M12" s="343" t="str">
        <f>IF(L12&lt;=0,"",IF(L12&lt;=2,"Muy Baja",IF(L12&lt;=24,"Baja",IF(L12&lt;=500,"Media",IF(L12&lt;=5000,"Alta","Muy Alta")))))</f>
        <v>Alta</v>
      </c>
      <c r="N12" s="340">
        <f>IF(M12="","",IF(M12="Muy Baja",0.2,IF(M12="Baja",0.4,IF(M12="Media",0.6,IF(M12="Alta",0.8,IF(M12="Muy Alta",1,))))))</f>
        <v>0.8</v>
      </c>
      <c r="O12" s="341" t="s">
        <v>136</v>
      </c>
      <c r="P12" s="342" t="str">
        <f>IF(NOT(ISERROR(MATCH(O12,'Tabla Impacto'!$B$221:$B$223,0))),'Tabla Impacto'!$F$223&amp;"Por favor no seleccionar los criterios de impacto(Afectación Económica o presupuestal y Pérdida Reputacional)",O12)</f>
        <v xml:space="preserve">     El riesgo afecta la imagen de la entidad a nivel nacional, con efecto publicitarios sostenible a nivel país</v>
      </c>
      <c r="Q12" s="343" t="str">
        <f>IF(OR(P12='Tabla Impacto'!$C$11,P12='Tabla Impacto'!$D$11),"Leve",IF(OR(P12='Tabla Impacto'!$C$12,P12='Tabla Impacto'!$D$12),"Menor",IF(OR(P12='Tabla Impacto'!$C$13,P12='Tabla Impacto'!$D$13),"Moderado",IF(OR(P12='Tabla Impacto'!$C$14,P12='Tabla Impacto'!$D$14),"Mayor",IF(OR(P12='Tabla Impacto'!$C$15,P12='Tabla Impacto'!$D$15),"Catastrófico","")))))</f>
        <v>Catastrófico</v>
      </c>
      <c r="R12" s="340">
        <f>IF(Q12="","",IF(Q12="Leve",0.2,IF(Q12="Menor",0.4,IF(Q12="Moderado",0.6,IF(Q12="Mayor",0.8,IF(Q12="Catastrófico",1,))))))</f>
        <v>1</v>
      </c>
      <c r="S12" s="344" t="str">
        <f>IF(OR(AND(M12="Muy Baja",Q12="Leve"),AND(M12="Muy Baja",Q12="Menor"),AND(M12="Baja",Q12="Leve")),"Bajo",IF(OR(AND(M12="Muy baja",Q12="Moderado"),AND(M12="Baja",Q12="Menor"),AND(M12="Baja",Q12="Moderado"),AND(M12="Media",Q12="Leve"),AND(M12="Media",Q12="Menor"),AND(M12="Media",Q12="Moderado"),AND(M12="Alta",Q12="Leve"),AND(M12="Alta",Q12="Menor")),"Moderado",IF(OR(AND(M12="Muy Baja",Q12="Mayor"),AND(M12="Baja",Q12="Mayor"),AND(M12="Media",Q12="Mayor"),AND(M12="Alta",Q12="Moderado"),AND(M12="Alta",Q12="Mayor"),AND(M12="Muy Alta",Q12="Leve"),AND(M12="Muy Alta",Q12="Menor"),AND(M12="Muy Alta",Q12="Moderado"),AND(M12="Muy Alta",Q12="Mayor")),"Alto",IF(OR(AND(M12="Muy Baja",Q12="Catastrófico"),AND(M12="Baja",Q12="Catastrófico"),AND(M12="Media",Q12="Catastrófico"),AND(M12="Alta",Q12="Catastrófico"),AND(M12="Muy Alta",Q12="Catastrófico")),"Extremo",""))))</f>
        <v>Extremo</v>
      </c>
      <c r="T12" s="178">
        <v>1</v>
      </c>
      <c r="U12" s="189" t="s">
        <v>416</v>
      </c>
      <c r="V12" s="180" t="str">
        <f>IF(OR(W12="Preventivo",W12="Detectivo"),"Probabilidad",IF(W12="Correctivo","Impacto",""))</f>
        <v>Probabilidad</v>
      </c>
      <c r="W12" s="181" t="s">
        <v>13</v>
      </c>
      <c r="X12" s="181" t="s">
        <v>8</v>
      </c>
      <c r="Y12" s="182" t="str">
        <f>IF(AND(W12="Preventivo",X12="Automático"),"50%",IF(AND(W12="Preventivo",X12="Manual"),"40%",IF(AND(W12="Detectivo",X12="Automático"),"40%",IF(AND(W12="Detectivo",X12="Manual"),"30%",IF(AND(W12="Correctivo",X12="Automático"),"35%",IF(AND(W12="Correctivo",X12="Manual"),"25%",""))))))</f>
        <v>40%</v>
      </c>
      <c r="Z12" s="181" t="s">
        <v>18</v>
      </c>
      <c r="AA12" s="181" t="s">
        <v>21</v>
      </c>
      <c r="AB12" s="181" t="s">
        <v>112</v>
      </c>
      <c r="AC12" s="183">
        <f>IFERROR(IF(V12="Probabilidad",(N12-(+N12*Y12)),IF(V12="Impacto",N12,"")),"")</f>
        <v>0.48</v>
      </c>
      <c r="AD12" s="184" t="str">
        <f>IFERROR(IF(AC12="","",IF(AC12&lt;=0.2,"Muy Baja",IF(AC12&lt;=0.4,"Baja",IF(AC12&lt;=0.6,"Media",IF(AC12&lt;=0.8,"Alta","Muy Alta"))))),"")</f>
        <v>Media</v>
      </c>
      <c r="AE12" s="185">
        <f>+AC12</f>
        <v>0.48</v>
      </c>
      <c r="AF12" s="184" t="str">
        <f>IFERROR(IF(AG12="","",IF(AG12&lt;=0.2,"Leve",IF(AG12&lt;=0.4,"Menor",IF(AG12&lt;=0.6,"Moderado",IF(AG12&lt;=0.8,"Mayor","Catastrófico"))))),"")</f>
        <v>Catastrófico</v>
      </c>
      <c r="AG12" s="185">
        <f>IFERROR(IF(V12="Impacto",(R12-(+R12*Y12)),IF(V12="Probabilidad",R12,"")),"")</f>
        <v>1</v>
      </c>
      <c r="AH12" s="186" t="str">
        <f>IFERROR(IF(OR(AND(AD12="Muy Baja",AF12="Leve"),AND(AD12="Muy Baja",AF12="Menor"),AND(AD12="Baja",AF12="Leve")),"Bajo",IF(OR(AND(AD12="Muy baja",AF12="Moderado"),AND(AD12="Baja",AF12="Menor"),AND(AD12="Baja",AF12="Moderado"),AND(AD12="Media",AF12="Leve"),AND(AD12="Media",AF12="Menor"),AND(AD12="Media",AF12="Moderado"),AND(AD12="Alta",AF12="Leve"),AND(AD12="Alta",AF12="Menor")),"Moderado",IF(OR(AND(AD12="Muy Baja",AF12="Mayor"),AND(AD12="Baja",AF12="Mayor"),AND(AD12="Media",AF12="Mayor"),AND(AD12="Alta",AF12="Moderado"),AND(AD12="Alta",AF12="Mayor"),AND(AD12="Muy Alta",AF12="Leve"),AND(AD12="Muy Alta",AF12="Menor"),AND(AD12="Muy Alta",AF12="Moderado"),AND(AD12="Muy Alta",AF12="Mayor")),"Alto",IF(OR(AND(AD12="Muy Baja",AF12="Catastrófico"),AND(AD12="Baja",AF12="Catastrófico"),AND(AD12="Media",AF12="Catastrófico"),AND(AD12="Alta",AF12="Catastrófico"),AND(AD12="Muy Alta",AF12="Catastrófico")),"Extremo","")))),"")</f>
        <v>Extremo</v>
      </c>
      <c r="AI12" s="187" t="s">
        <v>117</v>
      </c>
      <c r="AJ12" s="297" t="s">
        <v>419</v>
      </c>
      <c r="AK12" s="318" t="s">
        <v>224</v>
      </c>
      <c r="AL12" s="319">
        <v>45293</v>
      </c>
      <c r="AM12" s="310">
        <v>45653</v>
      </c>
      <c r="AN12" s="329" t="s">
        <v>409</v>
      </c>
      <c r="AO12" s="326" t="s">
        <v>360</v>
      </c>
      <c r="AP12" s="297" t="s">
        <v>420</v>
      </c>
      <c r="AQ12" s="77"/>
      <c r="AR12" s="77"/>
      <c r="AS12" s="77"/>
      <c r="AT12" s="77"/>
      <c r="AU12" s="77"/>
      <c r="AV12" s="77"/>
      <c r="AW12" s="77"/>
      <c r="AX12" s="77"/>
      <c r="AY12" s="77"/>
      <c r="AZ12" s="77"/>
      <c r="BA12" s="77"/>
      <c r="BB12" s="77"/>
      <c r="BC12" s="77"/>
      <c r="BD12" s="77"/>
      <c r="BE12" s="77"/>
      <c r="BF12" s="77"/>
      <c r="BG12" s="77"/>
      <c r="BH12" s="77"/>
      <c r="BI12" s="77"/>
      <c r="BJ12" s="77"/>
      <c r="BK12" s="77"/>
      <c r="BL12" s="77"/>
      <c r="BM12" s="77"/>
      <c r="BN12" s="77"/>
      <c r="BO12" s="77"/>
      <c r="BP12" s="77"/>
      <c r="BQ12" s="77"/>
      <c r="BR12" s="77"/>
      <c r="BS12" s="77"/>
      <c r="BT12" s="77"/>
      <c r="BU12" s="77"/>
    </row>
    <row r="13" spans="1:73" ht="135.75" customHeight="1" x14ac:dyDescent="0.2">
      <c r="A13" s="295"/>
      <c r="B13" s="349"/>
      <c r="C13" s="349"/>
      <c r="D13" s="296"/>
      <c r="E13" s="297"/>
      <c r="F13" s="297"/>
      <c r="G13" s="309"/>
      <c r="H13" s="297"/>
      <c r="I13" s="297"/>
      <c r="J13" s="321"/>
      <c r="K13" s="329"/>
      <c r="L13" s="318"/>
      <c r="M13" s="343"/>
      <c r="N13" s="340"/>
      <c r="O13" s="341"/>
      <c r="P13" s="342">
        <f>IF(NOT(ISERROR(MATCH(O13,_xlfn.ANCHORARRAY(I24),0))),N26&amp;"Por favor no seleccionar los criterios de impacto",O13)</f>
        <v>0</v>
      </c>
      <c r="Q13" s="343"/>
      <c r="R13" s="340"/>
      <c r="S13" s="344"/>
      <c r="T13" s="178">
        <v>2</v>
      </c>
      <c r="U13" s="189" t="s">
        <v>417</v>
      </c>
      <c r="V13" s="180" t="str">
        <f>IF(OR(W13="Preventivo",W13="Detectivo"),"Probabilidad",IF(W13="Correctivo","Impacto",""))</f>
        <v>Probabilidad</v>
      </c>
      <c r="W13" s="181" t="s">
        <v>13</v>
      </c>
      <c r="X13" s="181" t="s">
        <v>8</v>
      </c>
      <c r="Y13" s="182" t="str">
        <f t="shared" ref="Y13:Y17" si="8">IF(AND(W13="Preventivo",X13="Automático"),"50%",IF(AND(W13="Preventivo",X13="Manual"),"40%",IF(AND(W13="Detectivo",X13="Automático"),"40%",IF(AND(W13="Detectivo",X13="Manual"),"30%",IF(AND(W13="Correctivo",X13="Automático"),"35%",IF(AND(W13="Correctivo",X13="Manual"),"25%",""))))))</f>
        <v>40%</v>
      </c>
      <c r="Z13" s="181" t="s">
        <v>18</v>
      </c>
      <c r="AA13" s="181" t="s">
        <v>21</v>
      </c>
      <c r="AB13" s="181" t="s">
        <v>112</v>
      </c>
      <c r="AC13" s="183">
        <f>IFERROR(IF(AND(V12="Probabilidad",V13="Probabilidad"),(AE12-(+AE12*Y13)),IF(V13="Probabilidad",(N12-(+N12*Y13)),IF(V13="Impacto",AE12,""))),"")</f>
        <v>0.28799999999999998</v>
      </c>
      <c r="AD13" s="184" t="str">
        <f t="shared" si="1"/>
        <v>Baja</v>
      </c>
      <c r="AE13" s="185">
        <f t="shared" ref="AE13:AE17" si="9">+AC13</f>
        <v>0.28799999999999998</v>
      </c>
      <c r="AF13" s="184" t="str">
        <f t="shared" si="3"/>
        <v>Catastrófico</v>
      </c>
      <c r="AG13" s="185">
        <f>IFERROR(IF(AND(V12="Impacto",V13="Impacto"),(AG12-(+AG12*Y13)),IF(V13="Impacto",(R12-(+R12*Y13)),IF(V13="Probabilidad",AG12,""))),"")</f>
        <v>1</v>
      </c>
      <c r="AH13" s="186" t="str">
        <f t="shared" ref="AH13:AH14" si="10">IFERROR(IF(OR(AND(AD13="Muy Baja",AF13="Leve"),AND(AD13="Muy Baja",AF13="Menor"),AND(AD13="Baja",AF13="Leve")),"Bajo",IF(OR(AND(AD13="Muy baja",AF13="Moderado"),AND(AD13="Baja",AF13="Menor"),AND(AD13="Baja",AF13="Moderado"),AND(AD13="Media",AF13="Leve"),AND(AD13="Media",AF13="Menor"),AND(AD13="Media",AF13="Moderado"),AND(AD13="Alta",AF13="Leve"),AND(AD13="Alta",AF13="Menor")),"Moderado",IF(OR(AND(AD13="Muy Baja",AF13="Mayor"),AND(AD13="Baja",AF13="Mayor"),AND(AD13="Media",AF13="Mayor"),AND(AD13="Alta",AF13="Moderado"),AND(AD13="Alta",AF13="Mayor"),AND(AD13="Muy Alta",AF13="Leve"),AND(AD13="Muy Alta",AF13="Menor"),AND(AD13="Muy Alta",AF13="Moderado"),AND(AD13="Muy Alta",AF13="Mayor")),"Alto",IF(OR(AND(AD13="Muy Baja",AF13="Catastrófico"),AND(AD13="Baja",AF13="Catastrófico"),AND(AD13="Media",AF13="Catastrófico"),AND(AD13="Alta",AF13="Catastrófico"),AND(AD13="Muy Alta",AF13="Catastrófico")),"Extremo","")))),"")</f>
        <v>Extremo</v>
      </c>
      <c r="AI13" s="187" t="s">
        <v>117</v>
      </c>
      <c r="AJ13" s="297"/>
      <c r="AK13" s="318"/>
      <c r="AL13" s="319"/>
      <c r="AM13" s="310"/>
      <c r="AN13" s="329"/>
      <c r="AO13" s="326"/>
      <c r="AP13" s="297"/>
      <c r="AQ13" s="77"/>
      <c r="AR13" s="77"/>
      <c r="AS13" s="77"/>
      <c r="AT13" s="77"/>
      <c r="AU13" s="77"/>
      <c r="AV13" s="77"/>
      <c r="AW13" s="77"/>
      <c r="AX13" s="77"/>
      <c r="AY13" s="77"/>
      <c r="AZ13" s="77"/>
      <c r="BA13" s="77"/>
      <c r="BB13" s="77"/>
      <c r="BC13" s="77"/>
      <c r="BD13" s="77"/>
      <c r="BE13" s="77"/>
      <c r="BF13" s="77"/>
      <c r="BG13" s="77"/>
      <c r="BH13" s="77"/>
      <c r="BI13" s="77"/>
      <c r="BJ13" s="77"/>
      <c r="BK13" s="77"/>
      <c r="BL13" s="77"/>
      <c r="BM13" s="77"/>
      <c r="BN13" s="77"/>
      <c r="BO13" s="77"/>
      <c r="BP13" s="77"/>
      <c r="BQ13" s="77"/>
      <c r="BR13" s="77"/>
      <c r="BS13" s="77"/>
      <c r="BT13" s="77"/>
      <c r="BU13" s="77"/>
    </row>
    <row r="14" spans="1:73" ht="126.75" customHeight="1" x14ac:dyDescent="0.2">
      <c r="A14" s="295"/>
      <c r="B14" s="349"/>
      <c r="C14" s="349"/>
      <c r="D14" s="296"/>
      <c r="E14" s="297"/>
      <c r="F14" s="297"/>
      <c r="G14" s="309"/>
      <c r="H14" s="297"/>
      <c r="I14" s="297"/>
      <c r="J14" s="321"/>
      <c r="K14" s="329"/>
      <c r="L14" s="318"/>
      <c r="M14" s="343"/>
      <c r="N14" s="340"/>
      <c r="O14" s="341"/>
      <c r="P14" s="342">
        <f>IF(NOT(ISERROR(MATCH(O14,_xlfn.ANCHORARRAY(I25),0))),N27&amp;"Por favor no seleccionar los criterios de impacto",O14)</f>
        <v>0</v>
      </c>
      <c r="Q14" s="343"/>
      <c r="R14" s="340"/>
      <c r="S14" s="344"/>
      <c r="T14" s="178">
        <v>3</v>
      </c>
      <c r="U14" s="189" t="s">
        <v>418</v>
      </c>
      <c r="V14" s="180" t="str">
        <f>IF(OR(W14="Preventivo",W14="Detectivo"),"Probabilidad",IF(W14="Correctivo","Impacto",""))</f>
        <v>Probabilidad</v>
      </c>
      <c r="W14" s="181" t="s">
        <v>13</v>
      </c>
      <c r="X14" s="181" t="s">
        <v>8</v>
      </c>
      <c r="Y14" s="182" t="str">
        <f t="shared" si="8"/>
        <v>40%</v>
      </c>
      <c r="Z14" s="181" t="s">
        <v>18</v>
      </c>
      <c r="AA14" s="181" t="s">
        <v>21</v>
      </c>
      <c r="AB14" s="181" t="s">
        <v>112</v>
      </c>
      <c r="AC14" s="183">
        <f>IFERROR(IF(AND(V13="Probabilidad",V14="Probabilidad"),(AE13-(+AE13*Y14)),IF(AND(V13="Impacto",V14="Probabilidad"),(AE12-(+AE12*Y14)),IF(V14="Impacto",AE13,""))),"")</f>
        <v>0.17279999999999998</v>
      </c>
      <c r="AD14" s="184" t="str">
        <f t="shared" si="1"/>
        <v>Muy Baja</v>
      </c>
      <c r="AE14" s="185">
        <f t="shared" si="9"/>
        <v>0.17279999999999998</v>
      </c>
      <c r="AF14" s="184" t="str">
        <f t="shared" si="3"/>
        <v>Catastrófico</v>
      </c>
      <c r="AG14" s="185">
        <f>IFERROR(IF(AND(V13="Impacto",V14="Impacto"),(AG13-(+AG13*Y14)),IF(AND(V13="Probabilidad",V14="Impacto"),(AG12-(+AG12*Y14)),IF(V14="Probabilidad",AG13,""))),"")</f>
        <v>1</v>
      </c>
      <c r="AH14" s="186" t="str">
        <f t="shared" si="10"/>
        <v>Extremo</v>
      </c>
      <c r="AI14" s="187" t="s">
        <v>117</v>
      </c>
      <c r="AJ14" s="297"/>
      <c r="AK14" s="318"/>
      <c r="AL14" s="319"/>
      <c r="AM14" s="310"/>
      <c r="AN14" s="329"/>
      <c r="AO14" s="326"/>
      <c r="AP14" s="29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row>
    <row r="15" spans="1:73" ht="147.75" customHeight="1" x14ac:dyDescent="0.2">
      <c r="A15" s="295"/>
      <c r="B15" s="349"/>
      <c r="C15" s="349"/>
      <c r="D15" s="296"/>
      <c r="E15" s="297"/>
      <c r="F15" s="297"/>
      <c r="G15" s="309"/>
      <c r="H15" s="297"/>
      <c r="I15" s="297"/>
      <c r="J15" s="321"/>
      <c r="K15" s="329"/>
      <c r="L15" s="318"/>
      <c r="M15" s="343"/>
      <c r="N15" s="340"/>
      <c r="O15" s="341"/>
      <c r="P15" s="342">
        <f>IF(NOT(ISERROR(MATCH(O15,_xlfn.ANCHORARRAY(I26),0))),N28&amp;"Por favor no seleccionar los criterios de impacto",O15)</f>
        <v>0</v>
      </c>
      <c r="Q15" s="343"/>
      <c r="R15" s="340"/>
      <c r="S15" s="344"/>
      <c r="T15" s="178">
        <v>4</v>
      </c>
      <c r="U15" s="189" t="s">
        <v>498</v>
      </c>
      <c r="V15" s="180" t="str">
        <f t="shared" ref="V15:V19" si="11">IF(OR(W15="Preventivo",W15="Detectivo"),"Probabilidad",IF(W15="Correctivo","Impacto",""))</f>
        <v>Probabilidad</v>
      </c>
      <c r="W15" s="181" t="s">
        <v>13</v>
      </c>
      <c r="X15" s="181" t="s">
        <v>8</v>
      </c>
      <c r="Y15" s="182" t="str">
        <f t="shared" si="8"/>
        <v>40%</v>
      </c>
      <c r="Z15" s="181" t="s">
        <v>18</v>
      </c>
      <c r="AA15" s="181" t="s">
        <v>21</v>
      </c>
      <c r="AB15" s="181" t="s">
        <v>112</v>
      </c>
      <c r="AC15" s="183">
        <f t="shared" ref="AC15:AC17" si="12">IFERROR(IF(AND(V14="Probabilidad",V15="Probabilidad"),(AE14-(+AE14*Y15)),IF(AND(V14="Impacto",V15="Probabilidad"),(AE13-(+AE13*Y15)),IF(V15="Impacto",AE14,""))),"")</f>
        <v>0.10367999999999998</v>
      </c>
      <c r="AD15" s="184" t="str">
        <f t="shared" si="1"/>
        <v>Muy Baja</v>
      </c>
      <c r="AE15" s="185">
        <f t="shared" si="9"/>
        <v>0.10367999999999998</v>
      </c>
      <c r="AF15" s="184" t="str">
        <f t="shared" si="3"/>
        <v>Catastrófico</v>
      </c>
      <c r="AG15" s="185">
        <f t="shared" ref="AG15:AG17" si="13">IFERROR(IF(AND(V14="Impacto",V15="Impacto"),(AG14-(+AG14*Y15)),IF(AND(V14="Probabilidad",V15="Impacto"),(AG13-(+AG13*Y15)),IF(V15="Probabilidad",AG14,""))),"")</f>
        <v>1</v>
      </c>
      <c r="AH15" s="186" t="str">
        <f>IFERROR(IF(OR(AND(AD15="Muy Baja",AF15="Leve"),AND(AD15="Muy Baja",AF15="Menor"),AND(AD15="Baja",AF15="Leve")),"Bajo",IF(OR(AND(AD15="Muy baja",AF15="Moderado"),AND(AD15="Baja",AF15="Menor"),AND(AD15="Baja",AF15="Moderado"),AND(AD15="Media",AF15="Leve"),AND(AD15="Media",AF15="Menor"),AND(AD15="Media",AF15="Moderado"),AND(AD15="Alta",AF15="Leve"),AND(AD15="Alta",AF15="Menor")),"Moderado",IF(OR(AND(AD15="Muy Baja",AF15="Mayor"),AND(AD15="Baja",AF15="Mayor"),AND(AD15="Media",AF15="Mayor"),AND(AD15="Alta",AF15="Moderado"),AND(AD15="Alta",AF15="Mayor"),AND(AD15="Muy Alta",AF15="Leve"),AND(AD15="Muy Alta",AF15="Menor"),AND(AD15="Muy Alta",AF15="Moderado"),AND(AD15="Muy Alta",AF15="Mayor")),"Alto",IF(OR(AND(AD15="Muy Baja",AF15="Catastrófico"),AND(AD15="Baja",AF15="Catastrófico"),AND(AD15="Media",AF15="Catastrófico"),AND(AD15="Alta",AF15="Catastrófico"),AND(AD15="Muy Alta",AF15="Catastrófico")),"Extremo","")))),"")</f>
        <v>Extremo</v>
      </c>
      <c r="AI15" s="187" t="s">
        <v>117</v>
      </c>
      <c r="AJ15" s="297"/>
      <c r="AK15" s="318"/>
      <c r="AL15" s="319"/>
      <c r="AM15" s="310"/>
      <c r="AN15" s="329"/>
      <c r="AO15" s="326"/>
      <c r="AP15" s="297"/>
      <c r="AQ15" s="77"/>
      <c r="AR15" s="77"/>
      <c r="AS15" s="77"/>
      <c r="AT15" s="77"/>
      <c r="AU15" s="77"/>
      <c r="AV15" s="77"/>
      <c r="AW15" s="77"/>
      <c r="AX15" s="77"/>
      <c r="AY15" s="77"/>
      <c r="AZ15" s="77"/>
      <c r="BA15" s="77"/>
      <c r="BB15" s="77"/>
      <c r="BC15" s="77"/>
      <c r="BD15" s="77"/>
      <c r="BE15" s="77"/>
      <c r="BF15" s="77"/>
      <c r="BG15" s="77"/>
      <c r="BH15" s="77"/>
      <c r="BI15" s="77"/>
      <c r="BJ15" s="77"/>
      <c r="BK15" s="77"/>
      <c r="BL15" s="77"/>
      <c r="BM15" s="77"/>
      <c r="BN15" s="77"/>
      <c r="BO15" s="77"/>
      <c r="BP15" s="77"/>
      <c r="BQ15" s="77"/>
      <c r="BR15" s="77"/>
      <c r="BS15" s="77"/>
      <c r="BT15" s="77"/>
      <c r="BU15" s="77"/>
    </row>
    <row r="16" spans="1:73" ht="109.5" customHeight="1" x14ac:dyDescent="0.2">
      <c r="A16" s="295"/>
      <c r="B16" s="349"/>
      <c r="C16" s="349"/>
      <c r="D16" s="296"/>
      <c r="E16" s="297"/>
      <c r="F16" s="297"/>
      <c r="G16" s="309"/>
      <c r="H16" s="297"/>
      <c r="I16" s="297"/>
      <c r="J16" s="321"/>
      <c r="K16" s="329"/>
      <c r="L16" s="318"/>
      <c r="M16" s="343"/>
      <c r="N16" s="340"/>
      <c r="O16" s="341"/>
      <c r="P16" s="342">
        <f>IF(NOT(ISERROR(MATCH(O16,_xlfn.ANCHORARRAY(I27),0))),N29&amp;"Por favor no seleccionar los criterios de impacto",O16)</f>
        <v>0</v>
      </c>
      <c r="Q16" s="343"/>
      <c r="R16" s="340"/>
      <c r="S16" s="344"/>
      <c r="T16" s="178">
        <v>5</v>
      </c>
      <c r="U16" s="189" t="s">
        <v>499</v>
      </c>
      <c r="V16" s="180" t="str">
        <f t="shared" si="11"/>
        <v>Probabilidad</v>
      </c>
      <c r="W16" s="181" t="s">
        <v>13</v>
      </c>
      <c r="X16" s="181" t="s">
        <v>8</v>
      </c>
      <c r="Y16" s="182" t="str">
        <f t="shared" si="8"/>
        <v>40%</v>
      </c>
      <c r="Z16" s="181" t="s">
        <v>18</v>
      </c>
      <c r="AA16" s="181" t="s">
        <v>21</v>
      </c>
      <c r="AB16" s="181" t="s">
        <v>112</v>
      </c>
      <c r="AC16" s="183">
        <f t="shared" si="12"/>
        <v>6.2207999999999986E-2</v>
      </c>
      <c r="AD16" s="184" t="str">
        <f t="shared" si="1"/>
        <v>Muy Baja</v>
      </c>
      <c r="AE16" s="185">
        <f t="shared" si="9"/>
        <v>6.2207999999999986E-2</v>
      </c>
      <c r="AF16" s="184" t="str">
        <f t="shared" si="3"/>
        <v>Catastrófico</v>
      </c>
      <c r="AG16" s="185">
        <f t="shared" si="13"/>
        <v>1</v>
      </c>
      <c r="AH16" s="186" t="str">
        <f t="shared" ref="AH16:AH17" si="14">IFERROR(IF(OR(AND(AD16="Muy Baja",AF16="Leve"),AND(AD16="Muy Baja",AF16="Menor"),AND(AD16="Baja",AF16="Leve")),"Bajo",IF(OR(AND(AD16="Muy baja",AF16="Moderado"),AND(AD16="Baja",AF16="Menor"),AND(AD16="Baja",AF16="Moderado"),AND(AD16="Media",AF16="Leve"),AND(AD16="Media",AF16="Menor"),AND(AD16="Media",AF16="Moderado"),AND(AD16="Alta",AF16="Leve"),AND(AD16="Alta",AF16="Menor")),"Moderado",IF(OR(AND(AD16="Muy Baja",AF16="Mayor"),AND(AD16="Baja",AF16="Mayor"),AND(AD16="Media",AF16="Mayor"),AND(AD16="Alta",AF16="Moderado"),AND(AD16="Alta",AF16="Mayor"),AND(AD16="Muy Alta",AF16="Leve"),AND(AD16="Muy Alta",AF16="Menor"),AND(AD16="Muy Alta",AF16="Moderado"),AND(AD16="Muy Alta",AF16="Mayor")),"Alto",IF(OR(AND(AD16="Muy Baja",AF16="Catastrófico"),AND(AD16="Baja",AF16="Catastrófico"),AND(AD16="Media",AF16="Catastrófico"),AND(AD16="Alta",AF16="Catastrófico"),AND(AD16="Muy Alta",AF16="Catastrófico")),"Extremo","")))),"")</f>
        <v>Extremo</v>
      </c>
      <c r="AI16" s="187" t="s">
        <v>117</v>
      </c>
      <c r="AJ16" s="297"/>
      <c r="AK16" s="318"/>
      <c r="AL16" s="319"/>
      <c r="AM16" s="310"/>
      <c r="AN16" s="329"/>
      <c r="AO16" s="326"/>
      <c r="AP16" s="29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row>
    <row r="17" spans="1:73" ht="125.25" customHeight="1" x14ac:dyDescent="0.2">
      <c r="A17" s="295"/>
      <c r="B17" s="349"/>
      <c r="C17" s="349"/>
      <c r="D17" s="296"/>
      <c r="E17" s="297"/>
      <c r="F17" s="297"/>
      <c r="G17" s="309"/>
      <c r="H17" s="297"/>
      <c r="I17" s="297"/>
      <c r="J17" s="321"/>
      <c r="K17" s="329"/>
      <c r="L17" s="318"/>
      <c r="M17" s="343"/>
      <c r="N17" s="340"/>
      <c r="O17" s="341"/>
      <c r="P17" s="342">
        <f>IF(NOT(ISERROR(MATCH(O17,_xlfn.ANCHORARRAY(I28),0))),N30&amp;"Por favor no seleccionar los criterios de impacto",O17)</f>
        <v>0</v>
      </c>
      <c r="Q17" s="343"/>
      <c r="R17" s="340"/>
      <c r="S17" s="344"/>
      <c r="T17" s="178">
        <v>6</v>
      </c>
      <c r="U17" s="189" t="s">
        <v>500</v>
      </c>
      <c r="V17" s="180" t="str">
        <f t="shared" si="11"/>
        <v>Probabilidad</v>
      </c>
      <c r="W17" s="181" t="s">
        <v>14</v>
      </c>
      <c r="X17" s="181" t="s">
        <v>8</v>
      </c>
      <c r="Y17" s="182" t="str">
        <f t="shared" si="8"/>
        <v>30%</v>
      </c>
      <c r="Z17" s="181" t="s">
        <v>18</v>
      </c>
      <c r="AA17" s="181" t="s">
        <v>21</v>
      </c>
      <c r="AB17" s="181" t="s">
        <v>112</v>
      </c>
      <c r="AC17" s="183">
        <f t="shared" si="12"/>
        <v>4.354559999999999E-2</v>
      </c>
      <c r="AD17" s="184" t="str">
        <f t="shared" si="1"/>
        <v>Muy Baja</v>
      </c>
      <c r="AE17" s="185">
        <f t="shared" si="9"/>
        <v>4.354559999999999E-2</v>
      </c>
      <c r="AF17" s="184" t="str">
        <f t="shared" si="3"/>
        <v>Catastrófico</v>
      </c>
      <c r="AG17" s="185">
        <f t="shared" si="13"/>
        <v>1</v>
      </c>
      <c r="AH17" s="186" t="str">
        <f t="shared" si="14"/>
        <v>Extremo</v>
      </c>
      <c r="AI17" s="187" t="s">
        <v>117</v>
      </c>
      <c r="AJ17" s="297"/>
      <c r="AK17" s="318"/>
      <c r="AL17" s="319"/>
      <c r="AM17" s="310"/>
      <c r="AN17" s="329"/>
      <c r="AO17" s="326"/>
      <c r="AP17" s="29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row>
    <row r="18" spans="1:73" ht="78.75" customHeight="1" x14ac:dyDescent="0.2">
      <c r="A18" s="295">
        <v>3</v>
      </c>
      <c r="B18" s="349" t="s">
        <v>305</v>
      </c>
      <c r="C18" s="349" t="s">
        <v>421</v>
      </c>
      <c r="D18" s="296" t="s">
        <v>357</v>
      </c>
      <c r="E18" s="297" t="s">
        <v>422</v>
      </c>
      <c r="F18" s="297" t="s">
        <v>423</v>
      </c>
      <c r="G18" s="297" t="s">
        <v>424</v>
      </c>
      <c r="H18" s="306" t="s">
        <v>425</v>
      </c>
      <c r="I18" s="354" t="s">
        <v>426</v>
      </c>
      <c r="J18" s="321" t="s">
        <v>295</v>
      </c>
      <c r="K18" s="329" t="s">
        <v>300</v>
      </c>
      <c r="L18" s="318">
        <v>1000</v>
      </c>
      <c r="M18" s="343" t="str">
        <f>IF(L18&lt;=0,"",IF(L18&lt;=2,"Muy Baja",IF(L18&lt;=24,"Baja",IF(L18&lt;=500,"Media",IF(L18&lt;=5000,"Alta","Muy Alta")))))</f>
        <v>Alta</v>
      </c>
      <c r="N18" s="340">
        <f>IF(M18="","",IF(M18="Muy Baja",0.2,IF(M18="Baja",0.4,IF(M18="Media",0.6,IF(M18="Alta",0.8,IF(M18="Muy Alta",1,))))))</f>
        <v>0.8</v>
      </c>
      <c r="O18" s="341" t="s">
        <v>131</v>
      </c>
      <c r="P18" s="342" t="str">
        <f>IF(NOT(ISERROR(MATCH(O18,'Tabla Impacto'!$B$221:$B$223,0))),'Tabla Impacto'!$F$223&amp;"Por favor no seleccionar los criterios de impacto(Afectación Económica o presupuestal y Pérdida Reputacional)",O18)</f>
        <v xml:space="preserve">     Mayor a 500 SMLMV </v>
      </c>
      <c r="Q18" s="343" t="str">
        <f>IF(OR(P18='Tabla Impacto'!$C$11,P18='Tabla Impacto'!$D$11),"Leve",IF(OR(P18='Tabla Impacto'!$C$12,P18='Tabla Impacto'!$D$12),"Menor",IF(OR(P18='Tabla Impacto'!$C$13,P18='Tabla Impacto'!$D$13),"Moderado",IF(OR(P18='Tabla Impacto'!$C$14,P18='Tabla Impacto'!$D$14),"Mayor",IF(OR(P18='Tabla Impacto'!$C$15,P18='Tabla Impacto'!$D$15),"Catastrófico","")))))</f>
        <v>Catastrófico</v>
      </c>
      <c r="R18" s="340">
        <f>IF(Q18="","",IF(Q18="Leve",0.2,IF(Q18="Menor",0.4,IF(Q18="Moderado",0.6,IF(Q18="Mayor",0.8,IF(Q18="Catastrófico",1,))))))</f>
        <v>1</v>
      </c>
      <c r="S18" s="344" t="str">
        <f>IF(OR(AND(M18="Muy Baja",Q18="Leve"),AND(M18="Muy Baja",Q18="Menor"),AND(M18="Baja",Q18="Leve")),"Bajo",IF(OR(AND(M18="Muy baja",Q18="Moderado"),AND(M18="Baja",Q18="Menor"),AND(M18="Baja",Q18="Moderado"),AND(M18="Media",Q18="Leve"),AND(M18="Media",Q18="Menor"),AND(M18="Media",Q18="Moderado"),AND(M18="Alta",Q18="Leve"),AND(M18="Alta",Q18="Menor")),"Moderado",IF(OR(AND(M18="Muy Baja",Q18="Mayor"),AND(M18="Baja",Q18="Mayor"),AND(M18="Media",Q18="Mayor"),AND(M18="Alta",Q18="Moderado"),AND(M18="Alta",Q18="Mayor"),AND(M18="Muy Alta",Q18="Leve"),AND(M18="Muy Alta",Q18="Menor"),AND(M18="Muy Alta",Q18="Moderado"),AND(M18="Muy Alta",Q18="Mayor")),"Alto",IF(OR(AND(M18="Muy Baja",Q18="Catastrófico"),AND(M18="Baja",Q18="Catastrófico"),AND(M18="Media",Q18="Catastrófico"),AND(M18="Alta",Q18="Catastrófico"),AND(M18="Muy Alta",Q18="Catastrófico")),"Extremo",""))))</f>
        <v>Extremo</v>
      </c>
      <c r="T18" s="178">
        <v>1</v>
      </c>
      <c r="U18" s="190" t="s">
        <v>427</v>
      </c>
      <c r="V18" s="180" t="str">
        <f t="shared" si="11"/>
        <v>Probabilidad</v>
      </c>
      <c r="W18" s="181" t="s">
        <v>13</v>
      </c>
      <c r="X18" s="181" t="s">
        <v>8</v>
      </c>
      <c r="Y18" s="182" t="str">
        <f>IF(AND(W18="Preventivo",X18="Automático"),"50%",IF(AND(W18="Preventivo",X18="Manual"),"40%",IF(AND(W18="Detectivo",X18="Automático"),"40%",IF(AND(W18="Detectivo",X18="Manual"),"30%",IF(AND(W18="Correctivo",X18="Automático"),"35%",IF(AND(W18="Correctivo",X18="Manual"),"25%",""))))))</f>
        <v>40%</v>
      </c>
      <c r="Z18" s="181" t="s">
        <v>18</v>
      </c>
      <c r="AA18" s="181" t="s">
        <v>21</v>
      </c>
      <c r="AB18" s="181" t="s">
        <v>112</v>
      </c>
      <c r="AC18" s="191">
        <f>IFERROR(IF(V18="Probabilidad",(N18-(+N18*Y18)),IF(V18="Impacto",N18,"")),"")</f>
        <v>0.48</v>
      </c>
      <c r="AD18" s="184" t="str">
        <f>IFERROR(IF(AC18="","",IF(AC18&lt;=0.2,"Muy Baja",IF(AC18&lt;=0.4,"Baja",IF(AC18&lt;=0.6,"Media",IF(AC18&lt;=0.8,"Alta","Muy Alta"))))),"")</f>
        <v>Media</v>
      </c>
      <c r="AE18" s="185">
        <f>+AC18</f>
        <v>0.48</v>
      </c>
      <c r="AF18" s="184" t="str">
        <f>IFERROR(IF(AG18="","",IF(AG18&lt;=0.2,"Leve",IF(AG18&lt;=0.4,"Menor",IF(AG18&lt;=0.6,"Moderado",IF(AG18&lt;=0.8,"Mayor","Catastrófico"))))),"")</f>
        <v>Catastrófico</v>
      </c>
      <c r="AG18" s="185">
        <f>IFERROR(IF(V18="Impacto",(R18-(+R18*Y18)),IF(V18="Probabilidad",R18,"")),"")</f>
        <v>1</v>
      </c>
      <c r="AH18" s="186" t="str">
        <f>IFERROR(IF(OR(AND(AD18="Muy Baja",AF18="Leve"),AND(AD18="Muy Baja",AF18="Menor"),AND(AD18="Baja",AF18="Leve")),"Bajo",IF(OR(AND(AD18="Muy baja",AF18="Moderado"),AND(AD18="Baja",AF18="Menor"),AND(AD18="Baja",AF18="Moderado"),AND(AD18="Media",AF18="Leve"),AND(AD18="Media",AF18="Menor"),AND(AD18="Media",AF18="Moderado"),AND(AD18="Alta",AF18="Leve"),AND(AD18="Alta",AF18="Menor")),"Moderado",IF(OR(AND(AD18="Muy Baja",AF18="Mayor"),AND(AD18="Baja",AF18="Mayor"),AND(AD18="Media",AF18="Mayor"),AND(AD18="Alta",AF18="Moderado"),AND(AD18="Alta",AF18="Mayor"),AND(AD18="Muy Alta",AF18="Leve"),AND(AD18="Muy Alta",AF18="Menor"),AND(AD18="Muy Alta",AF18="Moderado"),AND(AD18="Muy Alta",AF18="Mayor")),"Alto",IF(OR(AND(AD18="Muy Baja",AF18="Catastrófico"),AND(AD18="Baja",AF18="Catastrófico"),AND(AD18="Media",AF18="Catastrófico"),AND(AD18="Alta",AF18="Catastrófico"),AND(AD18="Muy Alta",AF18="Catastrófico")),"Extremo","")))),"")</f>
        <v>Extremo</v>
      </c>
      <c r="AI18" s="187" t="s">
        <v>117</v>
      </c>
      <c r="AJ18" s="297" t="s">
        <v>430</v>
      </c>
      <c r="AK18" s="318" t="s">
        <v>265</v>
      </c>
      <c r="AL18" s="319">
        <v>45293</v>
      </c>
      <c r="AM18" s="310">
        <v>45657</v>
      </c>
      <c r="AN18" s="329" t="s">
        <v>409</v>
      </c>
      <c r="AO18" s="326" t="s">
        <v>360</v>
      </c>
      <c r="AP18" s="297" t="s">
        <v>431</v>
      </c>
      <c r="AQ18" s="77"/>
      <c r="AR18" s="77"/>
      <c r="AS18" s="77"/>
      <c r="AT18" s="77"/>
      <c r="AU18" s="77"/>
      <c r="AV18" s="77"/>
      <c r="AW18" s="77"/>
      <c r="AX18" s="77"/>
      <c r="AY18" s="77"/>
      <c r="AZ18" s="77"/>
      <c r="BA18" s="77"/>
      <c r="BB18" s="77"/>
      <c r="BC18" s="77"/>
      <c r="BD18" s="77"/>
      <c r="BE18" s="77"/>
      <c r="BF18" s="77"/>
      <c r="BG18" s="77"/>
      <c r="BH18" s="77"/>
      <c r="BI18" s="77"/>
      <c r="BJ18" s="77"/>
      <c r="BK18" s="77"/>
      <c r="BL18" s="77"/>
      <c r="BM18" s="77"/>
      <c r="BN18" s="77"/>
      <c r="BO18" s="77"/>
      <c r="BP18" s="77"/>
      <c r="BQ18" s="77"/>
      <c r="BR18" s="77"/>
      <c r="BS18" s="77"/>
      <c r="BT18" s="77"/>
      <c r="BU18" s="77"/>
    </row>
    <row r="19" spans="1:73" ht="96.75" customHeight="1" x14ac:dyDescent="0.2">
      <c r="A19" s="295"/>
      <c r="B19" s="349"/>
      <c r="C19" s="349"/>
      <c r="D19" s="296"/>
      <c r="E19" s="297"/>
      <c r="F19" s="297"/>
      <c r="G19" s="297"/>
      <c r="H19" s="306"/>
      <c r="I19" s="354"/>
      <c r="J19" s="321"/>
      <c r="K19" s="329"/>
      <c r="L19" s="318"/>
      <c r="M19" s="343"/>
      <c r="N19" s="340"/>
      <c r="O19" s="341"/>
      <c r="P19" s="342">
        <f>IF(NOT(ISERROR(MATCH(O19,_xlfn.ANCHORARRAY(I30),0))),N32&amp;"Por favor no seleccionar los criterios de impacto",O19)</f>
        <v>0</v>
      </c>
      <c r="Q19" s="343"/>
      <c r="R19" s="340"/>
      <c r="S19" s="344"/>
      <c r="T19" s="178">
        <v>2</v>
      </c>
      <c r="U19" s="190" t="s">
        <v>428</v>
      </c>
      <c r="V19" s="180" t="str">
        <f t="shared" si="11"/>
        <v>Probabilidad</v>
      </c>
      <c r="W19" s="181" t="s">
        <v>13</v>
      </c>
      <c r="X19" s="181" t="s">
        <v>8</v>
      </c>
      <c r="Y19" s="182" t="str">
        <f t="shared" ref="Y19:Y23" si="15">IF(AND(W19="Preventivo",X19="Automático"),"50%",IF(AND(W19="Preventivo",X19="Manual"),"40%",IF(AND(W19="Detectivo",X19="Automático"),"40%",IF(AND(W19="Detectivo",X19="Manual"),"30%",IF(AND(W19="Correctivo",X19="Automático"),"35%",IF(AND(W19="Correctivo",X19="Manual"),"25%",""))))))</f>
        <v>40%</v>
      </c>
      <c r="Z19" s="181" t="s">
        <v>18</v>
      </c>
      <c r="AA19" s="181" t="s">
        <v>21</v>
      </c>
      <c r="AB19" s="181" t="s">
        <v>112</v>
      </c>
      <c r="AC19" s="192">
        <f>IFERROR(IF(AND(V18="Probabilidad",V19="Probabilidad"),(AE18-(+AE18*Y19)),IF(V19="Probabilidad",(N18-(+N18*Y19)),IF(V19="Impacto",AE18,""))),"")</f>
        <v>0.28799999999999998</v>
      </c>
      <c r="AD19" s="184" t="str">
        <f t="shared" si="1"/>
        <v>Baja</v>
      </c>
      <c r="AE19" s="185">
        <f t="shared" ref="AE19:AE23" si="16">+AC19</f>
        <v>0.28799999999999998</v>
      </c>
      <c r="AF19" s="184" t="str">
        <f t="shared" si="3"/>
        <v>Catastrófico</v>
      </c>
      <c r="AG19" s="185">
        <f>IFERROR(IF(AND(V18="Impacto",V19="Impacto"),(AG18-(+AG18*Y19)),IF(V19="Impacto",(R18-(+R18*Y19)),IF(V19="Probabilidad",AG18,""))),"")</f>
        <v>1</v>
      </c>
      <c r="AH19" s="186" t="str">
        <f t="shared" ref="AH19:AH20" si="17">IFERROR(IF(OR(AND(AD19="Muy Baja",AF19="Leve"),AND(AD19="Muy Baja",AF19="Menor"),AND(AD19="Baja",AF19="Leve")),"Bajo",IF(OR(AND(AD19="Muy baja",AF19="Moderado"),AND(AD19="Baja",AF19="Menor"),AND(AD19="Baja",AF19="Moderado"),AND(AD19="Media",AF19="Leve"),AND(AD19="Media",AF19="Menor"),AND(AD19="Media",AF19="Moderado"),AND(AD19="Alta",AF19="Leve"),AND(AD19="Alta",AF19="Menor")),"Moderado",IF(OR(AND(AD19="Muy Baja",AF19="Mayor"),AND(AD19="Baja",AF19="Mayor"),AND(AD19="Media",AF19="Mayor"),AND(AD19="Alta",AF19="Moderado"),AND(AD19="Alta",AF19="Mayor"),AND(AD19="Muy Alta",AF19="Leve"),AND(AD19="Muy Alta",AF19="Menor"),AND(AD19="Muy Alta",AF19="Moderado"),AND(AD19="Muy Alta",AF19="Mayor")),"Alto",IF(OR(AND(AD19="Muy Baja",AF19="Catastrófico"),AND(AD19="Baja",AF19="Catastrófico"),AND(AD19="Media",AF19="Catastrófico"),AND(AD19="Alta",AF19="Catastrófico"),AND(AD19="Muy Alta",AF19="Catastrófico")),"Extremo","")))),"")</f>
        <v>Extremo</v>
      </c>
      <c r="AI19" s="187" t="s">
        <v>117</v>
      </c>
      <c r="AJ19" s="297"/>
      <c r="AK19" s="318"/>
      <c r="AL19" s="319"/>
      <c r="AM19" s="310"/>
      <c r="AN19" s="329"/>
      <c r="AO19" s="326"/>
      <c r="AP19" s="297"/>
      <c r="AQ19" s="77"/>
      <c r="AR19" s="77"/>
      <c r="AS19" s="77"/>
      <c r="AT19" s="77"/>
      <c r="AU19" s="77"/>
      <c r="AV19" s="77"/>
      <c r="AW19" s="77"/>
      <c r="AX19" s="77"/>
      <c r="AY19" s="77"/>
      <c r="AZ19" s="77"/>
      <c r="BA19" s="77"/>
      <c r="BB19" s="77"/>
      <c r="BC19" s="77"/>
      <c r="BD19" s="77"/>
      <c r="BE19" s="77"/>
      <c r="BF19" s="77"/>
      <c r="BG19" s="77"/>
      <c r="BH19" s="77"/>
      <c r="BI19" s="77"/>
      <c r="BJ19" s="77"/>
      <c r="BK19" s="77"/>
      <c r="BL19" s="77"/>
      <c r="BM19" s="77"/>
      <c r="BN19" s="77"/>
      <c r="BO19" s="77"/>
      <c r="BP19" s="77"/>
      <c r="BQ19" s="77"/>
      <c r="BR19" s="77"/>
      <c r="BS19" s="77"/>
      <c r="BT19" s="77"/>
      <c r="BU19" s="77"/>
    </row>
    <row r="20" spans="1:73" ht="108" customHeight="1" x14ac:dyDescent="0.2">
      <c r="A20" s="295"/>
      <c r="B20" s="349"/>
      <c r="C20" s="349"/>
      <c r="D20" s="296"/>
      <c r="E20" s="297"/>
      <c r="F20" s="297"/>
      <c r="G20" s="297"/>
      <c r="H20" s="306"/>
      <c r="I20" s="354"/>
      <c r="J20" s="321"/>
      <c r="K20" s="329"/>
      <c r="L20" s="318"/>
      <c r="M20" s="343"/>
      <c r="N20" s="340"/>
      <c r="O20" s="341"/>
      <c r="P20" s="342">
        <f>IF(NOT(ISERROR(MATCH(O20,_xlfn.ANCHORARRAY(I31),0))),N33&amp;"Por favor no seleccionar los criterios de impacto",O20)</f>
        <v>0</v>
      </c>
      <c r="Q20" s="343"/>
      <c r="R20" s="340"/>
      <c r="S20" s="344"/>
      <c r="T20" s="178">
        <v>3</v>
      </c>
      <c r="U20" s="190" t="s">
        <v>429</v>
      </c>
      <c r="V20" s="180" t="str">
        <f>IF(OR(W20="Preventivo",W20="Detectivo"),"Probabilidad",IF(W20="Correctivo","Impacto",""))</f>
        <v>Impacto</v>
      </c>
      <c r="W20" s="181" t="s">
        <v>15</v>
      </c>
      <c r="X20" s="181" t="s">
        <v>8</v>
      </c>
      <c r="Y20" s="182" t="str">
        <f t="shared" si="15"/>
        <v>25%</v>
      </c>
      <c r="Z20" s="181" t="s">
        <v>18</v>
      </c>
      <c r="AA20" s="181" t="s">
        <v>21</v>
      </c>
      <c r="AB20" s="181" t="s">
        <v>112</v>
      </c>
      <c r="AC20" s="183">
        <f>IFERROR(IF(AND(V19="Probabilidad",V20="Probabilidad"),(AE19-(+AE19*Y20)),IF(AND(V19="Impacto",V20="Probabilidad"),(AE18-(+AE18*Y20)),IF(V20="Impacto",AE19,""))),"")</f>
        <v>0.28799999999999998</v>
      </c>
      <c r="AD20" s="184" t="str">
        <f t="shared" si="1"/>
        <v>Baja</v>
      </c>
      <c r="AE20" s="185">
        <f t="shared" si="16"/>
        <v>0.28799999999999998</v>
      </c>
      <c r="AF20" s="184" t="str">
        <f t="shared" si="3"/>
        <v>Mayor</v>
      </c>
      <c r="AG20" s="185">
        <f>IFERROR(IF(AND(V19="Impacto",V20="Impacto"),(AG19-(+AG19*Y20)),IF(AND(V19="Probabilidad",V20="Impacto"),(AG18-(+AG18*Y20)),IF(V20="Probabilidad",AG19,""))),"")</f>
        <v>0.75</v>
      </c>
      <c r="AH20" s="186" t="str">
        <f t="shared" si="17"/>
        <v>Alto</v>
      </c>
      <c r="AI20" s="187" t="s">
        <v>117</v>
      </c>
      <c r="AJ20" s="297"/>
      <c r="AK20" s="318"/>
      <c r="AL20" s="319"/>
      <c r="AM20" s="310"/>
      <c r="AN20" s="329"/>
      <c r="AO20" s="326"/>
      <c r="AP20" s="297"/>
      <c r="AQ20" s="77"/>
      <c r="AR20" s="77"/>
      <c r="AS20" s="77"/>
      <c r="AT20" s="77"/>
      <c r="AU20" s="77"/>
      <c r="AV20" s="77"/>
      <c r="AW20" s="77"/>
      <c r="AX20" s="77"/>
      <c r="AY20" s="77"/>
      <c r="AZ20" s="77"/>
      <c r="BA20" s="77"/>
      <c r="BB20" s="77"/>
      <c r="BC20" s="77"/>
      <c r="BD20" s="77"/>
      <c r="BE20" s="77"/>
      <c r="BF20" s="77"/>
      <c r="BG20" s="77"/>
      <c r="BH20" s="77"/>
      <c r="BI20" s="77"/>
      <c r="BJ20" s="77"/>
      <c r="BK20" s="77"/>
      <c r="BL20" s="77"/>
      <c r="BM20" s="77"/>
      <c r="BN20" s="77"/>
      <c r="BO20" s="77"/>
      <c r="BP20" s="77"/>
      <c r="BQ20" s="77"/>
      <c r="BR20" s="77"/>
      <c r="BS20" s="77"/>
      <c r="BT20" s="77"/>
      <c r="BU20" s="77"/>
    </row>
    <row r="21" spans="1:73" ht="15" hidden="1" customHeight="1" x14ac:dyDescent="0.2">
      <c r="A21" s="295"/>
      <c r="B21" s="349"/>
      <c r="C21" s="349"/>
      <c r="D21" s="296"/>
      <c r="E21" s="297"/>
      <c r="F21" s="297"/>
      <c r="G21" s="297"/>
      <c r="H21" s="306"/>
      <c r="I21" s="354"/>
      <c r="J21" s="321"/>
      <c r="K21" s="329"/>
      <c r="L21" s="318"/>
      <c r="M21" s="343"/>
      <c r="N21" s="340"/>
      <c r="O21" s="341"/>
      <c r="P21" s="342">
        <f>IF(NOT(ISERROR(MATCH(O21,_xlfn.ANCHORARRAY(I32),0))),N34&amp;"Por favor no seleccionar los criterios de impacto",O21)</f>
        <v>0</v>
      </c>
      <c r="Q21" s="343"/>
      <c r="R21" s="340"/>
      <c r="S21" s="344"/>
      <c r="T21" s="178">
        <v>4</v>
      </c>
      <c r="U21" s="179"/>
      <c r="V21" s="180" t="str">
        <f t="shared" ref="V21:V23" si="18">IF(OR(W21="Preventivo",W21="Detectivo"),"Probabilidad",IF(W21="Correctivo","Impacto",""))</f>
        <v/>
      </c>
      <c r="W21" s="181"/>
      <c r="X21" s="181"/>
      <c r="Y21" s="182" t="str">
        <f t="shared" si="15"/>
        <v/>
      </c>
      <c r="Z21" s="181"/>
      <c r="AA21" s="181"/>
      <c r="AB21" s="181"/>
      <c r="AC21" s="183" t="str">
        <f t="shared" ref="AC21:AC23" si="19">IFERROR(IF(AND(V20="Probabilidad",V21="Probabilidad"),(AE20-(+AE20*Y21)),IF(AND(V20="Impacto",V21="Probabilidad"),(AE19-(+AE19*Y21)),IF(V21="Impacto",AE20,""))),"")</f>
        <v/>
      </c>
      <c r="AD21" s="184" t="str">
        <f t="shared" si="1"/>
        <v/>
      </c>
      <c r="AE21" s="185" t="str">
        <f t="shared" si="16"/>
        <v/>
      </c>
      <c r="AF21" s="184" t="str">
        <f t="shared" si="3"/>
        <v/>
      </c>
      <c r="AG21" s="185" t="str">
        <f t="shared" ref="AG21:AG23" si="20">IFERROR(IF(AND(V20="Impacto",V21="Impacto"),(AG20-(+AG20*Y21)),IF(AND(V20="Probabilidad",V21="Impacto"),(AG19-(+AG19*Y21)),IF(V21="Probabilidad",AG20,""))),"")</f>
        <v/>
      </c>
      <c r="AH21" s="186" t="str">
        <f>IFERROR(IF(OR(AND(AD21="Muy Baja",AF21="Leve"),AND(AD21="Muy Baja",AF21="Menor"),AND(AD21="Baja",AF21="Leve")),"Bajo",IF(OR(AND(AD21="Muy baja",AF21="Moderado"),AND(AD21="Baja",AF21="Menor"),AND(AD21="Baja",AF21="Moderado"),AND(AD21="Media",AF21="Leve"),AND(AD21="Media",AF21="Menor"),AND(AD21="Media",AF21="Moderado"),AND(AD21="Alta",AF21="Leve"),AND(AD21="Alta",AF21="Menor")),"Moderado",IF(OR(AND(AD21="Muy Baja",AF21="Mayor"),AND(AD21="Baja",AF21="Mayor"),AND(AD21="Media",AF21="Mayor"),AND(AD21="Alta",AF21="Moderado"),AND(AD21="Alta",AF21="Mayor"),AND(AD21="Muy Alta",AF21="Leve"),AND(AD21="Muy Alta",AF21="Menor"),AND(AD21="Muy Alta",AF21="Moderado"),AND(AD21="Muy Alta",AF21="Mayor")),"Alto",IF(OR(AND(AD21="Muy Baja",AF21="Catastrófico"),AND(AD21="Baja",AF21="Catastrófico"),AND(AD21="Media",AF21="Catastrófico"),AND(AD21="Alta",AF21="Catastrófico"),AND(AD21="Muy Alta",AF21="Catastrófico")),"Extremo","")))),"")</f>
        <v/>
      </c>
      <c r="AI21" s="187"/>
      <c r="AJ21" s="297"/>
      <c r="AK21" s="318"/>
      <c r="AL21" s="319"/>
      <c r="AM21" s="310"/>
      <c r="AN21" s="329"/>
      <c r="AO21" s="326"/>
      <c r="AP21" s="297"/>
      <c r="AQ21" s="77"/>
      <c r="AR21" s="77"/>
      <c r="AS21" s="77"/>
      <c r="AT21" s="77"/>
      <c r="AU21" s="77"/>
      <c r="AV21" s="77"/>
      <c r="AW21" s="77"/>
      <c r="AX21" s="77"/>
      <c r="AY21" s="77"/>
      <c r="AZ21" s="77"/>
      <c r="BA21" s="77"/>
      <c r="BB21" s="77"/>
      <c r="BC21" s="77"/>
      <c r="BD21" s="77"/>
      <c r="BE21" s="77"/>
      <c r="BF21" s="77"/>
      <c r="BG21" s="77"/>
      <c r="BH21" s="77"/>
      <c r="BI21" s="77"/>
      <c r="BJ21" s="77"/>
      <c r="BK21" s="77"/>
      <c r="BL21" s="77"/>
      <c r="BM21" s="77"/>
      <c r="BN21" s="77"/>
      <c r="BO21" s="77"/>
      <c r="BP21" s="77"/>
      <c r="BQ21" s="77"/>
      <c r="BR21" s="77"/>
      <c r="BS21" s="77"/>
      <c r="BT21" s="77"/>
      <c r="BU21" s="77"/>
    </row>
    <row r="22" spans="1:73" ht="15" hidden="1" customHeight="1" x14ac:dyDescent="0.2">
      <c r="A22" s="295"/>
      <c r="B22" s="349"/>
      <c r="C22" s="349"/>
      <c r="D22" s="296"/>
      <c r="E22" s="297"/>
      <c r="F22" s="297"/>
      <c r="G22" s="297"/>
      <c r="H22" s="306"/>
      <c r="I22" s="354"/>
      <c r="J22" s="321"/>
      <c r="K22" s="329"/>
      <c r="L22" s="318"/>
      <c r="M22" s="343"/>
      <c r="N22" s="340"/>
      <c r="O22" s="341"/>
      <c r="P22" s="342">
        <f>IF(NOT(ISERROR(MATCH(O22,_xlfn.ANCHORARRAY(I33),0))),N35&amp;"Por favor no seleccionar los criterios de impacto",O22)</f>
        <v>0</v>
      </c>
      <c r="Q22" s="343"/>
      <c r="R22" s="340"/>
      <c r="S22" s="344"/>
      <c r="T22" s="178">
        <v>5</v>
      </c>
      <c r="U22" s="179"/>
      <c r="V22" s="180" t="str">
        <f t="shared" si="18"/>
        <v/>
      </c>
      <c r="W22" s="181"/>
      <c r="X22" s="181"/>
      <c r="Y22" s="182" t="str">
        <f t="shared" si="15"/>
        <v/>
      </c>
      <c r="Z22" s="181"/>
      <c r="AA22" s="181"/>
      <c r="AB22" s="181"/>
      <c r="AC22" s="183" t="str">
        <f t="shared" si="19"/>
        <v/>
      </c>
      <c r="AD22" s="184" t="str">
        <f t="shared" si="1"/>
        <v/>
      </c>
      <c r="AE22" s="185" t="str">
        <f t="shared" si="16"/>
        <v/>
      </c>
      <c r="AF22" s="184" t="str">
        <f t="shared" si="3"/>
        <v/>
      </c>
      <c r="AG22" s="185" t="str">
        <f t="shared" si="20"/>
        <v/>
      </c>
      <c r="AH22" s="186" t="str">
        <f t="shared" ref="AH22:AH23" si="21">IFERROR(IF(OR(AND(AD22="Muy Baja",AF22="Leve"),AND(AD22="Muy Baja",AF22="Menor"),AND(AD22="Baja",AF22="Leve")),"Bajo",IF(OR(AND(AD22="Muy baja",AF22="Moderado"),AND(AD22="Baja",AF22="Menor"),AND(AD22="Baja",AF22="Moderado"),AND(AD22="Media",AF22="Leve"),AND(AD22="Media",AF22="Menor"),AND(AD22="Media",AF22="Moderado"),AND(AD22="Alta",AF22="Leve"),AND(AD22="Alta",AF22="Menor")),"Moderado",IF(OR(AND(AD22="Muy Baja",AF22="Mayor"),AND(AD22="Baja",AF22="Mayor"),AND(AD22="Media",AF22="Mayor"),AND(AD22="Alta",AF22="Moderado"),AND(AD22="Alta",AF22="Mayor"),AND(AD22="Muy Alta",AF22="Leve"),AND(AD22="Muy Alta",AF22="Menor"),AND(AD22="Muy Alta",AF22="Moderado"),AND(AD22="Muy Alta",AF22="Mayor")),"Alto",IF(OR(AND(AD22="Muy Baja",AF22="Catastrófico"),AND(AD22="Baja",AF22="Catastrófico"),AND(AD22="Media",AF22="Catastrófico"),AND(AD22="Alta",AF22="Catastrófico"),AND(AD22="Muy Alta",AF22="Catastrófico")),"Extremo","")))),"")</f>
        <v/>
      </c>
      <c r="AI22" s="187"/>
      <c r="AJ22" s="297"/>
      <c r="AK22" s="318"/>
      <c r="AL22" s="319"/>
      <c r="AM22" s="310"/>
      <c r="AN22" s="329"/>
      <c r="AO22" s="326"/>
      <c r="AP22" s="297"/>
      <c r="AQ22" s="77"/>
      <c r="AR22" s="77"/>
      <c r="AS22" s="77"/>
      <c r="AT22" s="77"/>
      <c r="AU22" s="77"/>
      <c r="AV22" s="77"/>
      <c r="AW22" s="77"/>
      <c r="AX22" s="77"/>
      <c r="AY22" s="77"/>
      <c r="AZ22" s="77"/>
      <c r="BA22" s="77"/>
      <c r="BB22" s="77"/>
      <c r="BC22" s="77"/>
      <c r="BD22" s="77"/>
      <c r="BE22" s="77"/>
      <c r="BF22" s="77"/>
      <c r="BG22" s="77"/>
      <c r="BH22" s="77"/>
      <c r="BI22" s="77"/>
      <c r="BJ22" s="77"/>
      <c r="BK22" s="77"/>
      <c r="BL22" s="77"/>
      <c r="BM22" s="77"/>
      <c r="BN22" s="77"/>
      <c r="BO22" s="77"/>
      <c r="BP22" s="77"/>
      <c r="BQ22" s="77"/>
      <c r="BR22" s="77"/>
      <c r="BS22" s="77"/>
      <c r="BT22" s="77"/>
      <c r="BU22" s="77"/>
    </row>
    <row r="23" spans="1:73" ht="15" hidden="1" customHeight="1" x14ac:dyDescent="0.2">
      <c r="A23" s="295"/>
      <c r="B23" s="349"/>
      <c r="C23" s="349"/>
      <c r="D23" s="296"/>
      <c r="E23" s="297"/>
      <c r="F23" s="297"/>
      <c r="G23" s="297"/>
      <c r="H23" s="306"/>
      <c r="I23" s="354"/>
      <c r="J23" s="321"/>
      <c r="K23" s="329"/>
      <c r="L23" s="318"/>
      <c r="M23" s="343"/>
      <c r="N23" s="340"/>
      <c r="O23" s="341"/>
      <c r="P23" s="342">
        <f>IF(NOT(ISERROR(MATCH(O23,_xlfn.ANCHORARRAY(I34),0))),N36&amp;"Por favor no seleccionar los criterios de impacto",O23)</f>
        <v>0</v>
      </c>
      <c r="Q23" s="343"/>
      <c r="R23" s="340"/>
      <c r="S23" s="344"/>
      <c r="T23" s="178">
        <v>6</v>
      </c>
      <c r="U23" s="179"/>
      <c r="V23" s="180" t="str">
        <f t="shared" si="18"/>
        <v/>
      </c>
      <c r="W23" s="181"/>
      <c r="X23" s="181"/>
      <c r="Y23" s="182" t="str">
        <f t="shared" si="15"/>
        <v/>
      </c>
      <c r="Z23" s="181"/>
      <c r="AA23" s="181"/>
      <c r="AB23" s="181"/>
      <c r="AC23" s="183" t="str">
        <f t="shared" si="19"/>
        <v/>
      </c>
      <c r="AD23" s="184" t="str">
        <f t="shared" si="1"/>
        <v/>
      </c>
      <c r="AE23" s="185" t="str">
        <f t="shared" si="16"/>
        <v/>
      </c>
      <c r="AF23" s="184" t="str">
        <f t="shared" si="3"/>
        <v/>
      </c>
      <c r="AG23" s="185" t="str">
        <f t="shared" si="20"/>
        <v/>
      </c>
      <c r="AH23" s="186" t="str">
        <f t="shared" si="21"/>
        <v/>
      </c>
      <c r="AI23" s="187"/>
      <c r="AJ23" s="297"/>
      <c r="AK23" s="318"/>
      <c r="AL23" s="319"/>
      <c r="AM23" s="310"/>
      <c r="AN23" s="329"/>
      <c r="AO23" s="326"/>
      <c r="AP23" s="297"/>
      <c r="AQ23" s="77"/>
      <c r="AR23" s="77"/>
      <c r="AS23" s="77"/>
      <c r="AT23" s="77"/>
      <c r="AU23" s="77"/>
      <c r="AV23" s="77"/>
      <c r="AW23" s="77"/>
      <c r="AX23" s="77"/>
      <c r="AY23" s="77"/>
      <c r="AZ23" s="77"/>
      <c r="BA23" s="77"/>
      <c r="BB23" s="77"/>
      <c r="BC23" s="77"/>
      <c r="BD23" s="77"/>
      <c r="BE23" s="77"/>
      <c r="BF23" s="77"/>
      <c r="BG23" s="77"/>
      <c r="BH23" s="77"/>
      <c r="BI23" s="77"/>
      <c r="BJ23" s="77"/>
      <c r="BK23" s="77"/>
      <c r="BL23" s="77"/>
      <c r="BM23" s="77"/>
      <c r="BN23" s="77"/>
      <c r="BO23" s="77"/>
      <c r="BP23" s="77"/>
      <c r="BQ23" s="77"/>
      <c r="BR23" s="77"/>
      <c r="BS23" s="77"/>
      <c r="BT23" s="77"/>
      <c r="BU23" s="77"/>
    </row>
    <row r="24" spans="1:73" ht="175.5" customHeight="1" x14ac:dyDescent="0.2">
      <c r="A24" s="295">
        <v>4</v>
      </c>
      <c r="B24" s="315" t="s">
        <v>304</v>
      </c>
      <c r="C24" s="349" t="s">
        <v>432</v>
      </c>
      <c r="D24" s="349" t="s">
        <v>357</v>
      </c>
      <c r="E24" s="297" t="s">
        <v>441</v>
      </c>
      <c r="F24" s="297" t="s">
        <v>442</v>
      </c>
      <c r="G24" s="297" t="s">
        <v>433</v>
      </c>
      <c r="H24" s="306" t="s">
        <v>434</v>
      </c>
      <c r="I24" s="306" t="s">
        <v>440</v>
      </c>
      <c r="J24" s="321" t="s">
        <v>295</v>
      </c>
      <c r="K24" s="329" t="s">
        <v>300</v>
      </c>
      <c r="L24" s="318">
        <v>36311</v>
      </c>
      <c r="M24" s="343" t="str">
        <f>IF(L24&lt;=0,"",IF(L24&lt;=2,"Muy Baja",IF(L24&lt;=24,"Baja",IF(L24&lt;=500,"Media",IF(L24&lt;=5000,"Alta","Muy Alta")))))</f>
        <v>Muy Alta</v>
      </c>
      <c r="N24" s="340">
        <f>IF(M24="","",IF(M24="Muy Baja",0.2,IF(M24="Baja",0.4,IF(M24="Media",0.6,IF(M24="Alta",0.8,IF(M24="Muy Alta",1,))))))</f>
        <v>1</v>
      </c>
      <c r="O24" s="341" t="s">
        <v>136</v>
      </c>
      <c r="P24" s="342" t="str">
        <f>IF(NOT(ISERROR(MATCH(O24,'Tabla Impacto'!$B$221:$B$223,0))),'Tabla Impacto'!$F$223&amp;"Por favor no seleccionar los criterios de impacto(Afectación Económica o presupuestal y Pérdida Reputacional)",O24)</f>
        <v xml:space="preserve">     El riesgo afecta la imagen de la entidad a nivel nacional, con efecto publicitarios sostenible a nivel país</v>
      </c>
      <c r="Q24" s="343" t="str">
        <f>IF(OR(P24='Tabla Impacto'!$C$11,P24='Tabla Impacto'!$D$11),"Leve",IF(OR(P24='Tabla Impacto'!$C$12,P24='Tabla Impacto'!$D$12),"Menor",IF(OR(P24='Tabla Impacto'!$C$13,P24='Tabla Impacto'!$D$13),"Moderado",IF(OR(P24='Tabla Impacto'!$C$14,P24='Tabla Impacto'!$D$14),"Mayor",IF(OR(P24='Tabla Impacto'!$C$15,P24='Tabla Impacto'!$D$15),"Catastrófico","")))))</f>
        <v>Catastrófico</v>
      </c>
      <c r="R24" s="340">
        <f>IF(Q24="","",IF(Q24="Leve",0.2,IF(Q24="Menor",0.4,IF(Q24="Moderado",0.6,IF(Q24="Mayor",0.8,IF(Q24="Catastrófico",1,))))))</f>
        <v>1</v>
      </c>
      <c r="S24" s="344" t="str">
        <f>IF(OR(AND(M24="Muy Baja",Q24="Leve"),AND(M24="Muy Baja",Q24="Menor"),AND(M24="Baja",Q24="Leve")),"Bajo",IF(OR(AND(M24="Muy baja",Q24="Moderado"),AND(M24="Baja",Q24="Menor"),AND(M24="Baja",Q24="Moderado"),AND(M24="Media",Q24="Leve"),AND(M24="Media",Q24="Menor"),AND(M24="Media",Q24="Moderado"),AND(M24="Alta",Q24="Leve"),AND(M24="Alta",Q24="Menor")),"Moderado",IF(OR(AND(M24="Muy Baja",Q24="Mayor"),AND(M24="Baja",Q24="Mayor"),AND(M24="Media",Q24="Mayor"),AND(M24="Alta",Q24="Moderado"),AND(M24="Alta",Q24="Mayor"),AND(M24="Muy Alta",Q24="Leve"),AND(M24="Muy Alta",Q24="Menor"),AND(M24="Muy Alta",Q24="Moderado"),AND(M24="Muy Alta",Q24="Mayor")),"Alto",IF(OR(AND(M24="Muy Baja",Q24="Catastrófico"),AND(M24="Baja",Q24="Catastrófico"),AND(M24="Media",Q24="Catastrófico"),AND(M24="Alta",Q24="Catastrófico"),AND(M24="Muy Alta",Q24="Catastrófico")),"Extremo",""))))</f>
        <v>Extremo</v>
      </c>
      <c r="T24" s="178">
        <v>1</v>
      </c>
      <c r="U24" s="190" t="s">
        <v>435</v>
      </c>
      <c r="V24" s="180" t="str">
        <f>IF(OR(W24="Preventivo",W24="Detectivo"),"Probabilidad",IF(W24="Correctivo","Impacto",""))</f>
        <v>Probabilidad</v>
      </c>
      <c r="W24" s="181" t="s">
        <v>13</v>
      </c>
      <c r="X24" s="181" t="s">
        <v>8</v>
      </c>
      <c r="Y24" s="182" t="str">
        <f>IF(AND(W24="Preventivo",X24="Automático"),"50%",IF(AND(W24="Preventivo",X24="Manual"),"40%",IF(AND(W24="Detectivo",X24="Automático"),"40%",IF(AND(W24="Detectivo",X24="Manual"),"30%",IF(AND(W24="Correctivo",X24="Automático"),"35%",IF(AND(W24="Correctivo",X24="Manual"),"25%",""))))))</f>
        <v>40%</v>
      </c>
      <c r="Z24" s="181" t="s">
        <v>18</v>
      </c>
      <c r="AA24" s="181" t="s">
        <v>21</v>
      </c>
      <c r="AB24" s="181" t="s">
        <v>112</v>
      </c>
      <c r="AC24" s="183">
        <f>IFERROR(IF(V24="Probabilidad",(N24-(+N24*Y24)),IF(V24="Impacto",N24,"")),"")</f>
        <v>0.6</v>
      </c>
      <c r="AD24" s="184" t="str">
        <f>IFERROR(IF(AC24="","",IF(AC24&lt;=0.2,"Muy Baja",IF(AC24&lt;=0.4,"Baja",IF(AC24&lt;=0.6,"Media",IF(AC24&lt;=0.8,"Alta","Muy Alta"))))),"")</f>
        <v>Media</v>
      </c>
      <c r="AE24" s="185">
        <f>+AC24</f>
        <v>0.6</v>
      </c>
      <c r="AF24" s="184" t="str">
        <f>IFERROR(IF(AG24="","",IF(AG24&lt;=0.2,"Leve",IF(AG24&lt;=0.4,"Menor",IF(AG24&lt;=0.6,"Moderado",IF(AG24&lt;=0.8,"Mayor","Catastrófico"))))),"")</f>
        <v>Catastrófico</v>
      </c>
      <c r="AG24" s="185">
        <f>IFERROR(IF(V24="Impacto",(R24-(+R24*Y24)),IF(V24="Probabilidad",R24,"")),"")</f>
        <v>1</v>
      </c>
      <c r="AH24" s="186" t="str">
        <f>IFERROR(IF(OR(AND(AD24="Muy Baja",AF24="Leve"),AND(AD24="Muy Baja",AF24="Menor"),AND(AD24="Baja",AF24="Leve")),"Bajo",IF(OR(AND(AD24="Muy baja",AF24="Moderado"),AND(AD24="Baja",AF24="Menor"),AND(AD24="Baja",AF24="Moderado"),AND(AD24="Media",AF24="Leve"),AND(AD24="Media",AF24="Menor"),AND(AD24="Media",AF24="Moderado"),AND(AD24="Alta",AF24="Leve"),AND(AD24="Alta",AF24="Menor")),"Moderado",IF(OR(AND(AD24="Muy Baja",AF24="Mayor"),AND(AD24="Baja",AF24="Mayor"),AND(AD24="Media",AF24="Mayor"),AND(AD24="Alta",AF24="Moderado"),AND(AD24="Alta",AF24="Mayor"),AND(AD24="Muy Alta",AF24="Leve"),AND(AD24="Muy Alta",AF24="Menor"),AND(AD24="Muy Alta",AF24="Moderado"),AND(AD24="Muy Alta",AF24="Mayor")),"Alto",IF(OR(AND(AD24="Muy Baja",AF24="Catastrófico"),AND(AD24="Baja",AF24="Catastrófico"),AND(AD24="Media",AF24="Catastrófico"),AND(AD24="Alta",AF24="Catastrófico"),AND(AD24="Muy Alta",AF24="Catastrófico")),"Extremo","")))),"")</f>
        <v>Extremo</v>
      </c>
      <c r="AI24" s="187" t="s">
        <v>117</v>
      </c>
      <c r="AJ24" s="306" t="s">
        <v>438</v>
      </c>
      <c r="AK24" s="318" t="s">
        <v>227</v>
      </c>
      <c r="AL24" s="319">
        <v>45293</v>
      </c>
      <c r="AM24" s="310">
        <v>45657</v>
      </c>
      <c r="AN24" s="329" t="s">
        <v>409</v>
      </c>
      <c r="AO24" s="326" t="s">
        <v>360</v>
      </c>
      <c r="AP24" s="306" t="s">
        <v>439</v>
      </c>
      <c r="AQ24" s="77"/>
      <c r="AR24" s="77"/>
      <c r="AS24" s="77"/>
      <c r="AT24" s="77"/>
      <c r="AU24" s="77"/>
      <c r="AV24" s="77"/>
      <c r="AW24" s="77"/>
      <c r="AX24" s="77"/>
      <c r="AY24" s="77"/>
      <c r="AZ24" s="77"/>
      <c r="BA24" s="77"/>
      <c r="BB24" s="77"/>
      <c r="BC24" s="77"/>
      <c r="BD24" s="77"/>
      <c r="BE24" s="77"/>
      <c r="BF24" s="77"/>
      <c r="BG24" s="77"/>
      <c r="BH24" s="77"/>
      <c r="BI24" s="77"/>
      <c r="BJ24" s="77"/>
      <c r="BK24" s="77"/>
      <c r="BL24" s="77"/>
      <c r="BM24" s="77"/>
      <c r="BN24" s="77"/>
      <c r="BO24" s="77"/>
      <c r="BP24" s="77"/>
      <c r="BQ24" s="77"/>
      <c r="BR24" s="77"/>
      <c r="BS24" s="77"/>
      <c r="BT24" s="77"/>
      <c r="BU24" s="77"/>
    </row>
    <row r="25" spans="1:73" ht="140.25" customHeight="1" x14ac:dyDescent="0.2">
      <c r="A25" s="295"/>
      <c r="B25" s="315"/>
      <c r="C25" s="349"/>
      <c r="D25" s="349"/>
      <c r="E25" s="297"/>
      <c r="F25" s="297"/>
      <c r="G25" s="297"/>
      <c r="H25" s="306"/>
      <c r="I25" s="306"/>
      <c r="J25" s="321"/>
      <c r="K25" s="329"/>
      <c r="L25" s="318"/>
      <c r="M25" s="343"/>
      <c r="N25" s="340"/>
      <c r="O25" s="341"/>
      <c r="P25" s="342">
        <f>IF(NOT(ISERROR(MATCH(O25,_xlfn.ANCHORARRAY(I36),0))),N38&amp;"Por favor no seleccionar los criterios de impacto",O25)</f>
        <v>0</v>
      </c>
      <c r="Q25" s="343"/>
      <c r="R25" s="340"/>
      <c r="S25" s="344"/>
      <c r="T25" s="178">
        <v>2</v>
      </c>
      <c r="U25" s="190" t="s">
        <v>436</v>
      </c>
      <c r="V25" s="180" t="str">
        <f>IF(OR(W25="Preventivo",W25="Detectivo"),"Probabilidad",IF(W25="Correctivo","Impacto",""))</f>
        <v>Probabilidad</v>
      </c>
      <c r="W25" s="181" t="s">
        <v>13</v>
      </c>
      <c r="X25" s="181" t="s">
        <v>9</v>
      </c>
      <c r="Y25" s="182" t="str">
        <f t="shared" ref="Y25:Y29" si="22">IF(AND(W25="Preventivo",X25="Automático"),"50%",IF(AND(W25="Preventivo",X25="Manual"),"40%",IF(AND(W25="Detectivo",X25="Automático"),"40%",IF(AND(W25="Detectivo",X25="Manual"),"30%",IF(AND(W25="Correctivo",X25="Automático"),"35%",IF(AND(W25="Correctivo",X25="Manual"),"25%",""))))))</f>
        <v>50%</v>
      </c>
      <c r="Z25" s="181" t="s">
        <v>18</v>
      </c>
      <c r="AA25" s="181" t="s">
        <v>21</v>
      </c>
      <c r="AB25" s="181" t="s">
        <v>112</v>
      </c>
      <c r="AC25" s="183">
        <f>IFERROR(IF(AND(V24="Probabilidad",V25="Probabilidad"),(AE24-(+AE24*Y25)),IF(V25="Probabilidad",(N24-(+N24*Y25)),IF(V25="Impacto",AE24,""))),"")</f>
        <v>0.3</v>
      </c>
      <c r="AD25" s="184" t="str">
        <f t="shared" si="1"/>
        <v>Baja</v>
      </c>
      <c r="AE25" s="185">
        <f t="shared" ref="AE25:AE29" si="23">+AC25</f>
        <v>0.3</v>
      </c>
      <c r="AF25" s="184" t="str">
        <f t="shared" si="3"/>
        <v>Catastrófico</v>
      </c>
      <c r="AG25" s="185">
        <f>IFERROR(IF(AND(V24="Impacto",V25="Impacto"),(AG24-(+AG24*Y25)),IF(V25="Impacto",(R24-(+R24*Y25)),IF(V25="Probabilidad",AG24,""))),"")</f>
        <v>1</v>
      </c>
      <c r="AH25" s="186" t="str">
        <f t="shared" ref="AH25:AH26" si="24">IFERROR(IF(OR(AND(AD25="Muy Baja",AF25="Leve"),AND(AD25="Muy Baja",AF25="Menor"),AND(AD25="Baja",AF25="Leve")),"Bajo",IF(OR(AND(AD25="Muy baja",AF25="Moderado"),AND(AD25="Baja",AF25="Menor"),AND(AD25="Baja",AF25="Moderado"),AND(AD25="Media",AF25="Leve"),AND(AD25="Media",AF25="Menor"),AND(AD25="Media",AF25="Moderado"),AND(AD25="Alta",AF25="Leve"),AND(AD25="Alta",AF25="Menor")),"Moderado",IF(OR(AND(AD25="Muy Baja",AF25="Mayor"),AND(AD25="Baja",AF25="Mayor"),AND(AD25="Media",AF25="Mayor"),AND(AD25="Alta",AF25="Moderado"),AND(AD25="Alta",AF25="Mayor"),AND(AD25="Muy Alta",AF25="Leve"),AND(AD25="Muy Alta",AF25="Menor"),AND(AD25="Muy Alta",AF25="Moderado"),AND(AD25="Muy Alta",AF25="Mayor")),"Alto",IF(OR(AND(AD25="Muy Baja",AF25="Catastrófico"),AND(AD25="Baja",AF25="Catastrófico"),AND(AD25="Media",AF25="Catastrófico"),AND(AD25="Alta",AF25="Catastrófico"),AND(AD25="Muy Alta",AF25="Catastrófico")),"Extremo","")))),"")</f>
        <v>Extremo</v>
      </c>
      <c r="AI25" s="187" t="s">
        <v>117</v>
      </c>
      <c r="AJ25" s="306"/>
      <c r="AK25" s="318"/>
      <c r="AL25" s="319"/>
      <c r="AM25" s="310"/>
      <c r="AN25" s="329"/>
      <c r="AO25" s="326"/>
      <c r="AP25" s="306"/>
      <c r="AQ25" s="77"/>
      <c r="AR25" s="77"/>
      <c r="AS25" s="77"/>
      <c r="AT25" s="77"/>
      <c r="AU25" s="77"/>
      <c r="AV25" s="77"/>
      <c r="AW25" s="77"/>
      <c r="AX25" s="77"/>
      <c r="AY25" s="77"/>
      <c r="AZ25" s="77"/>
      <c r="BA25" s="77"/>
      <c r="BB25" s="77"/>
      <c r="BC25" s="77"/>
      <c r="BD25" s="77"/>
      <c r="BE25" s="77"/>
      <c r="BF25" s="77"/>
      <c r="BG25" s="77"/>
      <c r="BH25" s="77"/>
      <c r="BI25" s="77"/>
      <c r="BJ25" s="77"/>
      <c r="BK25" s="77"/>
      <c r="BL25" s="77"/>
      <c r="BM25" s="77"/>
      <c r="BN25" s="77"/>
      <c r="BO25" s="77"/>
      <c r="BP25" s="77"/>
      <c r="BQ25" s="77"/>
      <c r="BR25" s="77"/>
      <c r="BS25" s="77"/>
      <c r="BT25" s="77"/>
      <c r="BU25" s="77"/>
    </row>
    <row r="26" spans="1:73" ht="105" customHeight="1" x14ac:dyDescent="0.2">
      <c r="A26" s="295"/>
      <c r="B26" s="315"/>
      <c r="C26" s="349"/>
      <c r="D26" s="349"/>
      <c r="E26" s="297"/>
      <c r="F26" s="297"/>
      <c r="G26" s="297"/>
      <c r="H26" s="306"/>
      <c r="I26" s="306"/>
      <c r="J26" s="321"/>
      <c r="K26" s="329"/>
      <c r="L26" s="318"/>
      <c r="M26" s="343"/>
      <c r="N26" s="340"/>
      <c r="O26" s="341"/>
      <c r="P26" s="342">
        <f>IF(NOT(ISERROR(MATCH(O26,_xlfn.ANCHORARRAY(I37),0))),N39&amp;"Por favor no seleccionar los criterios de impacto",O26)</f>
        <v>0</v>
      </c>
      <c r="Q26" s="343"/>
      <c r="R26" s="340"/>
      <c r="S26" s="344"/>
      <c r="T26" s="178">
        <v>3</v>
      </c>
      <c r="U26" s="193" t="s">
        <v>437</v>
      </c>
      <c r="V26" s="180" t="str">
        <f>IF(OR(W26="Preventivo",W26="Detectivo"),"Probabilidad",IF(W26="Correctivo","Impacto",""))</f>
        <v>Probabilidad</v>
      </c>
      <c r="W26" s="181" t="s">
        <v>13</v>
      </c>
      <c r="X26" s="181" t="s">
        <v>8</v>
      </c>
      <c r="Y26" s="182" t="str">
        <f t="shared" si="22"/>
        <v>40%</v>
      </c>
      <c r="Z26" s="181" t="s">
        <v>18</v>
      </c>
      <c r="AA26" s="181" t="s">
        <v>21</v>
      </c>
      <c r="AB26" s="181" t="s">
        <v>112</v>
      </c>
      <c r="AC26" s="183">
        <f>IFERROR(IF(AND(V25="Probabilidad",V26="Probabilidad"),(AE25-(+AE25*Y26)),IF(AND(V25="Impacto",V26="Probabilidad"),(AE24-(+AE24*Y26)),IF(V26="Impacto",AE25,""))),"")</f>
        <v>0.18</v>
      </c>
      <c r="AD26" s="184" t="str">
        <f t="shared" si="1"/>
        <v>Muy Baja</v>
      </c>
      <c r="AE26" s="185">
        <f t="shared" si="23"/>
        <v>0.18</v>
      </c>
      <c r="AF26" s="184" t="str">
        <f t="shared" si="3"/>
        <v>Catastrófico</v>
      </c>
      <c r="AG26" s="185">
        <f>IFERROR(IF(AND(V25="Impacto",V26="Impacto"),(AG25-(+AG25*Y26)),IF(AND(V25="Probabilidad",V26="Impacto"),(AG24-(+AG24*Y26)),IF(V26="Probabilidad",AG25,""))),"")</f>
        <v>1</v>
      </c>
      <c r="AH26" s="186" t="str">
        <f t="shared" si="24"/>
        <v>Extremo</v>
      </c>
      <c r="AI26" s="187" t="s">
        <v>117</v>
      </c>
      <c r="AJ26" s="306"/>
      <c r="AK26" s="318"/>
      <c r="AL26" s="319"/>
      <c r="AM26" s="310"/>
      <c r="AN26" s="329"/>
      <c r="AO26" s="326"/>
      <c r="AP26" s="306"/>
      <c r="AQ26" s="77"/>
      <c r="AR26" s="77"/>
      <c r="AS26" s="77"/>
      <c r="AT26" s="77"/>
      <c r="AU26" s="77"/>
      <c r="AV26" s="77"/>
      <c r="AW26" s="77"/>
      <c r="AX26" s="77"/>
      <c r="AY26" s="77"/>
      <c r="AZ26" s="77"/>
      <c r="BA26" s="77"/>
      <c r="BB26" s="77"/>
      <c r="BC26" s="77"/>
      <c r="BD26" s="77"/>
      <c r="BE26" s="77"/>
      <c r="BF26" s="77"/>
      <c r="BG26" s="77"/>
      <c r="BH26" s="77"/>
      <c r="BI26" s="77"/>
      <c r="BJ26" s="77"/>
      <c r="BK26" s="77"/>
      <c r="BL26" s="77"/>
      <c r="BM26" s="77"/>
      <c r="BN26" s="77"/>
      <c r="BO26" s="77"/>
      <c r="BP26" s="77"/>
      <c r="BQ26" s="77"/>
      <c r="BR26" s="77"/>
      <c r="BS26" s="77"/>
      <c r="BT26" s="77"/>
      <c r="BU26" s="77"/>
    </row>
    <row r="27" spans="1:73" ht="15" hidden="1" customHeight="1" x14ac:dyDescent="0.2">
      <c r="A27" s="295"/>
      <c r="B27" s="315"/>
      <c r="C27" s="349"/>
      <c r="D27" s="349"/>
      <c r="E27" s="297"/>
      <c r="F27" s="297"/>
      <c r="G27" s="297"/>
      <c r="H27" s="306"/>
      <c r="I27" s="306"/>
      <c r="J27" s="321"/>
      <c r="K27" s="329"/>
      <c r="L27" s="318"/>
      <c r="M27" s="343"/>
      <c r="N27" s="340"/>
      <c r="O27" s="341"/>
      <c r="P27" s="342">
        <f>IF(NOT(ISERROR(MATCH(O27,_xlfn.ANCHORARRAY(I38),0))),N40&amp;"Por favor no seleccionar los criterios de impacto",O27)</f>
        <v>0</v>
      </c>
      <c r="Q27" s="343"/>
      <c r="R27" s="340"/>
      <c r="S27" s="344"/>
      <c r="T27" s="178">
        <v>4</v>
      </c>
      <c r="U27" s="179"/>
      <c r="V27" s="180" t="str">
        <f t="shared" ref="V27:V29" si="25">IF(OR(W27="Preventivo",W27="Detectivo"),"Probabilidad",IF(W27="Correctivo","Impacto",""))</f>
        <v/>
      </c>
      <c r="W27" s="181"/>
      <c r="X27" s="181"/>
      <c r="Y27" s="182" t="str">
        <f t="shared" si="22"/>
        <v/>
      </c>
      <c r="Z27" s="181"/>
      <c r="AA27" s="181"/>
      <c r="AB27" s="181"/>
      <c r="AC27" s="183" t="str">
        <f t="shared" ref="AC27:AC29" si="26">IFERROR(IF(AND(V26="Probabilidad",V27="Probabilidad"),(AE26-(+AE26*Y27)),IF(AND(V26="Impacto",V27="Probabilidad"),(AE25-(+AE25*Y27)),IF(V27="Impacto",AE26,""))),"")</f>
        <v/>
      </c>
      <c r="AD27" s="184" t="str">
        <f t="shared" si="1"/>
        <v/>
      </c>
      <c r="AE27" s="185" t="str">
        <f t="shared" si="23"/>
        <v/>
      </c>
      <c r="AF27" s="184" t="str">
        <f t="shared" si="3"/>
        <v/>
      </c>
      <c r="AG27" s="185" t="str">
        <f t="shared" ref="AG27:AG29" si="27">IFERROR(IF(AND(V26="Impacto",V27="Impacto"),(AG26-(+AG26*Y27)),IF(AND(V26="Probabilidad",V27="Impacto"),(AG25-(+AG25*Y27)),IF(V27="Probabilidad",AG26,""))),"")</f>
        <v/>
      </c>
      <c r="AH27" s="186" t="str">
        <f>IFERROR(IF(OR(AND(AD27="Muy Baja",AF27="Leve"),AND(AD27="Muy Baja",AF27="Menor"),AND(AD27="Baja",AF27="Leve")),"Bajo",IF(OR(AND(AD27="Muy baja",AF27="Moderado"),AND(AD27="Baja",AF27="Menor"),AND(AD27="Baja",AF27="Moderado"),AND(AD27="Media",AF27="Leve"),AND(AD27="Media",AF27="Menor"),AND(AD27="Media",AF27="Moderado"),AND(AD27="Alta",AF27="Leve"),AND(AD27="Alta",AF27="Menor")),"Moderado",IF(OR(AND(AD27="Muy Baja",AF27="Mayor"),AND(AD27="Baja",AF27="Mayor"),AND(AD27="Media",AF27="Mayor"),AND(AD27="Alta",AF27="Moderado"),AND(AD27="Alta",AF27="Mayor"),AND(AD27="Muy Alta",AF27="Leve"),AND(AD27="Muy Alta",AF27="Menor"),AND(AD27="Muy Alta",AF27="Moderado"),AND(AD27="Muy Alta",AF27="Mayor")),"Alto",IF(OR(AND(AD27="Muy Baja",AF27="Catastrófico"),AND(AD27="Baja",AF27="Catastrófico"),AND(AD27="Media",AF27="Catastrófico"),AND(AD27="Alta",AF27="Catastrófico"),AND(AD27="Muy Alta",AF27="Catastrófico")),"Extremo","")))),"")</f>
        <v/>
      </c>
      <c r="AI27" s="187"/>
      <c r="AJ27" s="306"/>
      <c r="AK27" s="318"/>
      <c r="AL27" s="319"/>
      <c r="AM27" s="310"/>
      <c r="AN27" s="329"/>
      <c r="AO27" s="326"/>
      <c r="AP27" s="306"/>
      <c r="AQ27" s="77"/>
      <c r="AR27" s="77"/>
      <c r="AS27" s="77"/>
      <c r="AT27" s="77"/>
      <c r="AU27" s="77"/>
      <c r="AV27" s="77"/>
      <c r="AW27" s="77"/>
      <c r="AX27" s="77"/>
      <c r="AY27" s="77"/>
      <c r="AZ27" s="77"/>
      <c r="BA27" s="77"/>
      <c r="BB27" s="77"/>
      <c r="BC27" s="77"/>
      <c r="BD27" s="77"/>
      <c r="BE27" s="77"/>
      <c r="BF27" s="77"/>
      <c r="BG27" s="77"/>
      <c r="BH27" s="77"/>
      <c r="BI27" s="77"/>
      <c r="BJ27" s="77"/>
      <c r="BK27" s="77"/>
      <c r="BL27" s="77"/>
      <c r="BM27" s="77"/>
      <c r="BN27" s="77"/>
      <c r="BO27" s="77"/>
      <c r="BP27" s="77"/>
      <c r="BQ27" s="77"/>
      <c r="BR27" s="77"/>
      <c r="BS27" s="77"/>
      <c r="BT27" s="77"/>
      <c r="BU27" s="77"/>
    </row>
    <row r="28" spans="1:73" ht="15" hidden="1" customHeight="1" x14ac:dyDescent="0.2">
      <c r="A28" s="295"/>
      <c r="B28" s="315"/>
      <c r="C28" s="349"/>
      <c r="D28" s="349"/>
      <c r="E28" s="297"/>
      <c r="F28" s="297"/>
      <c r="G28" s="297"/>
      <c r="H28" s="306"/>
      <c r="I28" s="306"/>
      <c r="J28" s="321"/>
      <c r="K28" s="329"/>
      <c r="L28" s="318"/>
      <c r="M28" s="343"/>
      <c r="N28" s="340"/>
      <c r="O28" s="341"/>
      <c r="P28" s="342">
        <f>IF(NOT(ISERROR(MATCH(O28,_xlfn.ANCHORARRAY(I39),0))),N41&amp;"Por favor no seleccionar los criterios de impacto",O28)</f>
        <v>0</v>
      </c>
      <c r="Q28" s="343"/>
      <c r="R28" s="340"/>
      <c r="S28" s="344"/>
      <c r="T28" s="178">
        <v>5</v>
      </c>
      <c r="U28" s="179"/>
      <c r="V28" s="180" t="str">
        <f t="shared" si="25"/>
        <v/>
      </c>
      <c r="W28" s="181"/>
      <c r="X28" s="181"/>
      <c r="Y28" s="182" t="str">
        <f t="shared" si="22"/>
        <v/>
      </c>
      <c r="Z28" s="181"/>
      <c r="AA28" s="181"/>
      <c r="AB28" s="181"/>
      <c r="AC28" s="194" t="str">
        <f t="shared" si="26"/>
        <v/>
      </c>
      <c r="AD28" s="184" t="str">
        <f>IFERROR(IF(AC28="","",IF(AC28&lt;=0.2,"Muy Baja",IF(AC28&lt;=0.4,"Baja",IF(AC28&lt;=0.6,"Media",IF(AC28&lt;=0.8,"Alta","Muy Alta"))))),"")</f>
        <v/>
      </c>
      <c r="AE28" s="185" t="str">
        <f t="shared" si="23"/>
        <v/>
      </c>
      <c r="AF28" s="184" t="str">
        <f t="shared" si="3"/>
        <v/>
      </c>
      <c r="AG28" s="185" t="str">
        <f t="shared" si="27"/>
        <v/>
      </c>
      <c r="AH28" s="186" t="str">
        <f t="shared" ref="AH28:AH29" si="28">IFERROR(IF(OR(AND(AD28="Muy Baja",AF28="Leve"),AND(AD28="Muy Baja",AF28="Menor"),AND(AD28="Baja",AF28="Leve")),"Bajo",IF(OR(AND(AD28="Muy baja",AF28="Moderado"),AND(AD28="Baja",AF28="Menor"),AND(AD28="Baja",AF28="Moderado"),AND(AD28="Media",AF28="Leve"),AND(AD28="Media",AF28="Menor"),AND(AD28="Media",AF28="Moderado"),AND(AD28="Alta",AF28="Leve"),AND(AD28="Alta",AF28="Menor")),"Moderado",IF(OR(AND(AD28="Muy Baja",AF28="Mayor"),AND(AD28="Baja",AF28="Mayor"),AND(AD28="Media",AF28="Mayor"),AND(AD28="Alta",AF28="Moderado"),AND(AD28="Alta",AF28="Mayor"),AND(AD28="Muy Alta",AF28="Leve"),AND(AD28="Muy Alta",AF28="Menor"),AND(AD28="Muy Alta",AF28="Moderado"),AND(AD28="Muy Alta",AF28="Mayor")),"Alto",IF(OR(AND(AD28="Muy Baja",AF28="Catastrófico"),AND(AD28="Baja",AF28="Catastrófico"),AND(AD28="Media",AF28="Catastrófico"),AND(AD28="Alta",AF28="Catastrófico"),AND(AD28="Muy Alta",AF28="Catastrófico")),"Extremo","")))),"")</f>
        <v/>
      </c>
      <c r="AI28" s="187"/>
      <c r="AJ28" s="306"/>
      <c r="AK28" s="318"/>
      <c r="AL28" s="319"/>
      <c r="AM28" s="310"/>
      <c r="AN28" s="329"/>
      <c r="AO28" s="326"/>
      <c r="AP28" s="306"/>
      <c r="AQ28" s="77"/>
      <c r="AR28" s="77"/>
      <c r="AS28" s="77"/>
      <c r="AT28" s="77"/>
      <c r="AU28" s="77"/>
      <c r="AV28" s="77"/>
      <c r="AW28" s="77"/>
      <c r="AX28" s="77"/>
      <c r="AY28" s="77"/>
      <c r="AZ28" s="77"/>
      <c r="BA28" s="77"/>
      <c r="BB28" s="77"/>
      <c r="BC28" s="77"/>
      <c r="BD28" s="77"/>
      <c r="BE28" s="77"/>
      <c r="BF28" s="77"/>
      <c r="BG28" s="77"/>
      <c r="BH28" s="77"/>
      <c r="BI28" s="77"/>
      <c r="BJ28" s="77"/>
      <c r="BK28" s="77"/>
      <c r="BL28" s="77"/>
      <c r="BM28" s="77"/>
      <c r="BN28" s="77"/>
      <c r="BO28" s="77"/>
      <c r="BP28" s="77"/>
      <c r="BQ28" s="77"/>
      <c r="BR28" s="77"/>
      <c r="BS28" s="77"/>
      <c r="BT28" s="77"/>
      <c r="BU28" s="77"/>
    </row>
    <row r="29" spans="1:73" ht="15" hidden="1" customHeight="1" x14ac:dyDescent="0.2">
      <c r="A29" s="295"/>
      <c r="B29" s="315"/>
      <c r="C29" s="349"/>
      <c r="D29" s="349"/>
      <c r="E29" s="297"/>
      <c r="F29" s="297"/>
      <c r="G29" s="297"/>
      <c r="H29" s="306"/>
      <c r="I29" s="306"/>
      <c r="J29" s="321"/>
      <c r="K29" s="329"/>
      <c r="L29" s="318"/>
      <c r="M29" s="343"/>
      <c r="N29" s="340"/>
      <c r="O29" s="341"/>
      <c r="P29" s="342">
        <f>IF(NOT(ISERROR(MATCH(O29,_xlfn.ANCHORARRAY(I40),0))),N42&amp;"Por favor no seleccionar los criterios de impacto",O29)</f>
        <v>0</v>
      </c>
      <c r="Q29" s="343"/>
      <c r="R29" s="340"/>
      <c r="S29" s="344"/>
      <c r="T29" s="178">
        <v>6</v>
      </c>
      <c r="U29" s="179"/>
      <c r="V29" s="180" t="str">
        <f t="shared" si="25"/>
        <v/>
      </c>
      <c r="W29" s="181"/>
      <c r="X29" s="181"/>
      <c r="Y29" s="182" t="str">
        <f t="shared" si="22"/>
        <v/>
      </c>
      <c r="Z29" s="181"/>
      <c r="AA29" s="181"/>
      <c r="AB29" s="181"/>
      <c r="AC29" s="183" t="str">
        <f t="shared" si="26"/>
        <v/>
      </c>
      <c r="AD29" s="184" t="str">
        <f t="shared" si="1"/>
        <v/>
      </c>
      <c r="AE29" s="185" t="str">
        <f t="shared" si="23"/>
        <v/>
      </c>
      <c r="AF29" s="184" t="str">
        <f t="shared" si="3"/>
        <v/>
      </c>
      <c r="AG29" s="185" t="str">
        <f t="shared" si="27"/>
        <v/>
      </c>
      <c r="AH29" s="186" t="str">
        <f t="shared" si="28"/>
        <v/>
      </c>
      <c r="AI29" s="187"/>
      <c r="AJ29" s="306"/>
      <c r="AK29" s="318"/>
      <c r="AL29" s="319"/>
      <c r="AM29" s="310"/>
      <c r="AN29" s="329"/>
      <c r="AO29" s="326"/>
      <c r="AP29" s="306"/>
      <c r="AQ29" s="77"/>
      <c r="AR29" s="77"/>
      <c r="AS29" s="77"/>
      <c r="AT29" s="77"/>
      <c r="AU29" s="77"/>
      <c r="AV29" s="77"/>
      <c r="AW29" s="77"/>
      <c r="AX29" s="77"/>
      <c r="AY29" s="77"/>
      <c r="AZ29" s="77"/>
      <c r="BA29" s="77"/>
      <c r="BB29" s="77"/>
      <c r="BC29" s="77"/>
      <c r="BD29" s="77"/>
      <c r="BE29" s="77"/>
      <c r="BF29" s="77"/>
      <c r="BG29" s="77"/>
      <c r="BH29" s="77"/>
      <c r="BI29" s="77"/>
      <c r="BJ29" s="77"/>
      <c r="BK29" s="77"/>
      <c r="BL29" s="77"/>
      <c r="BM29" s="77"/>
      <c r="BN29" s="77"/>
      <c r="BO29" s="77"/>
      <c r="BP29" s="77"/>
      <c r="BQ29" s="77"/>
      <c r="BR29" s="77"/>
      <c r="BS29" s="77"/>
      <c r="BT29" s="77"/>
      <c r="BU29" s="77"/>
    </row>
    <row r="30" spans="1:73" ht="81" customHeight="1" x14ac:dyDescent="0.2">
      <c r="A30" s="295">
        <v>5</v>
      </c>
      <c r="B30" s="349" t="s">
        <v>307</v>
      </c>
      <c r="C30" s="349" t="s">
        <v>443</v>
      </c>
      <c r="D30" s="296" t="s">
        <v>357</v>
      </c>
      <c r="E30" s="297" t="s">
        <v>444</v>
      </c>
      <c r="F30" s="297" t="s">
        <v>445</v>
      </c>
      <c r="G30" s="297" t="s">
        <v>446</v>
      </c>
      <c r="H30" s="306" t="s">
        <v>447</v>
      </c>
      <c r="I30" s="306" t="s">
        <v>448</v>
      </c>
      <c r="J30" s="321" t="s">
        <v>295</v>
      </c>
      <c r="K30" s="329" t="s">
        <v>300</v>
      </c>
      <c r="L30" s="318">
        <v>25</v>
      </c>
      <c r="M30" s="343" t="str">
        <f>IF(L30&lt;=0,"",IF(L30&lt;=2,"Muy Baja",IF(L30&lt;=24,"Baja",IF(L30&lt;=500,"Media",IF(L30&lt;=5000,"Alta","Muy Alta")))))</f>
        <v>Media</v>
      </c>
      <c r="N30" s="340">
        <f>IF(M30="","",IF(M30="Muy Baja",0.2,IF(M30="Baja",0.4,IF(M30="Media",0.6,IF(M30="Alta",0.8,IF(M30="Muy Alta",1,))))))</f>
        <v>0.6</v>
      </c>
      <c r="O30" s="341" t="s">
        <v>136</v>
      </c>
      <c r="P30" s="342" t="str">
        <f>IF(NOT(ISERROR(MATCH(O30,'Tabla Impacto'!$B$221:$B$223,0))),'Tabla Impacto'!$F$223&amp;"Por favor no seleccionar los criterios de impacto(Afectación Económica o presupuestal y Pérdida Reputacional)",O30)</f>
        <v xml:space="preserve">     El riesgo afecta la imagen de la entidad a nivel nacional, con efecto publicitarios sostenible a nivel país</v>
      </c>
      <c r="Q30" s="343" t="str">
        <f>IF(OR(P30='Tabla Impacto'!$C$11,P30='Tabla Impacto'!$D$11),"Leve",IF(OR(P30='Tabla Impacto'!$C$12,P30='Tabla Impacto'!$D$12),"Menor",IF(OR(P30='Tabla Impacto'!$C$13,P30='Tabla Impacto'!$D$13),"Moderado",IF(OR(P30='Tabla Impacto'!$C$14,P30='Tabla Impacto'!$D$14),"Mayor",IF(OR(P30='Tabla Impacto'!$C$15,P30='Tabla Impacto'!$D$15),"Catastrófico","")))))</f>
        <v>Catastrófico</v>
      </c>
      <c r="R30" s="340">
        <f>IF(Q30="","",IF(Q30="Leve",0.2,IF(Q30="Menor",0.4,IF(Q30="Moderado",0.6,IF(Q30="Mayor",0.8,IF(Q30="Catastrófico",1,))))))</f>
        <v>1</v>
      </c>
      <c r="S30" s="344" t="str">
        <f>IF(OR(AND(M30="Muy Baja",Q30="Leve"),AND(M30="Muy Baja",Q30="Menor"),AND(M30="Baja",Q30="Leve")),"Bajo",IF(OR(AND(M30="Muy baja",Q30="Moderado"),AND(M30="Baja",Q30="Menor"),AND(M30="Baja",Q30="Moderado"),AND(M30="Media",Q30="Leve"),AND(M30="Media",Q30="Menor"),AND(M30="Media",Q30="Moderado"),AND(M30="Alta",Q30="Leve"),AND(M30="Alta",Q30="Menor")),"Moderado",IF(OR(AND(M30="Muy Baja",Q30="Mayor"),AND(M30="Baja",Q30="Mayor"),AND(M30="Media",Q30="Mayor"),AND(M30="Alta",Q30="Moderado"),AND(M30="Alta",Q30="Mayor"),AND(M30="Muy Alta",Q30="Leve"),AND(M30="Muy Alta",Q30="Menor"),AND(M30="Muy Alta",Q30="Moderado"),AND(M30="Muy Alta",Q30="Mayor")),"Alto",IF(OR(AND(M30="Muy Baja",Q30="Catastrófico"),AND(M30="Baja",Q30="Catastrófico"),AND(M30="Media",Q30="Catastrófico"),AND(M30="Alta",Q30="Catastrófico"),AND(M30="Muy Alta",Q30="Catastrófico")),"Extremo",""))))</f>
        <v>Extremo</v>
      </c>
      <c r="T30" s="178">
        <v>1</v>
      </c>
      <c r="U30" s="190" t="s">
        <v>449</v>
      </c>
      <c r="V30" s="180" t="str">
        <f>IF(OR(W30="Preventivo",W30="Detectivo"),"Probabilidad",IF(W30="Correctivo","Impacto",""))</f>
        <v>Probabilidad</v>
      </c>
      <c r="W30" s="181" t="s">
        <v>13</v>
      </c>
      <c r="X30" s="181" t="s">
        <v>8</v>
      </c>
      <c r="Y30" s="182" t="str">
        <f>IF(AND(W30="Preventivo",X30="Automático"),"50%",IF(AND(W30="Preventivo",X30="Manual"),"40%",IF(AND(W30="Detectivo",X30="Automático"),"40%",IF(AND(W30="Detectivo",X30="Manual"),"30%",IF(AND(W30="Correctivo",X30="Automático"),"35%",IF(AND(W30="Correctivo",X30="Manual"),"25%",""))))))</f>
        <v>40%</v>
      </c>
      <c r="Z30" s="181" t="s">
        <v>18</v>
      </c>
      <c r="AA30" s="181" t="s">
        <v>21</v>
      </c>
      <c r="AB30" s="181" t="s">
        <v>112</v>
      </c>
      <c r="AC30" s="183">
        <f>IFERROR(IF(V30="Probabilidad",(N30-(+N30*Y30)),IF(V30="Impacto",N30,"")),"")</f>
        <v>0.36</v>
      </c>
      <c r="AD30" s="184" t="str">
        <f>IFERROR(IF(AC30="","",IF(AC30&lt;=0.2,"Muy Baja",IF(AC30&lt;=0.4,"Baja",IF(AC30&lt;=0.6,"Media",IF(AC30&lt;=0.8,"Alta","Muy Alta"))))),"")</f>
        <v>Baja</v>
      </c>
      <c r="AE30" s="185">
        <f>+AC30</f>
        <v>0.36</v>
      </c>
      <c r="AF30" s="184" t="str">
        <f>IFERROR(IF(AG30="","",IF(AG30&lt;=0.2,"Leve",IF(AG30&lt;=0.4,"Menor",IF(AG30&lt;=0.6,"Moderado",IF(AG30&lt;=0.8,"Mayor","Catastrófico"))))),"")</f>
        <v>Catastrófico</v>
      </c>
      <c r="AG30" s="185">
        <f>IFERROR(IF(V30="Impacto",(R30-(+R30*Y30)),IF(V30="Probabilidad",R30,"")),"")</f>
        <v>1</v>
      </c>
      <c r="AH30" s="186" t="str">
        <f>IFERROR(IF(OR(AND(AD30="Muy Baja",AF30="Leve"),AND(AD30="Muy Baja",AF30="Menor"),AND(AD30="Baja",AF30="Leve")),"Bajo",IF(OR(AND(AD30="Muy baja",AF30="Moderado"),AND(AD30="Baja",AF30="Menor"),AND(AD30="Baja",AF30="Moderado"),AND(AD30="Media",AF30="Leve"),AND(AD30="Media",AF30="Menor"),AND(AD30="Media",AF30="Moderado"),AND(AD30="Alta",AF30="Leve"),AND(AD30="Alta",AF30="Menor")),"Moderado",IF(OR(AND(AD30="Muy Baja",AF30="Mayor"),AND(AD30="Baja",AF30="Mayor"),AND(AD30="Media",AF30="Mayor"),AND(AD30="Alta",AF30="Moderado"),AND(AD30="Alta",AF30="Mayor"),AND(AD30="Muy Alta",AF30="Leve"),AND(AD30="Muy Alta",AF30="Menor"),AND(AD30="Muy Alta",AF30="Moderado"),AND(AD30="Muy Alta",AF30="Mayor")),"Alto",IF(OR(AND(AD30="Muy Baja",AF30="Catastrófico"),AND(AD30="Baja",AF30="Catastrófico"),AND(AD30="Media",AF30="Catastrófico"),AND(AD30="Alta",AF30="Catastrófico"),AND(AD30="Muy Alta",AF30="Catastrófico")),"Extremo","")))),"")</f>
        <v>Extremo</v>
      </c>
      <c r="AI30" s="187" t="s">
        <v>117</v>
      </c>
      <c r="AJ30" s="297" t="s">
        <v>451</v>
      </c>
      <c r="AK30" s="318" t="s">
        <v>213</v>
      </c>
      <c r="AL30" s="319">
        <v>44928</v>
      </c>
      <c r="AM30" s="310">
        <v>45291</v>
      </c>
      <c r="AN30" s="329" t="s">
        <v>409</v>
      </c>
      <c r="AO30" s="326" t="s">
        <v>360</v>
      </c>
      <c r="AP30" s="297" t="s">
        <v>452</v>
      </c>
      <c r="AQ30" s="77"/>
      <c r="AR30" s="77"/>
      <c r="AS30" s="77"/>
      <c r="AT30" s="77"/>
      <c r="AU30" s="77"/>
      <c r="AV30" s="77"/>
      <c r="AW30" s="77"/>
      <c r="AX30" s="77"/>
      <c r="AY30" s="77"/>
      <c r="AZ30" s="77"/>
      <c r="BA30" s="77"/>
      <c r="BB30" s="77"/>
      <c r="BC30" s="77"/>
      <c r="BD30" s="77"/>
      <c r="BE30" s="77"/>
      <c r="BF30" s="77"/>
      <c r="BG30" s="77"/>
      <c r="BH30" s="77"/>
      <c r="BI30" s="77"/>
      <c r="BJ30" s="77"/>
      <c r="BK30" s="77"/>
      <c r="BL30" s="77"/>
      <c r="BM30" s="77"/>
      <c r="BN30" s="77"/>
      <c r="BO30" s="77"/>
      <c r="BP30" s="77"/>
      <c r="BQ30" s="77"/>
      <c r="BR30" s="77"/>
      <c r="BS30" s="77"/>
      <c r="BT30" s="77"/>
      <c r="BU30" s="77"/>
    </row>
    <row r="31" spans="1:73" ht="105" customHeight="1" x14ac:dyDescent="0.2">
      <c r="A31" s="295"/>
      <c r="B31" s="349"/>
      <c r="C31" s="349"/>
      <c r="D31" s="296"/>
      <c r="E31" s="297"/>
      <c r="F31" s="297"/>
      <c r="G31" s="297"/>
      <c r="H31" s="306"/>
      <c r="I31" s="306"/>
      <c r="J31" s="321"/>
      <c r="K31" s="329"/>
      <c r="L31" s="318"/>
      <c r="M31" s="343"/>
      <c r="N31" s="340"/>
      <c r="O31" s="341"/>
      <c r="P31" s="342">
        <f>IF(NOT(ISERROR(MATCH(O31,_xlfn.ANCHORARRAY(I42),0))),N44&amp;"Por favor no seleccionar los criterios de impacto",O31)</f>
        <v>0</v>
      </c>
      <c r="Q31" s="343"/>
      <c r="R31" s="340"/>
      <c r="S31" s="344"/>
      <c r="T31" s="178">
        <v>2</v>
      </c>
      <c r="U31" s="190" t="s">
        <v>450</v>
      </c>
      <c r="V31" s="180" t="str">
        <f>IF(OR(W31="Preventivo",W31="Detectivo"),"Probabilidad",IF(W31="Correctivo","Impacto",""))</f>
        <v>Probabilidad</v>
      </c>
      <c r="W31" s="181" t="s">
        <v>13</v>
      </c>
      <c r="X31" s="181" t="s">
        <v>8</v>
      </c>
      <c r="Y31" s="182" t="str">
        <f t="shared" ref="Y31:Y35" si="29">IF(AND(W31="Preventivo",X31="Automático"),"50%",IF(AND(W31="Preventivo",X31="Manual"),"40%",IF(AND(W31="Detectivo",X31="Automático"),"40%",IF(AND(W31="Detectivo",X31="Manual"),"30%",IF(AND(W31="Correctivo",X31="Automático"),"35%",IF(AND(W31="Correctivo",X31="Manual"),"25%",""))))))</f>
        <v>40%</v>
      </c>
      <c r="Z31" s="181" t="s">
        <v>18</v>
      </c>
      <c r="AA31" s="181" t="s">
        <v>21</v>
      </c>
      <c r="AB31" s="181" t="s">
        <v>112</v>
      </c>
      <c r="AC31" s="183">
        <f>IFERROR(IF(AND(V30="Probabilidad",V31="Probabilidad"),(AE30-(+AE30*Y31)),IF(V31="Probabilidad",(N30-(+N30*Y31)),IF(V31="Impacto",AE30,""))),"")</f>
        <v>0.216</v>
      </c>
      <c r="AD31" s="184" t="str">
        <f t="shared" si="1"/>
        <v>Baja</v>
      </c>
      <c r="AE31" s="185">
        <f t="shared" ref="AE31:AE35" si="30">+AC31</f>
        <v>0.216</v>
      </c>
      <c r="AF31" s="184" t="str">
        <f t="shared" si="3"/>
        <v>Catastrófico</v>
      </c>
      <c r="AG31" s="185">
        <f>IFERROR(IF(AND(V30="Impacto",V31="Impacto"),(AG30-(+AG30*Y31)),IF(V31="Impacto",(R30-(+R30*Y31)),IF(V31="Probabilidad",AG30,""))),"")</f>
        <v>1</v>
      </c>
      <c r="AH31" s="186" t="str">
        <f t="shared" ref="AH31:AH32" si="31">IFERROR(IF(OR(AND(AD31="Muy Baja",AF31="Leve"),AND(AD31="Muy Baja",AF31="Menor"),AND(AD31="Baja",AF31="Leve")),"Bajo",IF(OR(AND(AD31="Muy baja",AF31="Moderado"),AND(AD31="Baja",AF31="Menor"),AND(AD31="Baja",AF31="Moderado"),AND(AD31="Media",AF31="Leve"),AND(AD31="Media",AF31="Menor"),AND(AD31="Media",AF31="Moderado"),AND(AD31="Alta",AF31="Leve"),AND(AD31="Alta",AF31="Menor")),"Moderado",IF(OR(AND(AD31="Muy Baja",AF31="Mayor"),AND(AD31="Baja",AF31="Mayor"),AND(AD31="Media",AF31="Mayor"),AND(AD31="Alta",AF31="Moderado"),AND(AD31="Alta",AF31="Mayor"),AND(AD31="Muy Alta",AF31="Leve"),AND(AD31="Muy Alta",AF31="Menor"),AND(AD31="Muy Alta",AF31="Moderado"),AND(AD31="Muy Alta",AF31="Mayor")),"Alto",IF(OR(AND(AD31="Muy Baja",AF31="Catastrófico"),AND(AD31="Baja",AF31="Catastrófico"),AND(AD31="Media",AF31="Catastrófico"),AND(AD31="Alta",AF31="Catastrófico"),AND(AD31="Muy Alta",AF31="Catastrófico")),"Extremo","")))),"")</f>
        <v>Extremo</v>
      </c>
      <c r="AI31" s="187" t="s">
        <v>117</v>
      </c>
      <c r="AJ31" s="297"/>
      <c r="AK31" s="318"/>
      <c r="AL31" s="319"/>
      <c r="AM31" s="310"/>
      <c r="AN31" s="329"/>
      <c r="AO31" s="326"/>
      <c r="AP31" s="297"/>
      <c r="AQ31" s="77"/>
      <c r="AR31" s="77"/>
      <c r="AS31" s="77"/>
      <c r="AT31" s="77"/>
      <c r="AU31" s="77"/>
      <c r="AV31" s="77"/>
      <c r="AW31" s="77"/>
      <c r="AX31" s="77"/>
      <c r="AY31" s="77"/>
      <c r="AZ31" s="77"/>
      <c r="BA31" s="77"/>
      <c r="BB31" s="77"/>
      <c r="BC31" s="77"/>
      <c r="BD31" s="77"/>
      <c r="BE31" s="77"/>
      <c r="BF31" s="77"/>
      <c r="BG31" s="77"/>
      <c r="BH31" s="77"/>
      <c r="BI31" s="77"/>
      <c r="BJ31" s="77"/>
      <c r="BK31" s="77"/>
      <c r="BL31" s="77"/>
      <c r="BM31" s="77"/>
      <c r="BN31" s="77"/>
      <c r="BO31" s="77"/>
      <c r="BP31" s="77"/>
      <c r="BQ31" s="77"/>
      <c r="BR31" s="77"/>
      <c r="BS31" s="77"/>
      <c r="BT31" s="77"/>
      <c r="BU31" s="77"/>
    </row>
    <row r="32" spans="1:73" ht="15" hidden="1" customHeight="1" x14ac:dyDescent="0.2">
      <c r="A32" s="295"/>
      <c r="B32" s="349"/>
      <c r="C32" s="349"/>
      <c r="D32" s="296"/>
      <c r="E32" s="297"/>
      <c r="F32" s="297"/>
      <c r="G32" s="297"/>
      <c r="H32" s="306"/>
      <c r="I32" s="306"/>
      <c r="J32" s="321"/>
      <c r="K32" s="329"/>
      <c r="L32" s="318"/>
      <c r="M32" s="343"/>
      <c r="N32" s="340"/>
      <c r="O32" s="341"/>
      <c r="P32" s="342">
        <f>IF(NOT(ISERROR(MATCH(O32,_xlfn.ANCHORARRAY(I43),0))),N45&amp;"Por favor no seleccionar los criterios de impacto",O32)</f>
        <v>0</v>
      </c>
      <c r="Q32" s="343"/>
      <c r="R32" s="340"/>
      <c r="S32" s="344"/>
      <c r="T32" s="178">
        <v>3</v>
      </c>
      <c r="U32" s="188"/>
      <c r="V32" s="180" t="str">
        <f>IF(OR(W32="Preventivo",W32="Detectivo"),"Probabilidad",IF(W32="Correctivo","Impacto",""))</f>
        <v/>
      </c>
      <c r="W32" s="181"/>
      <c r="X32" s="181"/>
      <c r="Y32" s="182" t="str">
        <f t="shared" si="29"/>
        <v/>
      </c>
      <c r="Z32" s="181"/>
      <c r="AA32" s="181"/>
      <c r="AB32" s="181"/>
      <c r="AC32" s="183" t="str">
        <f>IFERROR(IF(AND(V31="Probabilidad",V32="Probabilidad"),(AE31-(+AE31*Y32)),IF(AND(V31="Impacto",V32="Probabilidad"),(AE30-(+AE30*Y32)),IF(V32="Impacto",AE31,""))),"")</f>
        <v/>
      </c>
      <c r="AD32" s="184" t="str">
        <f t="shared" si="1"/>
        <v/>
      </c>
      <c r="AE32" s="185" t="str">
        <f t="shared" si="30"/>
        <v/>
      </c>
      <c r="AF32" s="184" t="str">
        <f t="shared" si="3"/>
        <v/>
      </c>
      <c r="AG32" s="185" t="str">
        <f>IFERROR(IF(AND(V31="Impacto",V32="Impacto"),(AG31-(+AG31*Y32)),IF(AND(V31="Probabilidad",V32="Impacto"),(AG30-(+AG30*Y32)),IF(V32="Probabilidad",AG31,""))),"")</f>
        <v/>
      </c>
      <c r="AH32" s="186" t="str">
        <f t="shared" si="31"/>
        <v/>
      </c>
      <c r="AI32" s="187"/>
      <c r="AJ32" s="297"/>
      <c r="AK32" s="318"/>
      <c r="AL32" s="319"/>
      <c r="AM32" s="310"/>
      <c r="AN32" s="329"/>
      <c r="AO32" s="326"/>
      <c r="AP32" s="297"/>
      <c r="AQ32" s="77"/>
      <c r="AR32" s="77"/>
      <c r="AS32" s="77"/>
      <c r="AT32" s="77"/>
      <c r="AU32" s="77"/>
      <c r="AV32" s="77"/>
      <c r="AW32" s="77"/>
      <c r="AX32" s="77"/>
      <c r="AY32" s="77"/>
      <c r="AZ32" s="77"/>
      <c r="BA32" s="77"/>
      <c r="BB32" s="77"/>
      <c r="BC32" s="77"/>
      <c r="BD32" s="77"/>
      <c r="BE32" s="77"/>
      <c r="BF32" s="77"/>
      <c r="BG32" s="77"/>
      <c r="BH32" s="77"/>
      <c r="BI32" s="77"/>
      <c r="BJ32" s="77"/>
      <c r="BK32" s="77"/>
      <c r="BL32" s="77"/>
      <c r="BM32" s="77"/>
      <c r="BN32" s="77"/>
      <c r="BO32" s="77"/>
      <c r="BP32" s="77"/>
      <c r="BQ32" s="77"/>
      <c r="BR32" s="77"/>
      <c r="BS32" s="77"/>
      <c r="BT32" s="77"/>
      <c r="BU32" s="77"/>
    </row>
    <row r="33" spans="1:73" ht="15" hidden="1" customHeight="1" x14ac:dyDescent="0.2">
      <c r="A33" s="295"/>
      <c r="B33" s="349"/>
      <c r="C33" s="349"/>
      <c r="D33" s="296"/>
      <c r="E33" s="297"/>
      <c r="F33" s="297"/>
      <c r="G33" s="297"/>
      <c r="H33" s="306"/>
      <c r="I33" s="306"/>
      <c r="J33" s="321"/>
      <c r="K33" s="329"/>
      <c r="L33" s="318"/>
      <c r="M33" s="343"/>
      <c r="N33" s="340"/>
      <c r="O33" s="341"/>
      <c r="P33" s="342">
        <f>IF(NOT(ISERROR(MATCH(O33,_xlfn.ANCHORARRAY(I44),0))),N46&amp;"Por favor no seleccionar los criterios de impacto",O33)</f>
        <v>0</v>
      </c>
      <c r="Q33" s="343"/>
      <c r="R33" s="340"/>
      <c r="S33" s="344"/>
      <c r="T33" s="178">
        <v>4</v>
      </c>
      <c r="U33" s="179"/>
      <c r="V33" s="180" t="str">
        <f t="shared" ref="V33:V35" si="32">IF(OR(W33="Preventivo",W33="Detectivo"),"Probabilidad",IF(W33="Correctivo","Impacto",""))</f>
        <v/>
      </c>
      <c r="W33" s="181"/>
      <c r="X33" s="181"/>
      <c r="Y33" s="182" t="str">
        <f t="shared" si="29"/>
        <v/>
      </c>
      <c r="Z33" s="181"/>
      <c r="AA33" s="181"/>
      <c r="AB33" s="181"/>
      <c r="AC33" s="183" t="str">
        <f t="shared" ref="AC33:AC35" si="33">IFERROR(IF(AND(V32="Probabilidad",V33="Probabilidad"),(AE32-(+AE32*Y33)),IF(AND(V32="Impacto",V33="Probabilidad"),(AE31-(+AE31*Y33)),IF(V33="Impacto",AE32,""))),"")</f>
        <v/>
      </c>
      <c r="AD33" s="184" t="str">
        <f t="shared" si="1"/>
        <v/>
      </c>
      <c r="AE33" s="185" t="str">
        <f t="shared" si="30"/>
        <v/>
      </c>
      <c r="AF33" s="184" t="str">
        <f t="shared" si="3"/>
        <v/>
      </c>
      <c r="AG33" s="185" t="str">
        <f t="shared" ref="AG33:AG35" si="34">IFERROR(IF(AND(V32="Impacto",V33="Impacto"),(AG32-(+AG32*Y33)),IF(AND(V32="Probabilidad",V33="Impacto"),(AG31-(+AG31*Y33)),IF(V33="Probabilidad",AG32,""))),"")</f>
        <v/>
      </c>
      <c r="AH33" s="186" t="str">
        <f>IFERROR(IF(OR(AND(AD33="Muy Baja",AF33="Leve"),AND(AD33="Muy Baja",AF33="Menor"),AND(AD33="Baja",AF33="Leve")),"Bajo",IF(OR(AND(AD33="Muy baja",AF33="Moderado"),AND(AD33="Baja",AF33="Menor"),AND(AD33="Baja",AF33="Moderado"),AND(AD33="Media",AF33="Leve"),AND(AD33="Media",AF33="Menor"),AND(AD33="Media",AF33="Moderado"),AND(AD33="Alta",AF33="Leve"),AND(AD33="Alta",AF33="Menor")),"Moderado",IF(OR(AND(AD33="Muy Baja",AF33="Mayor"),AND(AD33="Baja",AF33="Mayor"),AND(AD33="Media",AF33="Mayor"),AND(AD33="Alta",AF33="Moderado"),AND(AD33="Alta",AF33="Mayor"),AND(AD33="Muy Alta",AF33="Leve"),AND(AD33="Muy Alta",AF33="Menor"),AND(AD33="Muy Alta",AF33="Moderado"),AND(AD33="Muy Alta",AF33="Mayor")),"Alto",IF(OR(AND(AD33="Muy Baja",AF33="Catastrófico"),AND(AD33="Baja",AF33="Catastrófico"),AND(AD33="Media",AF33="Catastrófico"),AND(AD33="Alta",AF33="Catastrófico"),AND(AD33="Muy Alta",AF33="Catastrófico")),"Extremo","")))),"")</f>
        <v/>
      </c>
      <c r="AI33" s="187"/>
      <c r="AJ33" s="297"/>
      <c r="AK33" s="318"/>
      <c r="AL33" s="319"/>
      <c r="AM33" s="310"/>
      <c r="AN33" s="329"/>
      <c r="AO33" s="326"/>
      <c r="AP33" s="297"/>
      <c r="AQ33" s="77"/>
      <c r="AR33" s="77"/>
      <c r="AS33" s="77"/>
      <c r="AT33" s="77"/>
      <c r="AU33" s="77"/>
      <c r="AV33" s="77"/>
      <c r="AW33" s="77"/>
      <c r="AX33" s="77"/>
      <c r="AY33" s="77"/>
      <c r="AZ33" s="77"/>
      <c r="BA33" s="77"/>
      <c r="BB33" s="77"/>
      <c r="BC33" s="77"/>
      <c r="BD33" s="77"/>
      <c r="BE33" s="77"/>
      <c r="BF33" s="77"/>
      <c r="BG33" s="77"/>
      <c r="BH33" s="77"/>
      <c r="BI33" s="77"/>
      <c r="BJ33" s="77"/>
      <c r="BK33" s="77"/>
      <c r="BL33" s="77"/>
      <c r="BM33" s="77"/>
      <c r="BN33" s="77"/>
      <c r="BO33" s="77"/>
      <c r="BP33" s="77"/>
      <c r="BQ33" s="77"/>
      <c r="BR33" s="77"/>
      <c r="BS33" s="77"/>
      <c r="BT33" s="77"/>
      <c r="BU33" s="77"/>
    </row>
    <row r="34" spans="1:73" ht="15" hidden="1" customHeight="1" x14ac:dyDescent="0.2">
      <c r="A34" s="295"/>
      <c r="B34" s="349"/>
      <c r="C34" s="349"/>
      <c r="D34" s="296"/>
      <c r="E34" s="297"/>
      <c r="F34" s="297"/>
      <c r="G34" s="297"/>
      <c r="H34" s="306"/>
      <c r="I34" s="306"/>
      <c r="J34" s="321"/>
      <c r="K34" s="329"/>
      <c r="L34" s="318"/>
      <c r="M34" s="343"/>
      <c r="N34" s="340"/>
      <c r="O34" s="341"/>
      <c r="P34" s="342">
        <f>IF(NOT(ISERROR(MATCH(O34,_xlfn.ANCHORARRAY(I45),0))),N47&amp;"Por favor no seleccionar los criterios de impacto",O34)</f>
        <v>0</v>
      </c>
      <c r="Q34" s="343"/>
      <c r="R34" s="340"/>
      <c r="S34" s="344"/>
      <c r="T34" s="178">
        <v>5</v>
      </c>
      <c r="U34" s="179"/>
      <c r="V34" s="180" t="str">
        <f t="shared" si="32"/>
        <v/>
      </c>
      <c r="W34" s="181"/>
      <c r="X34" s="181"/>
      <c r="Y34" s="182" t="str">
        <f t="shared" si="29"/>
        <v/>
      </c>
      <c r="Z34" s="181"/>
      <c r="AA34" s="181"/>
      <c r="AB34" s="181"/>
      <c r="AC34" s="183" t="str">
        <f t="shared" si="33"/>
        <v/>
      </c>
      <c r="AD34" s="184" t="str">
        <f t="shared" si="1"/>
        <v/>
      </c>
      <c r="AE34" s="185" t="str">
        <f t="shared" si="30"/>
        <v/>
      </c>
      <c r="AF34" s="184" t="str">
        <f t="shared" si="3"/>
        <v/>
      </c>
      <c r="AG34" s="185" t="str">
        <f t="shared" si="34"/>
        <v/>
      </c>
      <c r="AH34" s="186" t="str">
        <f t="shared" ref="AH34:AH35" si="35">IFERROR(IF(OR(AND(AD34="Muy Baja",AF34="Leve"),AND(AD34="Muy Baja",AF34="Menor"),AND(AD34="Baja",AF34="Leve")),"Bajo",IF(OR(AND(AD34="Muy baja",AF34="Moderado"),AND(AD34="Baja",AF34="Menor"),AND(AD34="Baja",AF34="Moderado"),AND(AD34="Media",AF34="Leve"),AND(AD34="Media",AF34="Menor"),AND(AD34="Media",AF34="Moderado"),AND(AD34="Alta",AF34="Leve"),AND(AD34="Alta",AF34="Menor")),"Moderado",IF(OR(AND(AD34="Muy Baja",AF34="Mayor"),AND(AD34="Baja",AF34="Mayor"),AND(AD34="Media",AF34="Mayor"),AND(AD34="Alta",AF34="Moderado"),AND(AD34="Alta",AF34="Mayor"),AND(AD34="Muy Alta",AF34="Leve"),AND(AD34="Muy Alta",AF34="Menor"),AND(AD34="Muy Alta",AF34="Moderado"),AND(AD34="Muy Alta",AF34="Mayor")),"Alto",IF(OR(AND(AD34="Muy Baja",AF34="Catastrófico"),AND(AD34="Baja",AF34="Catastrófico"),AND(AD34="Media",AF34="Catastrófico"),AND(AD34="Alta",AF34="Catastrófico"),AND(AD34="Muy Alta",AF34="Catastrófico")),"Extremo","")))),"")</f>
        <v/>
      </c>
      <c r="AI34" s="187"/>
      <c r="AJ34" s="297"/>
      <c r="AK34" s="318"/>
      <c r="AL34" s="319"/>
      <c r="AM34" s="310"/>
      <c r="AN34" s="329"/>
      <c r="AO34" s="326"/>
      <c r="AP34" s="297"/>
      <c r="AQ34" s="77"/>
      <c r="AR34" s="77"/>
      <c r="AS34" s="77"/>
      <c r="AT34" s="77"/>
      <c r="AU34" s="77"/>
      <c r="AV34" s="77"/>
      <c r="AW34" s="77"/>
      <c r="AX34" s="77"/>
      <c r="AY34" s="77"/>
      <c r="AZ34" s="77"/>
      <c r="BA34" s="77"/>
      <c r="BB34" s="77"/>
      <c r="BC34" s="77"/>
      <c r="BD34" s="77"/>
      <c r="BE34" s="77"/>
      <c r="BF34" s="77"/>
      <c r="BG34" s="77"/>
      <c r="BH34" s="77"/>
      <c r="BI34" s="77"/>
      <c r="BJ34" s="77"/>
      <c r="BK34" s="77"/>
      <c r="BL34" s="77"/>
      <c r="BM34" s="77"/>
      <c r="BN34" s="77"/>
      <c r="BO34" s="77"/>
      <c r="BP34" s="77"/>
      <c r="BQ34" s="77"/>
      <c r="BR34" s="77"/>
      <c r="BS34" s="77"/>
      <c r="BT34" s="77"/>
      <c r="BU34" s="77"/>
    </row>
    <row r="35" spans="1:73" ht="15" hidden="1" customHeight="1" x14ac:dyDescent="0.2">
      <c r="A35" s="295"/>
      <c r="B35" s="349"/>
      <c r="C35" s="349"/>
      <c r="D35" s="296"/>
      <c r="E35" s="297"/>
      <c r="F35" s="297"/>
      <c r="G35" s="297"/>
      <c r="H35" s="306"/>
      <c r="I35" s="306"/>
      <c r="J35" s="321"/>
      <c r="K35" s="329"/>
      <c r="L35" s="318"/>
      <c r="M35" s="343"/>
      <c r="N35" s="340"/>
      <c r="O35" s="341"/>
      <c r="P35" s="342">
        <f>IF(NOT(ISERROR(MATCH(O35,_xlfn.ANCHORARRAY(I46),0))),N48&amp;"Por favor no seleccionar los criterios de impacto",O35)</f>
        <v>0</v>
      </c>
      <c r="Q35" s="343"/>
      <c r="R35" s="340"/>
      <c r="S35" s="344"/>
      <c r="T35" s="178">
        <v>6</v>
      </c>
      <c r="U35" s="179"/>
      <c r="V35" s="180" t="str">
        <f t="shared" si="32"/>
        <v/>
      </c>
      <c r="W35" s="181"/>
      <c r="X35" s="181"/>
      <c r="Y35" s="182" t="str">
        <f t="shared" si="29"/>
        <v/>
      </c>
      <c r="Z35" s="181"/>
      <c r="AA35" s="181"/>
      <c r="AB35" s="181"/>
      <c r="AC35" s="183" t="str">
        <f t="shared" si="33"/>
        <v/>
      </c>
      <c r="AD35" s="184" t="str">
        <f t="shared" si="1"/>
        <v/>
      </c>
      <c r="AE35" s="185" t="str">
        <f t="shared" si="30"/>
        <v/>
      </c>
      <c r="AF35" s="184" t="str">
        <f t="shared" si="3"/>
        <v/>
      </c>
      <c r="AG35" s="185" t="str">
        <f t="shared" si="34"/>
        <v/>
      </c>
      <c r="AH35" s="186" t="str">
        <f t="shared" si="35"/>
        <v/>
      </c>
      <c r="AI35" s="187"/>
      <c r="AJ35" s="297"/>
      <c r="AK35" s="318"/>
      <c r="AL35" s="319"/>
      <c r="AM35" s="310"/>
      <c r="AN35" s="329"/>
      <c r="AO35" s="326"/>
      <c r="AP35" s="297"/>
      <c r="AQ35" s="77"/>
      <c r="AR35" s="77"/>
      <c r="AS35" s="77"/>
      <c r="AT35" s="77"/>
      <c r="AU35" s="77"/>
      <c r="AV35" s="77"/>
      <c r="AW35" s="77"/>
      <c r="AX35" s="77"/>
      <c r="AY35" s="77"/>
      <c r="AZ35" s="77"/>
      <c r="BA35" s="77"/>
      <c r="BB35" s="77"/>
      <c r="BC35" s="77"/>
      <c r="BD35" s="77"/>
      <c r="BE35" s="77"/>
      <c r="BF35" s="77"/>
      <c r="BG35" s="77"/>
      <c r="BH35" s="77"/>
      <c r="BI35" s="77"/>
      <c r="BJ35" s="77"/>
      <c r="BK35" s="77"/>
      <c r="BL35" s="77"/>
      <c r="BM35" s="77"/>
      <c r="BN35" s="77"/>
      <c r="BO35" s="77"/>
      <c r="BP35" s="77"/>
      <c r="BQ35" s="77"/>
      <c r="BR35" s="77"/>
      <c r="BS35" s="77"/>
      <c r="BT35" s="77"/>
      <c r="BU35" s="77"/>
    </row>
    <row r="36" spans="1:73" ht="119.25" customHeight="1" x14ac:dyDescent="0.2">
      <c r="A36" s="295">
        <v>6</v>
      </c>
      <c r="B36" s="349" t="s">
        <v>304</v>
      </c>
      <c r="C36" s="349" t="s">
        <v>453</v>
      </c>
      <c r="D36" s="296" t="s">
        <v>359</v>
      </c>
      <c r="E36" s="297" t="s">
        <v>454</v>
      </c>
      <c r="F36" s="297" t="s">
        <v>455</v>
      </c>
      <c r="G36" s="297" t="s">
        <v>456</v>
      </c>
      <c r="H36" s="297" t="s">
        <v>457</v>
      </c>
      <c r="I36" s="354" t="s">
        <v>458</v>
      </c>
      <c r="J36" s="321" t="s">
        <v>295</v>
      </c>
      <c r="K36" s="329" t="s">
        <v>300</v>
      </c>
      <c r="L36" s="318">
        <v>2000</v>
      </c>
      <c r="M36" s="343" t="str">
        <f>IF(L36&lt;=0,"",IF(L36&lt;=2,"Muy Baja",IF(L36&lt;=24,"Baja",IF(L36&lt;=500,"Media",IF(L36&lt;=5000,"Alta","Muy Alta")))))</f>
        <v>Alta</v>
      </c>
      <c r="N36" s="340">
        <f>IF(M36="","",IF(M36="Muy Baja",0.2,IF(M36="Baja",0.4,IF(M36="Media",0.6,IF(M36="Alta",0.8,IF(M36="Muy Alta",1,))))))</f>
        <v>0.8</v>
      </c>
      <c r="O36" s="341" t="s">
        <v>131</v>
      </c>
      <c r="P36" s="342" t="str">
        <f>IF(NOT(ISERROR(MATCH(O36,'Tabla Impacto'!$B$221:$B$223,0))),'Tabla Impacto'!$F$223&amp;"Por favor no seleccionar los criterios de impacto(Afectación Económica o presupuestal y Pérdida Reputacional)",O36)</f>
        <v xml:space="preserve">     Mayor a 500 SMLMV </v>
      </c>
      <c r="Q36" s="343" t="str">
        <f>IF(OR(P36='Tabla Impacto'!$C$11,P36='Tabla Impacto'!$D$11),"Leve",IF(OR(P36='Tabla Impacto'!$C$12,P36='Tabla Impacto'!$D$12),"Menor",IF(OR(P36='Tabla Impacto'!$C$13,P36='Tabla Impacto'!$D$13),"Moderado",IF(OR(P36='Tabla Impacto'!$C$14,P36='Tabla Impacto'!$D$14),"Mayor",IF(OR(P36='Tabla Impacto'!$C$15,P36='Tabla Impacto'!$D$15),"Catastrófico","")))))</f>
        <v>Catastrófico</v>
      </c>
      <c r="R36" s="340">
        <f>IF(Q36="","",IF(Q36="Leve",0.2,IF(Q36="Menor",0.4,IF(Q36="Moderado",0.6,IF(Q36="Mayor",0.8,IF(Q36="Catastrófico",1,))))))</f>
        <v>1</v>
      </c>
      <c r="S36" s="344" t="str">
        <f>IF(OR(AND(M36="Muy Baja",Q36="Leve"),AND(M36="Muy Baja",Q36="Menor"),AND(M36="Baja",Q36="Leve")),"Bajo",IF(OR(AND(M36="Muy baja",Q36="Moderado"),AND(M36="Baja",Q36="Menor"),AND(M36="Baja",Q36="Moderado"),AND(M36="Media",Q36="Leve"),AND(M36="Media",Q36="Menor"),AND(M36="Media",Q36="Moderado"),AND(M36="Alta",Q36="Leve"),AND(M36="Alta",Q36="Menor")),"Moderado",IF(OR(AND(M36="Muy Baja",Q36="Mayor"),AND(M36="Baja",Q36="Mayor"),AND(M36="Media",Q36="Mayor"),AND(M36="Alta",Q36="Moderado"),AND(M36="Alta",Q36="Mayor"),AND(M36="Muy Alta",Q36="Leve"),AND(M36="Muy Alta",Q36="Menor"),AND(M36="Muy Alta",Q36="Moderado"),AND(M36="Muy Alta",Q36="Mayor")),"Alto",IF(OR(AND(M36="Muy Baja",Q36="Catastrófico"),AND(M36="Baja",Q36="Catastrófico"),AND(M36="Media",Q36="Catastrófico"),AND(M36="Alta",Q36="Catastrófico"),AND(M36="Muy Alta",Q36="Catastrófico")),"Extremo",""))))</f>
        <v>Extremo</v>
      </c>
      <c r="T36" s="178">
        <v>1</v>
      </c>
      <c r="U36" s="190" t="s">
        <v>459</v>
      </c>
      <c r="V36" s="180" t="str">
        <f>IF(OR(W36="Preventivo",W36="Detectivo"),"Probabilidad",IF(W36="Correctivo","Impacto",""))</f>
        <v>Probabilidad</v>
      </c>
      <c r="W36" s="181" t="s">
        <v>13</v>
      </c>
      <c r="X36" s="181" t="s">
        <v>8</v>
      </c>
      <c r="Y36" s="182" t="str">
        <f>IF(AND(W36="Preventivo",X36="Automático"),"50%",IF(AND(W36="Preventivo",X36="Manual"),"40%",IF(AND(W36="Detectivo",X36="Automático"),"40%",IF(AND(W36="Detectivo",X36="Manual"),"30%",IF(AND(W36="Correctivo",X36="Automático"),"35%",IF(AND(W36="Correctivo",X36="Manual"),"25%",""))))))</f>
        <v>40%</v>
      </c>
      <c r="Z36" s="181" t="s">
        <v>18</v>
      </c>
      <c r="AA36" s="181" t="s">
        <v>21</v>
      </c>
      <c r="AB36" s="181" t="s">
        <v>112</v>
      </c>
      <c r="AC36" s="183">
        <f>IFERROR(IF(V36="Probabilidad",(N36-(+N36*Y36)),IF(V36="Impacto",N36,"")),"")</f>
        <v>0.48</v>
      </c>
      <c r="AD36" s="184" t="str">
        <f>IFERROR(IF(AC36="","",IF(AC36&lt;=0.2,"Muy Baja",IF(AC36&lt;=0.4,"Baja",IF(AC36&lt;=0.6,"Media",IF(AC36&lt;=0.8,"Alta","Muy Alta"))))),"")</f>
        <v>Media</v>
      </c>
      <c r="AE36" s="185">
        <f>+AC36</f>
        <v>0.48</v>
      </c>
      <c r="AF36" s="184" t="str">
        <f>IFERROR(IF(AG36="","",IF(AG36&lt;=0.2,"Leve",IF(AG36&lt;=0.4,"Menor",IF(AG36&lt;=0.6,"Moderado",IF(AG36&lt;=0.8,"Mayor","Catastrófico"))))),"")</f>
        <v>Catastrófico</v>
      </c>
      <c r="AG36" s="185">
        <f>IFERROR(IF(V36="Impacto",(R36-(+R36*Y36)),IF(V36="Probabilidad",R36,"")),"")</f>
        <v>1</v>
      </c>
      <c r="AH36" s="186" t="str">
        <f>IFERROR(IF(OR(AND(AD36="Muy Baja",AF36="Leve"),AND(AD36="Muy Baja",AF36="Menor"),AND(AD36="Baja",AF36="Leve")),"Bajo",IF(OR(AND(AD36="Muy baja",AF36="Moderado"),AND(AD36="Baja",AF36="Menor"),AND(AD36="Baja",AF36="Moderado"),AND(AD36="Media",AF36="Leve"),AND(AD36="Media",AF36="Menor"),AND(AD36="Media",AF36="Moderado"),AND(AD36="Alta",AF36="Leve"),AND(AD36="Alta",AF36="Menor")),"Moderado",IF(OR(AND(AD36="Muy Baja",AF36="Mayor"),AND(AD36="Baja",AF36="Mayor"),AND(AD36="Media",AF36="Mayor"),AND(AD36="Alta",AF36="Moderado"),AND(AD36="Alta",AF36="Mayor"),AND(AD36="Muy Alta",AF36="Leve"),AND(AD36="Muy Alta",AF36="Menor"),AND(AD36="Muy Alta",AF36="Moderado"),AND(AD36="Muy Alta",AF36="Mayor")),"Alto",IF(OR(AND(AD36="Muy Baja",AF36="Catastrófico"),AND(AD36="Baja",AF36="Catastrófico"),AND(AD36="Media",AF36="Catastrófico"),AND(AD36="Alta",AF36="Catastrófico"),AND(AD36="Muy Alta",AF36="Catastrófico")),"Extremo","")))),"")</f>
        <v>Extremo</v>
      </c>
      <c r="AI36" s="187" t="s">
        <v>117</v>
      </c>
      <c r="AJ36" s="306" t="s">
        <v>461</v>
      </c>
      <c r="AK36" s="318" t="s">
        <v>223</v>
      </c>
      <c r="AL36" s="319">
        <v>45293</v>
      </c>
      <c r="AM36" s="310">
        <v>45657</v>
      </c>
      <c r="AN36" s="329" t="s">
        <v>409</v>
      </c>
      <c r="AO36" s="326" t="s">
        <v>360</v>
      </c>
      <c r="AP36" s="306" t="s">
        <v>462</v>
      </c>
      <c r="AQ36" s="77"/>
      <c r="AR36" s="77"/>
      <c r="AS36" s="77"/>
      <c r="AT36" s="77"/>
      <c r="AU36" s="77"/>
      <c r="AV36" s="77"/>
      <c r="AW36" s="77"/>
      <c r="AX36" s="77"/>
      <c r="AY36" s="77"/>
      <c r="AZ36" s="77"/>
      <c r="BA36" s="77"/>
      <c r="BB36" s="77"/>
      <c r="BC36" s="77"/>
      <c r="BD36" s="77"/>
      <c r="BE36" s="77"/>
      <c r="BF36" s="77"/>
      <c r="BG36" s="77"/>
      <c r="BH36" s="77"/>
      <c r="BI36" s="77"/>
      <c r="BJ36" s="77"/>
      <c r="BK36" s="77"/>
      <c r="BL36" s="77"/>
      <c r="BM36" s="77"/>
      <c r="BN36" s="77"/>
      <c r="BO36" s="77"/>
      <c r="BP36" s="77"/>
      <c r="BQ36" s="77"/>
      <c r="BR36" s="77"/>
      <c r="BS36" s="77"/>
      <c r="BT36" s="77"/>
      <c r="BU36" s="77"/>
    </row>
    <row r="37" spans="1:73" ht="99.75" customHeight="1" x14ac:dyDescent="0.2">
      <c r="A37" s="295"/>
      <c r="B37" s="349"/>
      <c r="C37" s="349"/>
      <c r="D37" s="296"/>
      <c r="E37" s="297"/>
      <c r="F37" s="297"/>
      <c r="G37" s="297"/>
      <c r="H37" s="297"/>
      <c r="I37" s="354"/>
      <c r="J37" s="321"/>
      <c r="K37" s="329"/>
      <c r="L37" s="318"/>
      <c r="M37" s="343"/>
      <c r="N37" s="340"/>
      <c r="O37" s="341"/>
      <c r="P37" s="342">
        <f>IF(NOT(ISERROR(MATCH(O37,_xlfn.ANCHORARRAY(I48),0))),N50&amp;"Por favor no seleccionar los criterios de impacto",O37)</f>
        <v>0</v>
      </c>
      <c r="Q37" s="343"/>
      <c r="R37" s="340"/>
      <c r="S37" s="344"/>
      <c r="T37" s="178">
        <v>2</v>
      </c>
      <c r="U37" s="190" t="s">
        <v>460</v>
      </c>
      <c r="V37" s="180" t="str">
        <f>IF(OR(W37="Preventivo",W37="Detectivo"),"Probabilidad",IF(W37="Correctivo","Impacto",""))</f>
        <v>Probabilidad</v>
      </c>
      <c r="W37" s="181" t="s">
        <v>13</v>
      </c>
      <c r="X37" s="181" t="s">
        <v>8</v>
      </c>
      <c r="Y37" s="182" t="str">
        <f t="shared" ref="Y37:Y41" si="36">IF(AND(W37="Preventivo",X37="Automático"),"50%",IF(AND(W37="Preventivo",X37="Manual"),"40%",IF(AND(W37="Detectivo",X37="Automático"),"40%",IF(AND(W37="Detectivo",X37="Manual"),"30%",IF(AND(W37="Correctivo",X37="Automático"),"35%",IF(AND(W37="Correctivo",X37="Manual"),"25%",""))))))</f>
        <v>40%</v>
      </c>
      <c r="Z37" s="181" t="s">
        <v>18</v>
      </c>
      <c r="AA37" s="181" t="s">
        <v>21</v>
      </c>
      <c r="AB37" s="181" t="s">
        <v>112</v>
      </c>
      <c r="AC37" s="183">
        <f>IFERROR(IF(AND(V36="Probabilidad",V37="Probabilidad"),(AE36-(+AE36*Y37)),IF(V37="Probabilidad",(N36-(+N36*Y37)),IF(V37="Impacto",AE36,""))),"")</f>
        <v>0.28799999999999998</v>
      </c>
      <c r="AD37" s="184" t="str">
        <f t="shared" si="1"/>
        <v>Baja</v>
      </c>
      <c r="AE37" s="185">
        <f t="shared" ref="AE37:AE41" si="37">+AC37</f>
        <v>0.28799999999999998</v>
      </c>
      <c r="AF37" s="184" t="str">
        <f t="shared" si="3"/>
        <v>Catastrófico</v>
      </c>
      <c r="AG37" s="185">
        <f>IFERROR(IF(AND(V36="Impacto",V37="Impacto"),(AG36-(+AG36*Y37)),IF(V37="Impacto",(R36-(+R36*Y37)),IF(V37="Probabilidad",AG36,""))),"")</f>
        <v>1</v>
      </c>
      <c r="AH37" s="186" t="str">
        <f t="shared" ref="AH37:AH38" si="38">IFERROR(IF(OR(AND(AD37="Muy Baja",AF37="Leve"),AND(AD37="Muy Baja",AF37="Menor"),AND(AD37="Baja",AF37="Leve")),"Bajo",IF(OR(AND(AD37="Muy baja",AF37="Moderado"),AND(AD37="Baja",AF37="Menor"),AND(AD37="Baja",AF37="Moderado"),AND(AD37="Media",AF37="Leve"),AND(AD37="Media",AF37="Menor"),AND(AD37="Media",AF37="Moderado"),AND(AD37="Alta",AF37="Leve"),AND(AD37="Alta",AF37="Menor")),"Moderado",IF(OR(AND(AD37="Muy Baja",AF37="Mayor"),AND(AD37="Baja",AF37="Mayor"),AND(AD37="Media",AF37="Mayor"),AND(AD37="Alta",AF37="Moderado"),AND(AD37="Alta",AF37="Mayor"),AND(AD37="Muy Alta",AF37="Leve"),AND(AD37="Muy Alta",AF37="Menor"),AND(AD37="Muy Alta",AF37="Moderado"),AND(AD37="Muy Alta",AF37="Mayor")),"Alto",IF(OR(AND(AD37="Muy Baja",AF37="Catastrófico"),AND(AD37="Baja",AF37="Catastrófico"),AND(AD37="Media",AF37="Catastrófico"),AND(AD37="Alta",AF37="Catastrófico"),AND(AD37="Muy Alta",AF37="Catastrófico")),"Extremo","")))),"")</f>
        <v>Extremo</v>
      </c>
      <c r="AI37" s="187" t="s">
        <v>117</v>
      </c>
      <c r="AJ37" s="306"/>
      <c r="AK37" s="318"/>
      <c r="AL37" s="319"/>
      <c r="AM37" s="310"/>
      <c r="AN37" s="329"/>
      <c r="AO37" s="326"/>
      <c r="AP37" s="306"/>
      <c r="AQ37" s="77"/>
      <c r="AR37" s="77"/>
      <c r="AS37" s="77"/>
      <c r="AT37" s="77"/>
      <c r="AU37" s="77"/>
      <c r="AV37" s="77"/>
      <c r="AW37" s="77"/>
      <c r="AX37" s="77"/>
      <c r="AY37" s="77"/>
      <c r="AZ37" s="77"/>
      <c r="BA37" s="77"/>
      <c r="BB37" s="77"/>
      <c r="BC37" s="77"/>
      <c r="BD37" s="77"/>
      <c r="BE37" s="77"/>
      <c r="BF37" s="77"/>
      <c r="BG37" s="77"/>
      <c r="BH37" s="77"/>
      <c r="BI37" s="77"/>
      <c r="BJ37" s="77"/>
      <c r="BK37" s="77"/>
      <c r="BL37" s="77"/>
      <c r="BM37" s="77"/>
      <c r="BN37" s="77"/>
      <c r="BO37" s="77"/>
      <c r="BP37" s="77"/>
      <c r="BQ37" s="77"/>
      <c r="BR37" s="77"/>
      <c r="BS37" s="77"/>
      <c r="BT37" s="77"/>
      <c r="BU37" s="77"/>
    </row>
    <row r="38" spans="1:73" ht="15" hidden="1" customHeight="1" x14ac:dyDescent="0.2">
      <c r="A38" s="295"/>
      <c r="B38" s="349"/>
      <c r="C38" s="349"/>
      <c r="D38" s="296"/>
      <c r="E38" s="297"/>
      <c r="F38" s="297"/>
      <c r="G38" s="297"/>
      <c r="H38" s="297"/>
      <c r="I38" s="354"/>
      <c r="J38" s="321"/>
      <c r="K38" s="329"/>
      <c r="L38" s="318"/>
      <c r="M38" s="343"/>
      <c r="N38" s="340"/>
      <c r="O38" s="341"/>
      <c r="P38" s="342">
        <f>IF(NOT(ISERROR(MATCH(O38,_xlfn.ANCHORARRAY(I49),0))),N51&amp;"Por favor no seleccionar los criterios de impacto",O38)</f>
        <v>0</v>
      </c>
      <c r="Q38" s="343"/>
      <c r="R38" s="340"/>
      <c r="S38" s="344"/>
      <c r="T38" s="178">
        <v>3</v>
      </c>
      <c r="U38" s="190"/>
      <c r="V38" s="180" t="str">
        <f>IF(OR(W38="Preventivo",W38="Detectivo"),"Probabilidad",IF(W38="Correctivo","Impacto",""))</f>
        <v/>
      </c>
      <c r="W38" s="181"/>
      <c r="X38" s="181"/>
      <c r="Y38" s="182" t="str">
        <f t="shared" si="36"/>
        <v/>
      </c>
      <c r="Z38" s="181"/>
      <c r="AA38" s="181"/>
      <c r="AB38" s="181"/>
      <c r="AC38" s="183" t="str">
        <f>IFERROR(IF(AND(V37="Probabilidad",V38="Probabilidad"),(AE37-(+AE37*Y38)),IF(AND(V37="Impacto",V38="Probabilidad"),(AE36-(+AE36*Y38)),IF(V38="Impacto",AE37,""))),"")</f>
        <v/>
      </c>
      <c r="AD38" s="184" t="str">
        <f t="shared" si="1"/>
        <v/>
      </c>
      <c r="AE38" s="185" t="str">
        <f t="shared" si="37"/>
        <v/>
      </c>
      <c r="AF38" s="184" t="str">
        <f t="shared" si="3"/>
        <v/>
      </c>
      <c r="AG38" s="185" t="str">
        <f>IFERROR(IF(AND(V37="Impacto",V38="Impacto"),(AG37-(+AG37*Y38)),IF(AND(V37="Probabilidad",V38="Impacto"),(AG36-(+AG36*Y38)),IF(V38="Probabilidad",AG37,""))),"")</f>
        <v/>
      </c>
      <c r="AH38" s="186" t="str">
        <f t="shared" si="38"/>
        <v/>
      </c>
      <c r="AI38" s="187"/>
      <c r="AJ38" s="306"/>
      <c r="AK38" s="318"/>
      <c r="AL38" s="319"/>
      <c r="AM38" s="310"/>
      <c r="AN38" s="329"/>
      <c r="AO38" s="326"/>
      <c r="AP38" s="306"/>
      <c r="AQ38" s="77"/>
      <c r="AR38" s="77"/>
      <c r="AS38" s="77"/>
      <c r="AT38" s="77"/>
      <c r="AU38" s="77"/>
      <c r="AV38" s="77"/>
      <c r="AW38" s="77"/>
      <c r="AX38" s="77"/>
      <c r="AY38" s="77"/>
      <c r="AZ38" s="77"/>
      <c r="BA38" s="77"/>
      <c r="BB38" s="77"/>
      <c r="BC38" s="77"/>
      <c r="BD38" s="77"/>
      <c r="BE38" s="77"/>
      <c r="BF38" s="77"/>
      <c r="BG38" s="77"/>
      <c r="BH38" s="77"/>
      <c r="BI38" s="77"/>
      <c r="BJ38" s="77"/>
      <c r="BK38" s="77"/>
      <c r="BL38" s="77"/>
      <c r="BM38" s="77"/>
      <c r="BN38" s="77"/>
      <c r="BO38" s="77"/>
      <c r="BP38" s="77"/>
      <c r="BQ38" s="77"/>
      <c r="BR38" s="77"/>
      <c r="BS38" s="77"/>
      <c r="BT38" s="77"/>
      <c r="BU38" s="77"/>
    </row>
    <row r="39" spans="1:73" ht="15" hidden="1" customHeight="1" x14ac:dyDescent="0.2">
      <c r="A39" s="295"/>
      <c r="B39" s="349"/>
      <c r="C39" s="349"/>
      <c r="D39" s="296"/>
      <c r="E39" s="297"/>
      <c r="F39" s="297"/>
      <c r="G39" s="297"/>
      <c r="H39" s="297"/>
      <c r="I39" s="354"/>
      <c r="J39" s="321"/>
      <c r="K39" s="329"/>
      <c r="L39" s="318"/>
      <c r="M39" s="343"/>
      <c r="N39" s="340"/>
      <c r="O39" s="341"/>
      <c r="P39" s="342">
        <f>IF(NOT(ISERROR(MATCH(O39,_xlfn.ANCHORARRAY(I50),0))),N52&amp;"Por favor no seleccionar los criterios de impacto",O39)</f>
        <v>0</v>
      </c>
      <c r="Q39" s="343"/>
      <c r="R39" s="340"/>
      <c r="S39" s="344"/>
      <c r="T39" s="178">
        <v>4</v>
      </c>
      <c r="U39" s="190"/>
      <c r="V39" s="180" t="str">
        <f t="shared" ref="V39:V41" si="39">IF(OR(W39="Preventivo",W39="Detectivo"),"Probabilidad",IF(W39="Correctivo","Impacto",""))</f>
        <v/>
      </c>
      <c r="W39" s="181"/>
      <c r="X39" s="181"/>
      <c r="Y39" s="182" t="str">
        <f t="shared" si="36"/>
        <v/>
      </c>
      <c r="Z39" s="181"/>
      <c r="AA39" s="181"/>
      <c r="AB39" s="181"/>
      <c r="AC39" s="183" t="str">
        <f t="shared" ref="AC39:AC41" si="40">IFERROR(IF(AND(V38="Probabilidad",V39="Probabilidad"),(AE38-(+AE38*Y39)),IF(AND(V38="Impacto",V39="Probabilidad"),(AE37-(+AE37*Y39)),IF(V39="Impacto",AE38,""))),"")</f>
        <v/>
      </c>
      <c r="AD39" s="184" t="str">
        <f t="shared" si="1"/>
        <v/>
      </c>
      <c r="AE39" s="185" t="str">
        <f t="shared" si="37"/>
        <v/>
      </c>
      <c r="AF39" s="184" t="str">
        <f t="shared" si="3"/>
        <v/>
      </c>
      <c r="AG39" s="185" t="str">
        <f t="shared" ref="AG39:AG41" si="41">IFERROR(IF(AND(V38="Impacto",V39="Impacto"),(AG38-(+AG38*Y39)),IF(AND(V38="Probabilidad",V39="Impacto"),(AG37-(+AG37*Y39)),IF(V39="Probabilidad",AG38,""))),"")</f>
        <v/>
      </c>
      <c r="AH39" s="186" t="str">
        <f>IFERROR(IF(OR(AND(AD39="Muy Baja",AF39="Leve"),AND(AD39="Muy Baja",AF39="Menor"),AND(AD39="Baja",AF39="Leve")),"Bajo",IF(OR(AND(AD39="Muy baja",AF39="Moderado"),AND(AD39="Baja",AF39="Menor"),AND(AD39="Baja",AF39="Moderado"),AND(AD39="Media",AF39="Leve"),AND(AD39="Media",AF39="Menor"),AND(AD39="Media",AF39="Moderado"),AND(AD39="Alta",AF39="Leve"),AND(AD39="Alta",AF39="Menor")),"Moderado",IF(OR(AND(AD39="Muy Baja",AF39="Mayor"),AND(AD39="Baja",AF39="Mayor"),AND(AD39="Media",AF39="Mayor"),AND(AD39="Alta",AF39="Moderado"),AND(AD39="Alta",AF39="Mayor"),AND(AD39="Muy Alta",AF39="Leve"),AND(AD39="Muy Alta",AF39="Menor"),AND(AD39="Muy Alta",AF39="Moderado"),AND(AD39="Muy Alta",AF39="Mayor")),"Alto",IF(OR(AND(AD39="Muy Baja",AF39="Catastrófico"),AND(AD39="Baja",AF39="Catastrófico"),AND(AD39="Media",AF39="Catastrófico"),AND(AD39="Alta",AF39="Catastrófico"),AND(AD39="Muy Alta",AF39="Catastrófico")),"Extremo","")))),"")</f>
        <v/>
      </c>
      <c r="AI39" s="187"/>
      <c r="AJ39" s="306"/>
      <c r="AK39" s="318"/>
      <c r="AL39" s="319"/>
      <c r="AM39" s="310"/>
      <c r="AN39" s="329"/>
      <c r="AO39" s="326"/>
      <c r="AP39" s="306"/>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c r="BR39" s="77"/>
      <c r="BS39" s="77"/>
      <c r="BT39" s="77"/>
      <c r="BU39" s="77"/>
    </row>
    <row r="40" spans="1:73" ht="15" hidden="1" customHeight="1" x14ac:dyDescent="0.2">
      <c r="A40" s="295"/>
      <c r="B40" s="349"/>
      <c r="C40" s="349"/>
      <c r="D40" s="296"/>
      <c r="E40" s="297"/>
      <c r="F40" s="297"/>
      <c r="G40" s="297"/>
      <c r="H40" s="297"/>
      <c r="I40" s="354"/>
      <c r="J40" s="321"/>
      <c r="K40" s="329"/>
      <c r="L40" s="318"/>
      <c r="M40" s="343"/>
      <c r="N40" s="340"/>
      <c r="O40" s="341"/>
      <c r="P40" s="342">
        <f>IF(NOT(ISERROR(MATCH(O40,_xlfn.ANCHORARRAY(I51),0))),N53&amp;"Por favor no seleccionar los criterios de impacto",O40)</f>
        <v>0</v>
      </c>
      <c r="Q40" s="343"/>
      <c r="R40" s="340"/>
      <c r="S40" s="344"/>
      <c r="T40" s="178">
        <v>5</v>
      </c>
      <c r="U40" s="190"/>
      <c r="V40" s="180" t="str">
        <f t="shared" si="39"/>
        <v/>
      </c>
      <c r="W40" s="181"/>
      <c r="X40" s="181"/>
      <c r="Y40" s="182" t="str">
        <f t="shared" si="36"/>
        <v/>
      </c>
      <c r="Z40" s="181"/>
      <c r="AA40" s="181"/>
      <c r="AB40" s="181"/>
      <c r="AC40" s="183" t="str">
        <f t="shared" si="40"/>
        <v/>
      </c>
      <c r="AD40" s="184" t="str">
        <f t="shared" si="1"/>
        <v/>
      </c>
      <c r="AE40" s="185" t="str">
        <f t="shared" si="37"/>
        <v/>
      </c>
      <c r="AF40" s="184" t="str">
        <f t="shared" si="3"/>
        <v/>
      </c>
      <c r="AG40" s="185" t="str">
        <f t="shared" si="41"/>
        <v/>
      </c>
      <c r="AH40" s="186" t="str">
        <f t="shared" ref="AH40" si="42">IFERROR(IF(OR(AND(AD40="Muy Baja",AF40="Leve"),AND(AD40="Muy Baja",AF40="Menor"),AND(AD40="Baja",AF40="Leve")),"Bajo",IF(OR(AND(AD40="Muy baja",AF40="Moderado"),AND(AD40="Baja",AF40="Menor"),AND(AD40="Baja",AF40="Moderado"),AND(AD40="Media",AF40="Leve"),AND(AD40="Media",AF40="Menor"),AND(AD40="Media",AF40="Moderado"),AND(AD40="Alta",AF40="Leve"),AND(AD40="Alta",AF40="Menor")),"Moderado",IF(OR(AND(AD40="Muy Baja",AF40="Mayor"),AND(AD40="Baja",AF40="Mayor"),AND(AD40="Media",AF40="Mayor"),AND(AD40="Alta",AF40="Moderado"),AND(AD40="Alta",AF40="Mayor"),AND(AD40="Muy Alta",AF40="Leve"),AND(AD40="Muy Alta",AF40="Menor"),AND(AD40="Muy Alta",AF40="Moderado"),AND(AD40="Muy Alta",AF40="Mayor")),"Alto",IF(OR(AND(AD40="Muy Baja",AF40="Catastrófico"),AND(AD40="Baja",AF40="Catastrófico"),AND(AD40="Media",AF40="Catastrófico"),AND(AD40="Alta",AF40="Catastrófico"),AND(AD40="Muy Alta",AF40="Catastrófico")),"Extremo","")))),"")</f>
        <v/>
      </c>
      <c r="AI40" s="187"/>
      <c r="AJ40" s="306"/>
      <c r="AK40" s="318"/>
      <c r="AL40" s="319"/>
      <c r="AM40" s="310"/>
      <c r="AN40" s="329"/>
      <c r="AO40" s="326"/>
      <c r="AP40" s="306"/>
      <c r="AQ40" s="77"/>
      <c r="AR40" s="77"/>
      <c r="AS40" s="77"/>
      <c r="AT40" s="77"/>
      <c r="AU40" s="77"/>
      <c r="AV40" s="77"/>
      <c r="AW40" s="77"/>
      <c r="AX40" s="77"/>
      <c r="AY40" s="77"/>
      <c r="AZ40" s="77"/>
      <c r="BA40" s="77"/>
      <c r="BB40" s="77"/>
      <c r="BC40" s="77"/>
      <c r="BD40" s="77"/>
      <c r="BE40" s="77"/>
      <c r="BF40" s="77"/>
      <c r="BG40" s="77"/>
      <c r="BH40" s="77"/>
      <c r="BI40" s="77"/>
      <c r="BJ40" s="77"/>
      <c r="BK40" s="77"/>
      <c r="BL40" s="77"/>
      <c r="BM40" s="77"/>
      <c r="BN40" s="77"/>
      <c r="BO40" s="77"/>
      <c r="BP40" s="77"/>
      <c r="BQ40" s="77"/>
      <c r="BR40" s="77"/>
      <c r="BS40" s="77"/>
      <c r="BT40" s="77"/>
      <c r="BU40" s="77"/>
    </row>
    <row r="41" spans="1:73" ht="15" hidden="1" customHeight="1" x14ac:dyDescent="0.2">
      <c r="A41" s="295"/>
      <c r="B41" s="349"/>
      <c r="C41" s="349"/>
      <c r="D41" s="296"/>
      <c r="E41" s="297"/>
      <c r="F41" s="297"/>
      <c r="G41" s="297"/>
      <c r="H41" s="297"/>
      <c r="I41" s="354"/>
      <c r="J41" s="321"/>
      <c r="K41" s="329"/>
      <c r="L41" s="318"/>
      <c r="M41" s="343"/>
      <c r="N41" s="340"/>
      <c r="O41" s="341"/>
      <c r="P41" s="342">
        <f>IF(NOT(ISERROR(MATCH(O41,_xlfn.ANCHORARRAY(I52),0))),N54&amp;"Por favor no seleccionar los criterios de impacto",O41)</f>
        <v>0</v>
      </c>
      <c r="Q41" s="343"/>
      <c r="R41" s="340"/>
      <c r="S41" s="344"/>
      <c r="T41" s="178">
        <v>6</v>
      </c>
      <c r="U41" s="179"/>
      <c r="V41" s="180" t="str">
        <f t="shared" si="39"/>
        <v/>
      </c>
      <c r="W41" s="181"/>
      <c r="X41" s="181"/>
      <c r="Y41" s="182" t="str">
        <f t="shared" si="36"/>
        <v/>
      </c>
      <c r="Z41" s="181"/>
      <c r="AA41" s="181"/>
      <c r="AB41" s="181"/>
      <c r="AC41" s="183" t="str">
        <f t="shared" si="40"/>
        <v/>
      </c>
      <c r="AD41" s="184" t="str">
        <f t="shared" si="1"/>
        <v/>
      </c>
      <c r="AE41" s="185" t="str">
        <f t="shared" si="37"/>
        <v/>
      </c>
      <c r="AF41" s="184" t="str">
        <f>IFERROR(IF(AG41="","",IF(AG41&lt;=0.2,"Leve",IF(AG41&lt;=0.4,"Menor",IF(AG41&lt;=0.6,"Moderado",IF(AG41&lt;=0.8,"Mayor","Catastrófico"))))),"")</f>
        <v/>
      </c>
      <c r="AG41" s="185" t="str">
        <f t="shared" si="41"/>
        <v/>
      </c>
      <c r="AH41" s="186" t="str">
        <f>IFERROR(IF(OR(AND(AD41="Muy Baja",AF41="Leve"),AND(AD41="Muy Baja",AF41="Menor"),AND(AD41="Baja",AF41="Leve")),"Bajo",IF(OR(AND(AD41="Muy baja",AF41="Moderado"),AND(AD41="Baja",AF41="Menor"),AND(AD41="Baja",AF41="Moderado"),AND(AD41="Media",AF41="Leve"),AND(AD41="Media",AF41="Menor"),AND(AD41="Media",AF41="Moderado"),AND(AD41="Alta",AF41="Leve"),AND(AD41="Alta",AF41="Menor")),"Moderado",IF(OR(AND(AD41="Muy Baja",AF41="Mayor"),AND(AD41="Baja",AF41="Mayor"),AND(AD41="Media",AF41="Mayor"),AND(AD41="Alta",AF41="Moderado"),AND(AD41="Alta",AF41="Mayor"),AND(AD41="Muy Alta",AF41="Leve"),AND(AD41="Muy Alta",AF41="Menor"),AND(AD41="Muy Alta",AF41="Moderado"),AND(AD41="Muy Alta",AF41="Mayor")),"Alto",IF(OR(AND(AD41="Muy Baja",AF41="Catastrófico"),AND(AD41="Baja",AF41="Catastrófico"),AND(AD41="Media",AF41="Catastrófico"),AND(AD41="Alta",AF41="Catastrófico"),AND(AD41="Muy Alta",AF41="Catastrófico")),"Extremo","")))),"")</f>
        <v/>
      </c>
      <c r="AI41" s="187"/>
      <c r="AJ41" s="306"/>
      <c r="AK41" s="318"/>
      <c r="AL41" s="319"/>
      <c r="AM41" s="310"/>
      <c r="AN41" s="329"/>
      <c r="AO41" s="326"/>
      <c r="AP41" s="306"/>
      <c r="AQ41" s="77"/>
      <c r="AR41" s="77"/>
      <c r="AS41" s="77"/>
      <c r="AT41" s="77"/>
      <c r="AU41" s="77"/>
      <c r="AV41" s="77"/>
      <c r="AW41" s="77"/>
      <c r="AX41" s="77"/>
      <c r="AY41" s="77"/>
      <c r="AZ41" s="77"/>
      <c r="BA41" s="77"/>
      <c r="BB41" s="77"/>
      <c r="BC41" s="77"/>
      <c r="BD41" s="77"/>
      <c r="BE41" s="77"/>
      <c r="BF41" s="77"/>
      <c r="BG41" s="77"/>
      <c r="BH41" s="77"/>
      <c r="BI41" s="77"/>
      <c r="BJ41" s="77"/>
      <c r="BK41" s="77"/>
      <c r="BL41" s="77"/>
      <c r="BM41" s="77"/>
      <c r="BN41" s="77"/>
      <c r="BO41" s="77"/>
      <c r="BP41" s="77"/>
      <c r="BQ41" s="77"/>
      <c r="BR41" s="77"/>
      <c r="BS41" s="77"/>
      <c r="BT41" s="77"/>
      <c r="BU41" s="77"/>
    </row>
    <row r="42" spans="1:73" ht="98.25" customHeight="1" x14ac:dyDescent="0.2">
      <c r="A42" s="295">
        <v>7</v>
      </c>
      <c r="B42" s="349" t="s">
        <v>304</v>
      </c>
      <c r="C42" s="349" t="s">
        <v>463</v>
      </c>
      <c r="D42" s="296" t="s">
        <v>359</v>
      </c>
      <c r="E42" s="297" t="s">
        <v>464</v>
      </c>
      <c r="F42" s="297" t="s">
        <v>465</v>
      </c>
      <c r="G42" s="297" t="s">
        <v>466</v>
      </c>
      <c r="H42" s="297" t="s">
        <v>467</v>
      </c>
      <c r="I42" s="354" t="s">
        <v>468</v>
      </c>
      <c r="J42" s="321" t="s">
        <v>295</v>
      </c>
      <c r="K42" s="329" t="s">
        <v>300</v>
      </c>
      <c r="L42" s="318">
        <v>720</v>
      </c>
      <c r="M42" s="343" t="str">
        <f>IF(L42&lt;=0,"",IF(L42&lt;=2,"Muy Baja",IF(L42&lt;=24,"Baja",IF(L42&lt;=500,"Media",IF(L42&lt;=5000,"Alta","Muy Alta")))))</f>
        <v>Alta</v>
      </c>
      <c r="N42" s="340">
        <f>IF(M42="","",IF(M42="Muy Baja",0.2,IF(M42="Baja",0.4,IF(M42="Media",0.6,IF(M42="Alta",0.8,IF(M42="Muy Alta",1,))))))</f>
        <v>0.8</v>
      </c>
      <c r="O42" s="341" t="s">
        <v>136</v>
      </c>
      <c r="P42" s="342" t="str">
        <f>IF(NOT(ISERROR(MATCH(O42,'Tabla Impacto'!$B$221:$B$223,0))),'Tabla Impacto'!$F$223&amp;"Por favor no seleccionar los criterios de impacto(Afectación Económica o presupuestal y Pérdida Reputacional)",O42)</f>
        <v xml:space="preserve">     El riesgo afecta la imagen de la entidad a nivel nacional, con efecto publicitarios sostenible a nivel país</v>
      </c>
      <c r="Q42" s="343" t="str">
        <f>IF(OR(P42='Tabla Impacto'!$C$11,P42='Tabla Impacto'!$D$11),"Leve",IF(OR(P42='Tabla Impacto'!$C$12,P42='Tabla Impacto'!$D$12),"Menor",IF(OR(P42='Tabla Impacto'!$C$13,P42='Tabla Impacto'!$D$13),"Moderado",IF(OR(P42='Tabla Impacto'!$C$14,P42='Tabla Impacto'!$D$14),"Mayor",IF(OR(P42='Tabla Impacto'!$C$15,P42='Tabla Impacto'!$D$15),"Catastrófico","")))))</f>
        <v>Catastrófico</v>
      </c>
      <c r="R42" s="340">
        <f>IF(Q42="","",IF(Q42="Leve",0.2,IF(Q42="Menor",0.4,IF(Q42="Moderado",0.6,IF(Q42="Mayor",0.8,IF(Q42="Catastrófico",1,))))))</f>
        <v>1</v>
      </c>
      <c r="S42" s="344" t="str">
        <f>IF(OR(AND(M42="Muy Baja",Q42="Leve"),AND(M42="Muy Baja",Q42="Menor"),AND(M42="Baja",Q42="Leve")),"Bajo",IF(OR(AND(M42="Muy baja",Q42="Moderado"),AND(M42="Baja",Q42="Menor"),AND(M42="Baja",Q42="Moderado"),AND(M42="Media",Q42="Leve"),AND(M42="Media",Q42="Menor"),AND(M42="Media",Q42="Moderado"),AND(M42="Alta",Q42="Leve"),AND(M42="Alta",Q42="Menor")),"Moderado",IF(OR(AND(M42="Muy Baja",Q42="Mayor"),AND(M42="Baja",Q42="Mayor"),AND(M42="Media",Q42="Mayor"),AND(M42="Alta",Q42="Moderado"),AND(M42="Alta",Q42="Mayor"),AND(M42="Muy Alta",Q42="Leve"),AND(M42="Muy Alta",Q42="Menor"),AND(M42="Muy Alta",Q42="Moderado"),AND(M42="Muy Alta",Q42="Mayor")),"Alto",IF(OR(AND(M42="Muy Baja",Q42="Catastrófico"),AND(M42="Baja",Q42="Catastrófico"),AND(M42="Media",Q42="Catastrófico"),AND(M42="Alta",Q42="Catastrófico"),AND(M42="Muy Alta",Q42="Catastrófico")),"Extremo",""))))</f>
        <v>Extremo</v>
      </c>
      <c r="T42" s="178">
        <v>1</v>
      </c>
      <c r="U42" s="190" t="s">
        <v>496</v>
      </c>
      <c r="V42" s="180" t="str">
        <f>IF(OR(W42="Preventivo",W42="Detectivo"),"Probabilidad",IF(W42="Correctivo","Impacto",""))</f>
        <v>Probabilidad</v>
      </c>
      <c r="W42" s="195" t="s">
        <v>13</v>
      </c>
      <c r="X42" s="195" t="s">
        <v>8</v>
      </c>
      <c r="Y42" s="182" t="str">
        <f>IF(AND(W42="Preventivo",X42="Automático"),"50%",IF(AND(W42="Preventivo",X42="Manual"),"40%",IF(AND(W42="Detectivo",X42="Automático"),"40%",IF(AND(W42="Detectivo",X42="Manual"),"30%",IF(AND(W42="Correctivo",X42="Automático"),"35%",IF(AND(W42="Correctivo",X42="Manual"),"25%",""))))))</f>
        <v>40%</v>
      </c>
      <c r="Z42" s="195" t="s">
        <v>18</v>
      </c>
      <c r="AA42" s="195" t="s">
        <v>21</v>
      </c>
      <c r="AB42" s="195" t="s">
        <v>112</v>
      </c>
      <c r="AC42" s="183">
        <f>IFERROR(IF(V42="Probabilidad",(N42-(+N42*Y42)),IF(V42="Impacto",N42,"")),"")</f>
        <v>0.48</v>
      </c>
      <c r="AD42" s="184" t="str">
        <f>IFERROR(IF(AC42="","",IF(AC42&lt;=0.2,"Muy Baja",IF(AC42&lt;=0.4,"Baja",IF(AC42&lt;=0.6,"Media",IF(AC42&lt;=0.8,"Alta","Muy Alta"))))),"")</f>
        <v>Media</v>
      </c>
      <c r="AE42" s="185">
        <f>+AC42</f>
        <v>0.48</v>
      </c>
      <c r="AF42" s="184" t="str">
        <f>IFERROR(IF(AG42="","",IF(AG42&lt;=0.2,"Leve",IF(AG42&lt;=0.4,"Menor",IF(AG42&lt;=0.6,"Moderado",IF(AG42&lt;=0.8,"Mayor","Catastrófico"))))),"")</f>
        <v>Catastrófico</v>
      </c>
      <c r="AG42" s="185">
        <f>IFERROR(IF(V42="Impacto",(R42-(+R42*Y42)),IF(V42="Probabilidad",R42,"")),"")</f>
        <v>1</v>
      </c>
      <c r="AH42" s="186" t="str">
        <f>IFERROR(IF(OR(AND(AD42="Muy Baja",AF42="Leve"),AND(AD42="Muy Baja",AF42="Menor"),AND(AD42="Baja",AF42="Leve")),"Bajo",IF(OR(AND(AD42="Muy baja",AF42="Moderado"),AND(AD42="Baja",AF42="Menor"),AND(AD42="Baja",AF42="Moderado"),AND(AD42="Media",AF42="Leve"),AND(AD42="Media",AF42="Menor"),AND(AD42="Media",AF42="Moderado"),AND(AD42="Alta",AF42="Leve"),AND(AD42="Alta",AF42="Menor")),"Moderado",IF(OR(AND(AD42="Muy Baja",AF42="Mayor"),AND(AD42="Baja",AF42="Mayor"),AND(AD42="Media",AF42="Mayor"),AND(AD42="Alta",AF42="Moderado"),AND(AD42="Alta",AF42="Mayor"),AND(AD42="Muy Alta",AF42="Leve"),AND(AD42="Muy Alta",AF42="Menor"),AND(AD42="Muy Alta",AF42="Moderado"),AND(AD42="Muy Alta",AF42="Mayor")),"Alto",IF(OR(AND(AD42="Muy Baja",AF42="Catastrófico"),AND(AD42="Baja",AF42="Catastrófico"),AND(AD42="Media",AF42="Catastrófico"),AND(AD42="Alta",AF42="Catastrófico"),AND(AD42="Muy Alta",AF42="Catastrófico")),"Extremo","")))),"")</f>
        <v>Extremo</v>
      </c>
      <c r="AI42" s="187" t="s">
        <v>117</v>
      </c>
      <c r="AJ42" s="297" t="s">
        <v>471</v>
      </c>
      <c r="AK42" s="318" t="s">
        <v>214</v>
      </c>
      <c r="AL42" s="319">
        <v>45293</v>
      </c>
      <c r="AM42" s="310">
        <v>45657</v>
      </c>
      <c r="AN42" s="329" t="s">
        <v>409</v>
      </c>
      <c r="AO42" s="326" t="s">
        <v>360</v>
      </c>
      <c r="AP42" s="362" t="s">
        <v>472</v>
      </c>
      <c r="AQ42" s="77"/>
      <c r="AR42" s="77"/>
      <c r="AS42" s="77"/>
      <c r="AT42" s="77"/>
      <c r="AU42" s="77"/>
      <c r="AV42" s="77"/>
      <c r="AW42" s="77"/>
      <c r="AX42" s="77"/>
      <c r="AY42" s="77"/>
      <c r="AZ42" s="77"/>
      <c r="BA42" s="77"/>
      <c r="BB42" s="77"/>
      <c r="BC42" s="77"/>
      <c r="BD42" s="77"/>
      <c r="BE42" s="77"/>
      <c r="BF42" s="77"/>
      <c r="BG42" s="77"/>
      <c r="BH42" s="77"/>
      <c r="BI42" s="77"/>
      <c r="BJ42" s="77"/>
      <c r="BK42" s="77"/>
      <c r="BL42" s="77"/>
      <c r="BM42" s="77"/>
      <c r="BN42" s="77"/>
      <c r="BO42" s="77"/>
      <c r="BP42" s="77"/>
      <c r="BQ42" s="77"/>
      <c r="BR42" s="77"/>
      <c r="BS42" s="77"/>
      <c r="BT42" s="77"/>
      <c r="BU42" s="77"/>
    </row>
    <row r="43" spans="1:73" ht="104.25" customHeight="1" x14ac:dyDescent="0.2">
      <c r="A43" s="295"/>
      <c r="B43" s="349"/>
      <c r="C43" s="349"/>
      <c r="D43" s="296"/>
      <c r="E43" s="297"/>
      <c r="F43" s="297"/>
      <c r="G43" s="297"/>
      <c r="H43" s="297"/>
      <c r="I43" s="354"/>
      <c r="J43" s="321"/>
      <c r="K43" s="329"/>
      <c r="L43" s="318"/>
      <c r="M43" s="343"/>
      <c r="N43" s="340"/>
      <c r="O43" s="341"/>
      <c r="P43" s="342">
        <f>IF(NOT(ISERROR(MATCH(O43,_xlfn.ANCHORARRAY(I54),0))),N56&amp;"Por favor no seleccionar los criterios de impacto",O43)</f>
        <v>0</v>
      </c>
      <c r="Q43" s="343"/>
      <c r="R43" s="340"/>
      <c r="S43" s="344"/>
      <c r="T43" s="178">
        <v>2</v>
      </c>
      <c r="U43" s="190" t="s">
        <v>497</v>
      </c>
      <c r="V43" s="180" t="str">
        <f>IF(OR(W43="Preventivo",W43="Detectivo"),"Probabilidad",IF(W43="Correctivo","Impacto",""))</f>
        <v>Probabilidad</v>
      </c>
      <c r="W43" s="195" t="s">
        <v>13</v>
      </c>
      <c r="X43" s="195" t="s">
        <v>8</v>
      </c>
      <c r="Y43" s="182" t="str">
        <f t="shared" ref="Y43:Y47" si="43">IF(AND(W43="Preventivo",X43="Automático"),"50%",IF(AND(W43="Preventivo",X43="Manual"),"40%",IF(AND(W43="Detectivo",X43="Automático"),"40%",IF(AND(W43="Detectivo",X43="Manual"),"30%",IF(AND(W43="Correctivo",X43="Automático"),"35%",IF(AND(W43="Correctivo",X43="Manual"),"25%",""))))))</f>
        <v>40%</v>
      </c>
      <c r="Z43" s="195" t="s">
        <v>18</v>
      </c>
      <c r="AA43" s="195" t="s">
        <v>21</v>
      </c>
      <c r="AB43" s="195" t="s">
        <v>112</v>
      </c>
      <c r="AC43" s="183">
        <f>IFERROR(IF(AND(V42="Probabilidad",V43="Probabilidad"),(AE42-(+AE42*Y43)),IF(V43="Probabilidad",(N42-(+N42*Y43)),IF(V43="Impacto",AE42,""))),"")</f>
        <v>0.28799999999999998</v>
      </c>
      <c r="AD43" s="184" t="str">
        <f t="shared" si="1"/>
        <v>Baja</v>
      </c>
      <c r="AE43" s="185">
        <f t="shared" ref="AE43:AE47" si="44">+AC43</f>
        <v>0.28799999999999998</v>
      </c>
      <c r="AF43" s="184" t="str">
        <f t="shared" si="3"/>
        <v>Catastrófico</v>
      </c>
      <c r="AG43" s="185">
        <f>IFERROR(IF(AND(V42="Impacto",V43="Impacto"),(AG42-(+AG42*Y43)),IF(V43="Impacto",(R42-(+R42*Y43)),IF(V43="Probabilidad",AG42,""))),"")</f>
        <v>1</v>
      </c>
      <c r="AH43" s="186" t="str">
        <f t="shared" ref="AH43:AH44" si="45">IFERROR(IF(OR(AND(AD43="Muy Baja",AF43="Leve"),AND(AD43="Muy Baja",AF43="Menor"),AND(AD43="Baja",AF43="Leve")),"Bajo",IF(OR(AND(AD43="Muy baja",AF43="Moderado"),AND(AD43="Baja",AF43="Menor"),AND(AD43="Baja",AF43="Moderado"),AND(AD43="Media",AF43="Leve"),AND(AD43="Media",AF43="Menor"),AND(AD43="Media",AF43="Moderado"),AND(AD43="Alta",AF43="Leve"),AND(AD43="Alta",AF43="Menor")),"Moderado",IF(OR(AND(AD43="Muy Baja",AF43="Mayor"),AND(AD43="Baja",AF43="Mayor"),AND(AD43="Media",AF43="Mayor"),AND(AD43="Alta",AF43="Moderado"),AND(AD43="Alta",AF43="Mayor"),AND(AD43="Muy Alta",AF43="Leve"),AND(AD43="Muy Alta",AF43="Menor"),AND(AD43="Muy Alta",AF43="Moderado"),AND(AD43="Muy Alta",AF43="Mayor")),"Alto",IF(OR(AND(AD43="Muy Baja",AF43="Catastrófico"),AND(AD43="Baja",AF43="Catastrófico"),AND(AD43="Media",AF43="Catastrófico"),AND(AD43="Alta",AF43="Catastrófico"),AND(AD43="Muy Alta",AF43="Catastrófico")),"Extremo","")))),"")</f>
        <v>Extremo</v>
      </c>
      <c r="AI43" s="187" t="s">
        <v>117</v>
      </c>
      <c r="AJ43" s="297"/>
      <c r="AK43" s="318"/>
      <c r="AL43" s="319"/>
      <c r="AM43" s="310"/>
      <c r="AN43" s="318"/>
      <c r="AO43" s="326"/>
      <c r="AP43" s="363"/>
      <c r="AQ43" s="77"/>
      <c r="AR43" s="77"/>
      <c r="AS43" s="77"/>
      <c r="AT43" s="77"/>
      <c r="AU43" s="77"/>
      <c r="AV43" s="77"/>
      <c r="AW43" s="77"/>
      <c r="AX43" s="77"/>
      <c r="AY43" s="77"/>
      <c r="AZ43" s="77"/>
      <c r="BA43" s="77"/>
      <c r="BB43" s="77"/>
      <c r="BC43" s="77"/>
      <c r="BD43" s="77"/>
      <c r="BE43" s="77"/>
      <c r="BF43" s="77"/>
      <c r="BG43" s="77"/>
      <c r="BH43" s="77"/>
      <c r="BI43" s="77"/>
      <c r="BJ43" s="77"/>
      <c r="BK43" s="77"/>
      <c r="BL43" s="77"/>
      <c r="BM43" s="77"/>
      <c r="BN43" s="77"/>
      <c r="BO43" s="77"/>
      <c r="BP43" s="77"/>
      <c r="BQ43" s="77"/>
      <c r="BR43" s="77"/>
      <c r="BS43" s="77"/>
      <c r="BT43" s="77"/>
      <c r="BU43" s="77"/>
    </row>
    <row r="44" spans="1:73" ht="73.5" customHeight="1" x14ac:dyDescent="0.2">
      <c r="A44" s="295"/>
      <c r="B44" s="349"/>
      <c r="C44" s="349"/>
      <c r="D44" s="296"/>
      <c r="E44" s="297"/>
      <c r="F44" s="297"/>
      <c r="G44" s="297"/>
      <c r="H44" s="297"/>
      <c r="I44" s="354"/>
      <c r="J44" s="321"/>
      <c r="K44" s="329"/>
      <c r="L44" s="318"/>
      <c r="M44" s="343"/>
      <c r="N44" s="340"/>
      <c r="O44" s="341"/>
      <c r="P44" s="342">
        <f>IF(NOT(ISERROR(MATCH(O44,_xlfn.ANCHORARRAY(I55),0))),N57&amp;"Por favor no seleccionar los criterios de impacto",O44)</f>
        <v>0</v>
      </c>
      <c r="Q44" s="343"/>
      <c r="R44" s="340"/>
      <c r="S44" s="344"/>
      <c r="T44" s="178">
        <v>3</v>
      </c>
      <c r="U44" s="190" t="s">
        <v>469</v>
      </c>
      <c r="V44" s="180" t="str">
        <f>IF(OR(W44="Preventivo",W44="Detectivo"),"Probabilidad",IF(W44="Correctivo","Impacto",""))</f>
        <v>Probabilidad</v>
      </c>
      <c r="W44" s="195" t="s">
        <v>14</v>
      </c>
      <c r="X44" s="195" t="s">
        <v>8</v>
      </c>
      <c r="Y44" s="182" t="str">
        <f t="shared" si="43"/>
        <v>30%</v>
      </c>
      <c r="Z44" s="195" t="s">
        <v>18</v>
      </c>
      <c r="AA44" s="195" t="s">
        <v>21</v>
      </c>
      <c r="AB44" s="195" t="s">
        <v>112</v>
      </c>
      <c r="AC44" s="183">
        <f>IFERROR(IF(AND(V43="Probabilidad",V44="Probabilidad"),(AE43-(+AE43*Y44)),IF(AND(V43="Impacto",V44="Probabilidad"),(AE42-(+AE42*Y44)),IF(V44="Impacto",AE43,""))),"")</f>
        <v>0.2016</v>
      </c>
      <c r="AD44" s="184" t="str">
        <f t="shared" si="1"/>
        <v>Baja</v>
      </c>
      <c r="AE44" s="185">
        <f t="shared" si="44"/>
        <v>0.2016</v>
      </c>
      <c r="AF44" s="184" t="str">
        <f t="shared" si="3"/>
        <v>Catastrófico</v>
      </c>
      <c r="AG44" s="185">
        <f>IFERROR(IF(AND(V43="Impacto",V44="Impacto"),(AG43-(+AG43*Y44)),IF(AND(V43="Probabilidad",V44="Impacto"),(AG42-(+AG42*Y44)),IF(V44="Probabilidad",AG43,""))),"")</f>
        <v>1</v>
      </c>
      <c r="AH44" s="186" t="str">
        <f t="shared" si="45"/>
        <v>Extremo</v>
      </c>
      <c r="AI44" s="187" t="s">
        <v>117</v>
      </c>
      <c r="AJ44" s="297"/>
      <c r="AK44" s="318"/>
      <c r="AL44" s="319"/>
      <c r="AM44" s="310"/>
      <c r="AN44" s="318"/>
      <c r="AO44" s="326"/>
      <c r="AP44" s="363"/>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row>
    <row r="45" spans="1:73" ht="104.25" customHeight="1" x14ac:dyDescent="0.2">
      <c r="A45" s="295"/>
      <c r="B45" s="349"/>
      <c r="C45" s="349"/>
      <c r="D45" s="296"/>
      <c r="E45" s="297"/>
      <c r="F45" s="297"/>
      <c r="G45" s="297"/>
      <c r="H45" s="297"/>
      <c r="I45" s="354"/>
      <c r="J45" s="321"/>
      <c r="K45" s="329"/>
      <c r="L45" s="318"/>
      <c r="M45" s="343"/>
      <c r="N45" s="340"/>
      <c r="O45" s="341"/>
      <c r="P45" s="342">
        <f>IF(NOT(ISERROR(MATCH(O45,_xlfn.ANCHORARRAY(I56),0))),N58&amp;"Por favor no seleccionar los criterios de impacto",O45)</f>
        <v>0</v>
      </c>
      <c r="Q45" s="343"/>
      <c r="R45" s="340"/>
      <c r="S45" s="344"/>
      <c r="T45" s="178">
        <v>4</v>
      </c>
      <c r="U45" s="190" t="s">
        <v>470</v>
      </c>
      <c r="V45" s="180" t="str">
        <f t="shared" ref="V45:V47" si="46">IF(OR(W45="Preventivo",W45="Detectivo"),"Probabilidad",IF(W45="Correctivo","Impacto",""))</f>
        <v>Probabilidad</v>
      </c>
      <c r="W45" s="195" t="s">
        <v>14</v>
      </c>
      <c r="X45" s="195" t="s">
        <v>8</v>
      </c>
      <c r="Y45" s="182" t="str">
        <f t="shared" si="43"/>
        <v>30%</v>
      </c>
      <c r="Z45" s="195" t="s">
        <v>18</v>
      </c>
      <c r="AA45" s="195" t="s">
        <v>21</v>
      </c>
      <c r="AB45" s="195" t="s">
        <v>112</v>
      </c>
      <c r="AC45" s="183">
        <f t="shared" ref="AC45:AC47" si="47">IFERROR(IF(AND(V44="Probabilidad",V45="Probabilidad"),(AE44-(+AE44*Y45)),IF(AND(V44="Impacto",V45="Probabilidad"),(AE43-(+AE43*Y45)),IF(V45="Impacto",AE44,""))),"")</f>
        <v>0.14112</v>
      </c>
      <c r="AD45" s="184" t="str">
        <f t="shared" si="1"/>
        <v>Muy Baja</v>
      </c>
      <c r="AE45" s="185">
        <f t="shared" si="44"/>
        <v>0.14112</v>
      </c>
      <c r="AF45" s="184" t="str">
        <f t="shared" si="3"/>
        <v>Catastrófico</v>
      </c>
      <c r="AG45" s="185">
        <f t="shared" ref="AG45:AG47" si="48">IFERROR(IF(AND(V44="Impacto",V45="Impacto"),(AG44-(+AG44*Y45)),IF(AND(V44="Probabilidad",V45="Impacto"),(AG43-(+AG43*Y45)),IF(V45="Probabilidad",AG44,""))),"")</f>
        <v>1</v>
      </c>
      <c r="AH45" s="186" t="str">
        <f>IFERROR(IF(OR(AND(AD45="Muy Baja",AF45="Leve"),AND(AD45="Muy Baja",AF45="Menor"),AND(AD45="Baja",AF45="Leve")),"Bajo",IF(OR(AND(AD45="Muy baja",AF45="Moderado"),AND(AD45="Baja",AF45="Menor"),AND(AD45="Baja",AF45="Moderado"),AND(AD45="Media",AF45="Leve"),AND(AD45="Media",AF45="Menor"),AND(AD45="Media",AF45="Moderado"),AND(AD45="Alta",AF45="Leve"),AND(AD45="Alta",AF45="Menor")),"Moderado",IF(OR(AND(AD45="Muy Baja",AF45="Mayor"),AND(AD45="Baja",AF45="Mayor"),AND(AD45="Media",AF45="Mayor"),AND(AD45="Alta",AF45="Moderado"),AND(AD45="Alta",AF45="Mayor"),AND(AD45="Muy Alta",AF45="Leve"),AND(AD45="Muy Alta",AF45="Menor"),AND(AD45="Muy Alta",AF45="Moderado"),AND(AD45="Muy Alta",AF45="Mayor")),"Alto",IF(OR(AND(AD45="Muy Baja",AF45="Catastrófico"),AND(AD45="Baja",AF45="Catastrófico"),AND(AD45="Media",AF45="Catastrófico"),AND(AD45="Alta",AF45="Catastrófico"),AND(AD45="Muy Alta",AF45="Catastrófico")),"Extremo","")))),"")</f>
        <v>Extremo</v>
      </c>
      <c r="AI45" s="187" t="s">
        <v>117</v>
      </c>
      <c r="AJ45" s="297"/>
      <c r="AK45" s="318"/>
      <c r="AL45" s="319"/>
      <c r="AM45" s="310"/>
      <c r="AN45" s="318"/>
      <c r="AO45" s="326"/>
      <c r="AP45" s="363"/>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row>
    <row r="46" spans="1:73" ht="15" hidden="1" customHeight="1" x14ac:dyDescent="0.2">
      <c r="A46" s="295"/>
      <c r="B46" s="349"/>
      <c r="C46" s="349"/>
      <c r="D46" s="296"/>
      <c r="E46" s="297"/>
      <c r="F46" s="297"/>
      <c r="G46" s="297"/>
      <c r="H46" s="297"/>
      <c r="I46" s="354"/>
      <c r="J46" s="321"/>
      <c r="K46" s="329"/>
      <c r="L46" s="318"/>
      <c r="M46" s="343"/>
      <c r="N46" s="340"/>
      <c r="O46" s="341"/>
      <c r="P46" s="342">
        <f>IF(NOT(ISERROR(MATCH(O46,_xlfn.ANCHORARRAY(I57),0))),N59&amp;"Por favor no seleccionar los criterios de impacto",O46)</f>
        <v>0</v>
      </c>
      <c r="Q46" s="343"/>
      <c r="R46" s="340"/>
      <c r="S46" s="344"/>
      <c r="T46" s="178">
        <v>5</v>
      </c>
      <c r="U46" s="179"/>
      <c r="V46" s="180" t="str">
        <f t="shared" si="46"/>
        <v/>
      </c>
      <c r="W46" s="181"/>
      <c r="X46" s="181"/>
      <c r="Y46" s="182" t="str">
        <f t="shared" si="43"/>
        <v/>
      </c>
      <c r="Z46" s="181"/>
      <c r="AA46" s="181"/>
      <c r="AB46" s="181"/>
      <c r="AC46" s="183" t="str">
        <f t="shared" si="47"/>
        <v/>
      </c>
      <c r="AD46" s="184" t="str">
        <f t="shared" si="1"/>
        <v/>
      </c>
      <c r="AE46" s="185" t="str">
        <f t="shared" si="44"/>
        <v/>
      </c>
      <c r="AF46" s="184" t="str">
        <f t="shared" si="3"/>
        <v/>
      </c>
      <c r="AG46" s="185" t="str">
        <f t="shared" si="48"/>
        <v/>
      </c>
      <c r="AH46" s="186" t="str">
        <f t="shared" ref="AH46:AH47" si="49">IFERROR(IF(OR(AND(AD46="Muy Baja",AF46="Leve"),AND(AD46="Muy Baja",AF46="Menor"),AND(AD46="Baja",AF46="Leve")),"Bajo",IF(OR(AND(AD46="Muy baja",AF46="Moderado"),AND(AD46="Baja",AF46="Menor"),AND(AD46="Baja",AF46="Moderado"),AND(AD46="Media",AF46="Leve"),AND(AD46="Media",AF46="Menor"),AND(AD46="Media",AF46="Moderado"),AND(AD46="Alta",AF46="Leve"),AND(AD46="Alta",AF46="Menor")),"Moderado",IF(OR(AND(AD46="Muy Baja",AF46="Mayor"),AND(AD46="Baja",AF46="Mayor"),AND(AD46="Media",AF46="Mayor"),AND(AD46="Alta",AF46="Moderado"),AND(AD46="Alta",AF46="Mayor"),AND(AD46="Muy Alta",AF46="Leve"),AND(AD46="Muy Alta",AF46="Menor"),AND(AD46="Muy Alta",AF46="Moderado"),AND(AD46="Muy Alta",AF46="Mayor")),"Alto",IF(OR(AND(AD46="Muy Baja",AF46="Catastrófico"),AND(AD46="Baja",AF46="Catastrófico"),AND(AD46="Media",AF46="Catastrófico"),AND(AD46="Alta",AF46="Catastrófico"),AND(AD46="Muy Alta",AF46="Catastrófico")),"Extremo","")))),"")</f>
        <v/>
      </c>
      <c r="AI46" s="187"/>
      <c r="AJ46" s="297"/>
      <c r="AK46" s="318"/>
      <c r="AL46" s="319"/>
      <c r="AM46" s="310"/>
      <c r="AN46" s="318"/>
      <c r="AO46" s="326"/>
      <c r="AP46" s="363"/>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row>
    <row r="47" spans="1:73" ht="15" hidden="1" customHeight="1" x14ac:dyDescent="0.2">
      <c r="A47" s="295"/>
      <c r="B47" s="349"/>
      <c r="C47" s="349"/>
      <c r="D47" s="296"/>
      <c r="E47" s="297"/>
      <c r="F47" s="297"/>
      <c r="G47" s="297"/>
      <c r="H47" s="297"/>
      <c r="I47" s="354"/>
      <c r="J47" s="321"/>
      <c r="K47" s="329"/>
      <c r="L47" s="318"/>
      <c r="M47" s="343"/>
      <c r="N47" s="340"/>
      <c r="O47" s="341"/>
      <c r="P47" s="342">
        <f>IF(NOT(ISERROR(MATCH(O47,_xlfn.ANCHORARRAY(I58),0))),N60&amp;"Por favor no seleccionar los criterios de impacto",O47)</f>
        <v>0</v>
      </c>
      <c r="Q47" s="343"/>
      <c r="R47" s="340"/>
      <c r="S47" s="344"/>
      <c r="T47" s="178">
        <v>6</v>
      </c>
      <c r="U47" s="179"/>
      <c r="V47" s="180" t="str">
        <f t="shared" si="46"/>
        <v/>
      </c>
      <c r="W47" s="181"/>
      <c r="X47" s="181"/>
      <c r="Y47" s="182" t="str">
        <f t="shared" si="43"/>
        <v/>
      </c>
      <c r="Z47" s="181"/>
      <c r="AA47" s="181"/>
      <c r="AB47" s="181"/>
      <c r="AC47" s="183" t="str">
        <f t="shared" si="47"/>
        <v/>
      </c>
      <c r="AD47" s="184" t="str">
        <f t="shared" si="1"/>
        <v/>
      </c>
      <c r="AE47" s="185" t="str">
        <f t="shared" si="44"/>
        <v/>
      </c>
      <c r="AF47" s="184" t="str">
        <f t="shared" si="3"/>
        <v/>
      </c>
      <c r="AG47" s="185" t="str">
        <f t="shared" si="48"/>
        <v/>
      </c>
      <c r="AH47" s="186" t="str">
        <f t="shared" si="49"/>
        <v/>
      </c>
      <c r="AI47" s="187"/>
      <c r="AJ47" s="297"/>
      <c r="AK47" s="318"/>
      <c r="AL47" s="319"/>
      <c r="AM47" s="310"/>
      <c r="AN47" s="318"/>
      <c r="AO47" s="326"/>
      <c r="AP47" s="363"/>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row>
    <row r="48" spans="1:73" ht="174.75" customHeight="1" x14ac:dyDescent="0.2">
      <c r="A48" s="295">
        <v>8</v>
      </c>
      <c r="B48" s="315" t="s">
        <v>304</v>
      </c>
      <c r="C48" s="349" t="s">
        <v>432</v>
      </c>
      <c r="D48" s="296" t="s">
        <v>357</v>
      </c>
      <c r="E48" s="297" t="s">
        <v>479</v>
      </c>
      <c r="F48" s="297" t="s">
        <v>473</v>
      </c>
      <c r="G48" s="297" t="s">
        <v>480</v>
      </c>
      <c r="H48" s="297" t="s">
        <v>481</v>
      </c>
      <c r="I48" s="354" t="s">
        <v>482</v>
      </c>
      <c r="J48" s="322" t="s">
        <v>295</v>
      </c>
      <c r="K48" s="317" t="s">
        <v>300</v>
      </c>
      <c r="L48" s="355">
        <v>36311</v>
      </c>
      <c r="M48" s="343" t="str">
        <f>IF(L48&lt;=0,"",IF(L48&lt;=2,"Muy Baja",IF(L48&lt;=24,"Baja",IF(L48&lt;=500,"Media",IF(L48&lt;=5000,"Alta","Muy Alta")))))</f>
        <v>Muy Alta</v>
      </c>
      <c r="N48" s="340">
        <f>IF(M48="","",IF(M48="Muy Baja",0.2,IF(M48="Baja",0.4,IF(M48="Media",0.6,IF(M48="Alta",0.8,IF(M48="Muy Alta",1,))))))</f>
        <v>1</v>
      </c>
      <c r="O48" s="341" t="s">
        <v>136</v>
      </c>
      <c r="P48" s="342" t="str">
        <f>IF(NOT(ISERROR(MATCH(O48,'Tabla Impacto'!$B$221:$B$223,0))),'Tabla Impacto'!$F$223&amp;"Por favor no seleccionar los criterios de impacto(Afectación Económica o presupuestal y Pérdida Reputacional)",O48)</f>
        <v xml:space="preserve">     El riesgo afecta la imagen de la entidad a nivel nacional, con efecto publicitarios sostenible a nivel país</v>
      </c>
      <c r="Q48" s="343" t="str">
        <f>IF(OR(P48='Tabla Impacto'!$C$11,P48='Tabla Impacto'!$D$11),"Leve",IF(OR(P48='Tabla Impacto'!$C$12,P48='Tabla Impacto'!$D$12),"Menor",IF(OR(P48='Tabla Impacto'!$C$13,P48='Tabla Impacto'!$D$13),"Moderado",IF(OR(P48='Tabla Impacto'!$C$14,P48='Tabla Impacto'!$D$14),"Mayor",IF(OR(P48='Tabla Impacto'!$C$15,P48='Tabla Impacto'!$D$15),"Catastrófico","")))))</f>
        <v>Catastrófico</v>
      </c>
      <c r="R48" s="340">
        <f>IF(Q48="","",IF(Q48="Leve",0.2,IF(Q48="Menor",0.4,IF(Q48="Moderado",0.6,IF(Q48="Mayor",0.8,IF(Q48="Catastrófico",1,))))))</f>
        <v>1</v>
      </c>
      <c r="S48" s="344" t="str">
        <f>IF(OR(AND(M48="Muy Baja",Q48="Leve"),AND(M48="Muy Baja",Q48="Menor"),AND(M48="Baja",Q48="Leve")),"Bajo",IF(OR(AND(M48="Muy baja",Q48="Moderado"),AND(M48="Baja",Q48="Menor"),AND(M48="Baja",Q48="Moderado"),AND(M48="Media",Q48="Leve"),AND(M48="Media",Q48="Menor"),AND(M48="Media",Q48="Moderado"),AND(M48="Alta",Q48="Leve"),AND(M48="Alta",Q48="Menor")),"Moderado",IF(OR(AND(M48="Muy Baja",Q48="Mayor"),AND(M48="Baja",Q48="Mayor"),AND(M48="Media",Q48="Mayor"),AND(M48="Alta",Q48="Moderado"),AND(M48="Alta",Q48="Mayor"),AND(M48="Muy Alta",Q48="Leve"),AND(M48="Muy Alta",Q48="Menor"),AND(M48="Muy Alta",Q48="Moderado"),AND(M48="Muy Alta",Q48="Mayor")),"Alto",IF(OR(AND(M48="Muy Baja",Q48="Catastrófico"),AND(M48="Baja",Q48="Catastrófico"),AND(M48="Media",Q48="Catastrófico"),AND(M48="Alta",Q48="Catastrófico"),AND(M48="Muy Alta",Q48="Catastrófico")),"Extremo",""))))</f>
        <v>Extremo</v>
      </c>
      <c r="T48" s="178">
        <v>1</v>
      </c>
      <c r="U48" s="190" t="s">
        <v>474</v>
      </c>
      <c r="V48" s="180" t="str">
        <f>IF(OR(W48="Preventivo",W48="Detectivo"),"Probabilidad",IF(W48="Correctivo","Impacto",""))</f>
        <v>Probabilidad</v>
      </c>
      <c r="W48" s="181" t="s">
        <v>13</v>
      </c>
      <c r="X48" s="181" t="s">
        <v>8</v>
      </c>
      <c r="Y48" s="182" t="str">
        <f>IF(AND(W48="Preventivo",X48="Automático"),"50%",IF(AND(W48="Preventivo",X48="Manual"),"40%",IF(AND(W48="Detectivo",X48="Automático"),"40%",IF(AND(W48="Detectivo",X48="Manual"),"30%",IF(AND(W48="Correctivo",X48="Automático"),"35%",IF(AND(W48="Correctivo",X48="Manual"),"25%",""))))))</f>
        <v>40%</v>
      </c>
      <c r="Z48" s="181" t="s">
        <v>18</v>
      </c>
      <c r="AA48" s="181" t="s">
        <v>21</v>
      </c>
      <c r="AB48" s="181" t="s">
        <v>112</v>
      </c>
      <c r="AC48" s="183">
        <f>IFERROR(IF(V48="Probabilidad",(N48-(+N48*Y48)),IF(V48="Impacto",N48,"")),"")</f>
        <v>0.6</v>
      </c>
      <c r="AD48" s="184" t="str">
        <f>IFERROR(IF(AC48="","",IF(AC48&lt;=0.2,"Muy Baja",IF(AC48&lt;=0.4,"Baja",IF(AC48&lt;=0.6,"Media",IF(AC48&lt;=0.8,"Alta","Muy Alta"))))),"")</f>
        <v>Media</v>
      </c>
      <c r="AE48" s="185">
        <f>+AC48</f>
        <v>0.6</v>
      </c>
      <c r="AF48" s="184" t="str">
        <f>IFERROR(IF(AG48="","",IF(AG48&lt;=0.2,"Leve",IF(AG48&lt;=0.4,"Menor",IF(AG48&lt;=0.6,"Moderado",IF(AG48&lt;=0.8,"Mayor","Catastrófico"))))),"")</f>
        <v>Catastrófico</v>
      </c>
      <c r="AG48" s="185">
        <f>IFERROR(IF(V48="Impacto",(R48-(+R48*Y48)),IF(V48="Probabilidad",R48,"")),"")</f>
        <v>1</v>
      </c>
      <c r="AH48" s="186" t="str">
        <f>IFERROR(IF(OR(AND(AD48="Muy Baja",AF48="Leve"),AND(AD48="Muy Baja",AF48="Menor"),AND(AD48="Baja",AF48="Leve")),"Bajo",IF(OR(AND(AD48="Muy baja",AF48="Moderado"),AND(AD48="Baja",AF48="Menor"),AND(AD48="Baja",AF48="Moderado"),AND(AD48="Media",AF48="Leve"),AND(AD48="Media",AF48="Menor"),AND(AD48="Media",AF48="Moderado"),AND(AD48="Alta",AF48="Leve"),AND(AD48="Alta",AF48="Menor")),"Moderado",IF(OR(AND(AD48="Muy Baja",AF48="Mayor"),AND(AD48="Baja",AF48="Mayor"),AND(AD48="Media",AF48="Mayor"),AND(AD48="Alta",AF48="Moderado"),AND(AD48="Alta",AF48="Mayor"),AND(AD48="Muy Alta",AF48="Leve"),AND(AD48="Muy Alta",AF48="Menor"),AND(AD48="Muy Alta",AF48="Moderado"),AND(AD48="Muy Alta",AF48="Mayor")),"Alto",IF(OR(AND(AD48="Muy Baja",AF48="Catastrófico"),AND(AD48="Baja",AF48="Catastrófico"),AND(AD48="Media",AF48="Catastrófico"),AND(AD48="Alta",AF48="Catastrófico"),AND(AD48="Muy Alta",AF48="Catastrófico")),"Extremo","")))),"")</f>
        <v>Extremo</v>
      </c>
      <c r="AI48" s="187" t="s">
        <v>117</v>
      </c>
      <c r="AJ48" s="306" t="s">
        <v>476</v>
      </c>
      <c r="AK48" s="318" t="s">
        <v>227</v>
      </c>
      <c r="AL48" s="319">
        <v>45293</v>
      </c>
      <c r="AM48" s="310">
        <v>45657</v>
      </c>
      <c r="AN48" s="329" t="s">
        <v>477</v>
      </c>
      <c r="AO48" s="326" t="s">
        <v>360</v>
      </c>
      <c r="AP48" s="306" t="s">
        <v>478</v>
      </c>
      <c r="AQ48" s="77"/>
      <c r="AR48" s="77"/>
      <c r="AS48" s="77"/>
      <c r="AT48" s="77"/>
      <c r="AU48" s="77"/>
      <c r="AV48" s="77"/>
      <c r="AW48" s="77"/>
      <c r="AX48" s="77"/>
      <c r="AY48" s="77"/>
      <c r="AZ48" s="77"/>
      <c r="BA48" s="77"/>
      <c r="BB48" s="77"/>
      <c r="BC48" s="77"/>
      <c r="BD48" s="77"/>
      <c r="BE48" s="77"/>
      <c r="BF48" s="77"/>
      <c r="BG48" s="77"/>
      <c r="BH48" s="77"/>
      <c r="BI48" s="77"/>
      <c r="BJ48" s="77"/>
      <c r="BK48" s="77"/>
      <c r="BL48" s="77"/>
      <c r="BM48" s="77"/>
      <c r="BN48" s="77"/>
      <c r="BO48" s="77"/>
      <c r="BP48" s="77"/>
      <c r="BQ48" s="77"/>
      <c r="BR48" s="77"/>
      <c r="BS48" s="77"/>
      <c r="BT48" s="77"/>
      <c r="BU48" s="77"/>
    </row>
    <row r="49" spans="1:73" ht="194.25" customHeight="1" x14ac:dyDescent="0.2">
      <c r="A49" s="295"/>
      <c r="B49" s="315"/>
      <c r="C49" s="349"/>
      <c r="D49" s="296"/>
      <c r="E49" s="297"/>
      <c r="F49" s="297"/>
      <c r="G49" s="297"/>
      <c r="H49" s="297"/>
      <c r="I49" s="354"/>
      <c r="J49" s="322" t="s">
        <v>296</v>
      </c>
      <c r="K49" s="317"/>
      <c r="L49" s="355"/>
      <c r="M49" s="343"/>
      <c r="N49" s="340"/>
      <c r="O49" s="341"/>
      <c r="P49" s="342">
        <f>IF(NOT(ISERROR(MATCH(O49,_xlfn.ANCHORARRAY(I60),0))),N62&amp;"Por favor no seleccionar los criterios de impacto",O49)</f>
        <v>0</v>
      </c>
      <c r="Q49" s="343"/>
      <c r="R49" s="340"/>
      <c r="S49" s="344"/>
      <c r="T49" s="178">
        <v>2</v>
      </c>
      <c r="U49" s="190" t="s">
        <v>475</v>
      </c>
      <c r="V49" s="180" t="str">
        <f>IF(OR(W49="Preventivo",W49="Detectivo"),"Probabilidad",IF(W49="Correctivo","Impacto",""))</f>
        <v>Probabilidad</v>
      </c>
      <c r="W49" s="181" t="s">
        <v>13</v>
      </c>
      <c r="X49" s="181" t="s">
        <v>9</v>
      </c>
      <c r="Y49" s="182" t="str">
        <f t="shared" ref="Y49:Y53" si="50">IF(AND(W49="Preventivo",X49="Automático"),"50%",IF(AND(W49="Preventivo",X49="Manual"),"40%",IF(AND(W49="Detectivo",X49="Automático"),"40%",IF(AND(W49="Detectivo",X49="Manual"),"30%",IF(AND(W49="Correctivo",X49="Automático"),"35%",IF(AND(W49="Correctivo",X49="Manual"),"25%",""))))))</f>
        <v>50%</v>
      </c>
      <c r="Z49" s="181" t="s">
        <v>18</v>
      </c>
      <c r="AA49" s="181" t="s">
        <v>21</v>
      </c>
      <c r="AB49" s="181" t="s">
        <v>112</v>
      </c>
      <c r="AC49" s="183">
        <f>IFERROR(IF(AND(V48="Probabilidad",V49="Probabilidad"),(AE48-(+AE48*Y49)),IF(V49="Probabilidad",(N48-(+N48*Y49)),IF(V49="Impacto",AE48,""))),"")</f>
        <v>0.3</v>
      </c>
      <c r="AD49" s="184" t="str">
        <f t="shared" si="1"/>
        <v>Baja</v>
      </c>
      <c r="AE49" s="185">
        <f t="shared" ref="AE49:AE53" si="51">+AC49</f>
        <v>0.3</v>
      </c>
      <c r="AF49" s="184" t="str">
        <f t="shared" si="3"/>
        <v>Catastrófico</v>
      </c>
      <c r="AG49" s="185">
        <f>IFERROR(IF(AND(V48="Impacto",V49="Impacto"),(AG48-(+AG48*Y49)),IF(V49="Impacto",(R48-(+R48*Y49)),IF(V49="Probabilidad",AG48,""))),"")</f>
        <v>1</v>
      </c>
      <c r="AH49" s="186" t="str">
        <f t="shared" ref="AH49:AH50" si="52">IFERROR(IF(OR(AND(AD49="Muy Baja",AF49="Leve"),AND(AD49="Muy Baja",AF49="Menor"),AND(AD49="Baja",AF49="Leve")),"Bajo",IF(OR(AND(AD49="Muy baja",AF49="Moderado"),AND(AD49="Baja",AF49="Menor"),AND(AD49="Baja",AF49="Moderado"),AND(AD49="Media",AF49="Leve"),AND(AD49="Media",AF49="Menor"),AND(AD49="Media",AF49="Moderado"),AND(AD49="Alta",AF49="Leve"),AND(AD49="Alta",AF49="Menor")),"Moderado",IF(OR(AND(AD49="Muy Baja",AF49="Mayor"),AND(AD49="Baja",AF49="Mayor"),AND(AD49="Media",AF49="Mayor"),AND(AD49="Alta",AF49="Moderado"),AND(AD49="Alta",AF49="Mayor"),AND(AD49="Muy Alta",AF49="Leve"),AND(AD49="Muy Alta",AF49="Menor"),AND(AD49="Muy Alta",AF49="Moderado"),AND(AD49="Muy Alta",AF49="Mayor")),"Alto",IF(OR(AND(AD49="Muy Baja",AF49="Catastrófico"),AND(AD49="Baja",AF49="Catastrófico"),AND(AD49="Media",AF49="Catastrófico"),AND(AD49="Alta",AF49="Catastrófico"),AND(AD49="Muy Alta",AF49="Catastrófico")),"Extremo","")))),"")</f>
        <v>Extremo</v>
      </c>
      <c r="AI49" s="187" t="s">
        <v>117</v>
      </c>
      <c r="AJ49" s="306"/>
      <c r="AK49" s="318"/>
      <c r="AL49" s="319"/>
      <c r="AM49" s="310"/>
      <c r="AN49" s="329"/>
      <c r="AO49" s="326"/>
      <c r="AP49" s="306"/>
      <c r="AQ49" s="77"/>
      <c r="AR49" s="77"/>
      <c r="AS49" s="77"/>
      <c r="AT49" s="77"/>
      <c r="AU49" s="77"/>
      <c r="AV49" s="77"/>
      <c r="AW49" s="77"/>
      <c r="AX49" s="77"/>
      <c r="AY49" s="77"/>
      <c r="AZ49" s="77"/>
      <c r="BA49" s="77"/>
      <c r="BB49" s="77"/>
      <c r="BC49" s="77"/>
      <c r="BD49" s="77"/>
      <c r="BE49" s="77"/>
      <c r="BF49" s="77"/>
      <c r="BG49" s="77"/>
      <c r="BH49" s="77"/>
      <c r="BI49" s="77"/>
      <c r="BJ49" s="77"/>
      <c r="BK49" s="77"/>
      <c r="BL49" s="77"/>
      <c r="BM49" s="77"/>
      <c r="BN49" s="77"/>
      <c r="BO49" s="77"/>
      <c r="BP49" s="77"/>
      <c r="BQ49" s="77"/>
      <c r="BR49" s="77"/>
      <c r="BS49" s="77"/>
      <c r="BT49" s="77"/>
      <c r="BU49" s="77"/>
    </row>
    <row r="50" spans="1:73" ht="12.75" hidden="1" customHeight="1" x14ac:dyDescent="0.2">
      <c r="A50" s="295"/>
      <c r="B50" s="315"/>
      <c r="C50" s="349"/>
      <c r="D50" s="296"/>
      <c r="E50" s="297"/>
      <c r="F50" s="297"/>
      <c r="G50" s="297"/>
      <c r="H50" s="297"/>
      <c r="I50" s="354"/>
      <c r="J50" s="322" t="s">
        <v>296</v>
      </c>
      <c r="K50" s="317"/>
      <c r="L50" s="355"/>
      <c r="M50" s="343"/>
      <c r="N50" s="340"/>
      <c r="O50" s="341"/>
      <c r="P50" s="342">
        <f>IF(NOT(ISERROR(MATCH(O50,_xlfn.ANCHORARRAY(I61),0))),N63&amp;"Por favor no seleccionar los criterios de impacto",O50)</f>
        <v>0</v>
      </c>
      <c r="Q50" s="343"/>
      <c r="R50" s="340"/>
      <c r="S50" s="344"/>
      <c r="T50" s="178">
        <v>3</v>
      </c>
      <c r="U50" s="190"/>
      <c r="V50" s="180" t="str">
        <f>IF(OR(W50="Preventivo",W50="Detectivo"),"Probabilidad",IF(W50="Correctivo","Impacto",""))</f>
        <v/>
      </c>
      <c r="W50" s="181"/>
      <c r="X50" s="181"/>
      <c r="Y50" s="182" t="str">
        <f t="shared" si="50"/>
        <v/>
      </c>
      <c r="Z50" s="181"/>
      <c r="AA50" s="181"/>
      <c r="AB50" s="181"/>
      <c r="AC50" s="183" t="str">
        <f>IFERROR(IF(AND(V49="Probabilidad",V50="Probabilidad"),(AE49-(+AE49*Y50)),IF(AND(V49="Impacto",V50="Probabilidad"),(AE48-(+AE48*Y50)),IF(V50="Impacto",AE49,""))),"")</f>
        <v/>
      </c>
      <c r="AD50" s="184" t="str">
        <f t="shared" si="1"/>
        <v/>
      </c>
      <c r="AE50" s="185" t="str">
        <f t="shared" si="51"/>
        <v/>
      </c>
      <c r="AF50" s="184" t="str">
        <f t="shared" si="3"/>
        <v/>
      </c>
      <c r="AG50" s="185" t="str">
        <f>IFERROR(IF(AND(V49="Impacto",V50="Impacto"),(AG49-(+AG49*Y50)),IF(AND(V49="Probabilidad",V50="Impacto"),(AG48-(+AG48*Y50)),IF(V50="Probabilidad",AG49,""))),"")</f>
        <v/>
      </c>
      <c r="AH50" s="186" t="str">
        <f t="shared" si="52"/>
        <v/>
      </c>
      <c r="AI50" s="187" t="s">
        <v>117</v>
      </c>
      <c r="AJ50" s="306"/>
      <c r="AK50" s="318"/>
      <c r="AL50" s="319"/>
      <c r="AM50" s="310"/>
      <c r="AN50" s="329"/>
      <c r="AO50" s="326"/>
      <c r="AP50" s="306"/>
      <c r="AQ50" s="77"/>
      <c r="AR50" s="77"/>
      <c r="AS50" s="77"/>
      <c r="AT50" s="77"/>
      <c r="AU50" s="77"/>
      <c r="AV50" s="77"/>
      <c r="AW50" s="77"/>
      <c r="AX50" s="77"/>
      <c r="AY50" s="77"/>
      <c r="AZ50" s="77"/>
      <c r="BA50" s="77"/>
      <c r="BB50" s="77"/>
      <c r="BC50" s="77"/>
      <c r="BD50" s="77"/>
      <c r="BE50" s="77"/>
      <c r="BF50" s="77"/>
      <c r="BG50" s="77"/>
      <c r="BH50" s="77"/>
      <c r="BI50" s="77"/>
      <c r="BJ50" s="77"/>
      <c r="BK50" s="77"/>
      <c r="BL50" s="77"/>
      <c r="BM50" s="77"/>
      <c r="BN50" s="77"/>
      <c r="BO50" s="77"/>
      <c r="BP50" s="77"/>
      <c r="BQ50" s="77"/>
      <c r="BR50" s="77"/>
      <c r="BS50" s="77"/>
      <c r="BT50" s="77"/>
      <c r="BU50" s="77"/>
    </row>
    <row r="51" spans="1:73" ht="15" hidden="1" customHeight="1" x14ac:dyDescent="0.2">
      <c r="A51" s="295"/>
      <c r="B51" s="315"/>
      <c r="C51" s="349"/>
      <c r="D51" s="296"/>
      <c r="E51" s="297"/>
      <c r="F51" s="297"/>
      <c r="G51" s="297"/>
      <c r="H51" s="297"/>
      <c r="I51" s="354"/>
      <c r="J51" s="322" t="s">
        <v>296</v>
      </c>
      <c r="K51" s="317"/>
      <c r="L51" s="355"/>
      <c r="M51" s="343"/>
      <c r="N51" s="340"/>
      <c r="O51" s="341"/>
      <c r="P51" s="342">
        <f>IF(NOT(ISERROR(MATCH(O51,_xlfn.ANCHORARRAY(I62),0))),N64&amp;"Por favor no seleccionar los criterios de impacto",O51)</f>
        <v>0</v>
      </c>
      <c r="Q51" s="343"/>
      <c r="R51" s="340"/>
      <c r="S51" s="344"/>
      <c r="T51" s="178">
        <v>4</v>
      </c>
      <c r="U51" s="179"/>
      <c r="V51" s="180" t="str">
        <f t="shared" ref="V51:V53" si="53">IF(OR(W51="Preventivo",W51="Detectivo"),"Probabilidad",IF(W51="Correctivo","Impacto",""))</f>
        <v/>
      </c>
      <c r="W51" s="181"/>
      <c r="X51" s="181"/>
      <c r="Y51" s="182" t="str">
        <f t="shared" si="50"/>
        <v/>
      </c>
      <c r="Z51" s="181"/>
      <c r="AA51" s="181"/>
      <c r="AB51" s="181"/>
      <c r="AC51" s="183" t="str">
        <f t="shared" ref="AC51:AC53" si="54">IFERROR(IF(AND(V50="Probabilidad",V51="Probabilidad"),(AE50-(+AE50*Y51)),IF(AND(V50="Impacto",V51="Probabilidad"),(AE49-(+AE49*Y51)),IF(V51="Impacto",AE50,""))),"")</f>
        <v/>
      </c>
      <c r="AD51" s="184" t="str">
        <f t="shared" si="1"/>
        <v/>
      </c>
      <c r="AE51" s="185" t="str">
        <f t="shared" si="51"/>
        <v/>
      </c>
      <c r="AF51" s="184" t="str">
        <f t="shared" si="3"/>
        <v/>
      </c>
      <c r="AG51" s="185" t="str">
        <f t="shared" ref="AG51:AG53" si="55">IFERROR(IF(AND(V50="Impacto",V51="Impacto"),(AG50-(+AG50*Y51)),IF(AND(V50="Probabilidad",V51="Impacto"),(AG49-(+AG49*Y51)),IF(V51="Probabilidad",AG50,""))),"")</f>
        <v/>
      </c>
      <c r="AH51" s="186" t="str">
        <f>IFERROR(IF(OR(AND(AD51="Muy Baja",AF51="Leve"),AND(AD51="Muy Baja",AF51="Menor"),AND(AD51="Baja",AF51="Leve")),"Bajo",IF(OR(AND(AD51="Muy baja",AF51="Moderado"),AND(AD51="Baja",AF51="Menor"),AND(AD51="Baja",AF51="Moderado"),AND(AD51="Media",AF51="Leve"),AND(AD51="Media",AF51="Menor"),AND(AD51="Media",AF51="Moderado"),AND(AD51="Alta",AF51="Leve"),AND(AD51="Alta",AF51="Menor")),"Moderado",IF(OR(AND(AD51="Muy Baja",AF51="Mayor"),AND(AD51="Baja",AF51="Mayor"),AND(AD51="Media",AF51="Mayor"),AND(AD51="Alta",AF51="Moderado"),AND(AD51="Alta",AF51="Mayor"),AND(AD51="Muy Alta",AF51="Leve"),AND(AD51="Muy Alta",AF51="Menor"),AND(AD51="Muy Alta",AF51="Moderado"),AND(AD51="Muy Alta",AF51="Mayor")),"Alto",IF(OR(AND(AD51="Muy Baja",AF51="Catastrófico"),AND(AD51="Baja",AF51="Catastrófico"),AND(AD51="Media",AF51="Catastrófico"),AND(AD51="Alta",AF51="Catastrófico"),AND(AD51="Muy Alta",AF51="Catastrófico")),"Extremo","")))),"")</f>
        <v/>
      </c>
      <c r="AI51" s="187" t="s">
        <v>117</v>
      </c>
      <c r="AJ51" s="306"/>
      <c r="AK51" s="318"/>
      <c r="AL51" s="319"/>
      <c r="AM51" s="310"/>
      <c r="AN51" s="329"/>
      <c r="AO51" s="326"/>
      <c r="AP51" s="306"/>
      <c r="AQ51" s="77"/>
      <c r="AR51" s="77"/>
      <c r="AS51" s="77"/>
      <c r="AT51" s="77"/>
      <c r="AU51" s="77"/>
      <c r="AV51" s="77"/>
      <c r="AW51" s="77"/>
      <c r="AX51" s="77"/>
      <c r="AY51" s="77"/>
      <c r="AZ51" s="77"/>
      <c r="BA51" s="77"/>
      <c r="BB51" s="77"/>
      <c r="BC51" s="77"/>
      <c r="BD51" s="77"/>
      <c r="BE51" s="77"/>
      <c r="BF51" s="77"/>
      <c r="BG51" s="77"/>
      <c r="BH51" s="77"/>
      <c r="BI51" s="77"/>
      <c r="BJ51" s="77"/>
      <c r="BK51" s="77"/>
      <c r="BL51" s="77"/>
      <c r="BM51" s="77"/>
      <c r="BN51" s="77"/>
      <c r="BO51" s="77"/>
      <c r="BP51" s="77"/>
      <c r="BQ51" s="77"/>
      <c r="BR51" s="77"/>
      <c r="BS51" s="77"/>
      <c r="BT51" s="77"/>
      <c r="BU51" s="77"/>
    </row>
    <row r="52" spans="1:73" ht="15" hidden="1" customHeight="1" x14ac:dyDescent="0.2">
      <c r="A52" s="295"/>
      <c r="B52" s="315"/>
      <c r="C52" s="349"/>
      <c r="D52" s="296"/>
      <c r="E52" s="297"/>
      <c r="F52" s="297"/>
      <c r="G52" s="297"/>
      <c r="H52" s="297"/>
      <c r="I52" s="354"/>
      <c r="J52" s="322" t="s">
        <v>296</v>
      </c>
      <c r="K52" s="317"/>
      <c r="L52" s="355"/>
      <c r="M52" s="343"/>
      <c r="N52" s="340"/>
      <c r="O52" s="341"/>
      <c r="P52" s="342">
        <f>IF(NOT(ISERROR(MATCH(O52,_xlfn.ANCHORARRAY(I63),0))),N65&amp;"Por favor no seleccionar los criterios de impacto",O52)</f>
        <v>0</v>
      </c>
      <c r="Q52" s="343"/>
      <c r="R52" s="340"/>
      <c r="S52" s="344"/>
      <c r="T52" s="178">
        <v>5</v>
      </c>
      <c r="U52" s="179"/>
      <c r="V52" s="180" t="str">
        <f t="shared" si="53"/>
        <v/>
      </c>
      <c r="W52" s="181"/>
      <c r="X52" s="181"/>
      <c r="Y52" s="182" t="str">
        <f t="shared" si="50"/>
        <v/>
      </c>
      <c r="Z52" s="181"/>
      <c r="AA52" s="181"/>
      <c r="AB52" s="181"/>
      <c r="AC52" s="183" t="str">
        <f t="shared" si="54"/>
        <v/>
      </c>
      <c r="AD52" s="184" t="str">
        <f t="shared" si="1"/>
        <v/>
      </c>
      <c r="AE52" s="185" t="str">
        <f t="shared" si="51"/>
        <v/>
      </c>
      <c r="AF52" s="184" t="str">
        <f t="shared" si="3"/>
        <v/>
      </c>
      <c r="AG52" s="185" t="str">
        <f t="shared" si="55"/>
        <v/>
      </c>
      <c r="AH52" s="186" t="str">
        <f t="shared" ref="AH52:AH53" si="56">IFERROR(IF(OR(AND(AD52="Muy Baja",AF52="Leve"),AND(AD52="Muy Baja",AF52="Menor"),AND(AD52="Baja",AF52="Leve")),"Bajo",IF(OR(AND(AD52="Muy baja",AF52="Moderado"),AND(AD52="Baja",AF52="Menor"),AND(AD52="Baja",AF52="Moderado"),AND(AD52="Media",AF52="Leve"),AND(AD52="Media",AF52="Menor"),AND(AD52="Media",AF52="Moderado"),AND(AD52="Alta",AF52="Leve"),AND(AD52="Alta",AF52="Menor")),"Moderado",IF(OR(AND(AD52="Muy Baja",AF52="Mayor"),AND(AD52="Baja",AF52="Mayor"),AND(AD52="Media",AF52="Mayor"),AND(AD52="Alta",AF52="Moderado"),AND(AD52="Alta",AF52="Mayor"),AND(AD52="Muy Alta",AF52="Leve"),AND(AD52="Muy Alta",AF52="Menor"),AND(AD52="Muy Alta",AF52="Moderado"),AND(AD52="Muy Alta",AF52="Mayor")),"Alto",IF(OR(AND(AD52="Muy Baja",AF52="Catastrófico"),AND(AD52="Baja",AF52="Catastrófico"),AND(AD52="Media",AF52="Catastrófico"),AND(AD52="Alta",AF52="Catastrófico"),AND(AD52="Muy Alta",AF52="Catastrófico")),"Extremo","")))),"")</f>
        <v/>
      </c>
      <c r="AI52" s="187" t="s">
        <v>117</v>
      </c>
      <c r="AJ52" s="306"/>
      <c r="AK52" s="318"/>
      <c r="AL52" s="319"/>
      <c r="AM52" s="310"/>
      <c r="AN52" s="329"/>
      <c r="AO52" s="326"/>
      <c r="AP52" s="306"/>
      <c r="AQ52" s="77"/>
      <c r="AR52" s="77"/>
      <c r="AS52" s="77"/>
      <c r="AT52" s="77"/>
      <c r="AU52" s="77"/>
      <c r="AV52" s="77"/>
      <c r="AW52" s="77"/>
      <c r="AX52" s="77"/>
      <c r="AY52" s="77"/>
      <c r="AZ52" s="77"/>
      <c r="BA52" s="77"/>
      <c r="BB52" s="77"/>
      <c r="BC52" s="77"/>
      <c r="BD52" s="77"/>
      <c r="BE52" s="77"/>
      <c r="BF52" s="77"/>
      <c r="BG52" s="77"/>
      <c r="BH52" s="77"/>
      <c r="BI52" s="77"/>
      <c r="BJ52" s="77"/>
      <c r="BK52" s="77"/>
      <c r="BL52" s="77"/>
      <c r="BM52" s="77"/>
      <c r="BN52" s="77"/>
      <c r="BO52" s="77"/>
      <c r="BP52" s="77"/>
      <c r="BQ52" s="77"/>
      <c r="BR52" s="77"/>
      <c r="BS52" s="77"/>
      <c r="BT52" s="77"/>
      <c r="BU52" s="77"/>
    </row>
    <row r="53" spans="1:73" ht="15" hidden="1" customHeight="1" x14ac:dyDescent="0.2">
      <c r="A53" s="295"/>
      <c r="B53" s="315"/>
      <c r="C53" s="349"/>
      <c r="D53" s="296"/>
      <c r="E53" s="297"/>
      <c r="F53" s="297"/>
      <c r="G53" s="297"/>
      <c r="H53" s="297"/>
      <c r="I53" s="354"/>
      <c r="J53" s="322" t="s">
        <v>296</v>
      </c>
      <c r="K53" s="317"/>
      <c r="L53" s="355"/>
      <c r="M53" s="343"/>
      <c r="N53" s="340"/>
      <c r="O53" s="341"/>
      <c r="P53" s="342">
        <f>IF(NOT(ISERROR(MATCH(O53,_xlfn.ANCHORARRAY(I64),0))),N66&amp;"Por favor no seleccionar los criterios de impacto",O53)</f>
        <v>0</v>
      </c>
      <c r="Q53" s="343"/>
      <c r="R53" s="340"/>
      <c r="S53" s="344"/>
      <c r="T53" s="178">
        <v>6</v>
      </c>
      <c r="U53" s="179"/>
      <c r="V53" s="180" t="str">
        <f t="shared" si="53"/>
        <v/>
      </c>
      <c r="W53" s="181"/>
      <c r="X53" s="181"/>
      <c r="Y53" s="182" t="str">
        <f t="shared" si="50"/>
        <v/>
      </c>
      <c r="Z53" s="181"/>
      <c r="AA53" s="181"/>
      <c r="AB53" s="181"/>
      <c r="AC53" s="183" t="str">
        <f t="shared" si="54"/>
        <v/>
      </c>
      <c r="AD53" s="184" t="str">
        <f t="shared" si="1"/>
        <v/>
      </c>
      <c r="AE53" s="185" t="str">
        <f t="shared" si="51"/>
        <v/>
      </c>
      <c r="AF53" s="184" t="str">
        <f t="shared" si="3"/>
        <v/>
      </c>
      <c r="AG53" s="185" t="str">
        <f t="shared" si="55"/>
        <v/>
      </c>
      <c r="AH53" s="186" t="str">
        <f t="shared" si="56"/>
        <v/>
      </c>
      <c r="AI53" s="187" t="s">
        <v>117</v>
      </c>
      <c r="AJ53" s="306"/>
      <c r="AK53" s="318"/>
      <c r="AL53" s="319"/>
      <c r="AM53" s="310"/>
      <c r="AN53" s="329"/>
      <c r="AO53" s="326"/>
      <c r="AP53" s="306"/>
      <c r="AQ53" s="77"/>
      <c r="AR53" s="77"/>
      <c r="AS53" s="77"/>
      <c r="AT53" s="77"/>
      <c r="AU53" s="77"/>
      <c r="AV53" s="77"/>
      <c r="AW53" s="77"/>
      <c r="AX53" s="77"/>
      <c r="AY53" s="77"/>
      <c r="AZ53" s="77"/>
      <c r="BA53" s="77"/>
      <c r="BB53" s="77"/>
      <c r="BC53" s="77"/>
      <c r="BD53" s="77"/>
      <c r="BE53" s="77"/>
      <c r="BF53" s="77"/>
      <c r="BG53" s="77"/>
      <c r="BH53" s="77"/>
      <c r="BI53" s="77"/>
      <c r="BJ53" s="77"/>
      <c r="BK53" s="77"/>
      <c r="BL53" s="77"/>
      <c r="BM53" s="77"/>
      <c r="BN53" s="77"/>
      <c r="BO53" s="77"/>
      <c r="BP53" s="77"/>
      <c r="BQ53" s="77"/>
      <c r="BR53" s="77"/>
      <c r="BS53" s="77"/>
      <c r="BT53" s="77"/>
      <c r="BU53" s="77"/>
    </row>
    <row r="54" spans="1:73" ht="144.75" customHeight="1" x14ac:dyDescent="0.2">
      <c r="A54" s="295">
        <v>9</v>
      </c>
      <c r="B54" s="315" t="s">
        <v>304</v>
      </c>
      <c r="C54" s="316" t="s">
        <v>488</v>
      </c>
      <c r="D54" s="296" t="s">
        <v>357</v>
      </c>
      <c r="E54" s="297" t="s">
        <v>487</v>
      </c>
      <c r="F54" s="297" t="s">
        <v>486</v>
      </c>
      <c r="G54" s="297" t="s">
        <v>483</v>
      </c>
      <c r="H54" s="297" t="s">
        <v>484</v>
      </c>
      <c r="I54" s="297" t="s">
        <v>485</v>
      </c>
      <c r="J54" s="323" t="s">
        <v>295</v>
      </c>
      <c r="K54" s="317" t="s">
        <v>300</v>
      </c>
      <c r="L54" s="318">
        <v>792</v>
      </c>
      <c r="M54" s="343" t="str">
        <f>IF(L54&lt;=0,"",IF(L54&lt;=2,"Muy Baja",IF(L54&lt;=24,"Baja",IF(L54&lt;=500,"Media",IF(L54&lt;=5000,"Alta","Muy Alta")))))</f>
        <v>Alta</v>
      </c>
      <c r="N54" s="340">
        <f>IF(M54="","",IF(M54="Muy Baja",0.2,IF(M54="Baja",0.4,IF(M54="Media",0.6,IF(M54="Alta",0.8,IF(M54="Muy Alta",1,))))))</f>
        <v>0.8</v>
      </c>
      <c r="O54" s="341" t="s">
        <v>136</v>
      </c>
      <c r="P54" s="342" t="str">
        <f>IF(NOT(ISERROR(MATCH(O54,'Tabla Impacto'!$B$221:$B$223,0))),'Tabla Impacto'!$F$223&amp;"Por favor no seleccionar los criterios de impacto(Afectación Económica o presupuestal y Pérdida Reputacional)",O54)</f>
        <v xml:space="preserve">     El riesgo afecta la imagen de la entidad a nivel nacional, con efecto publicitarios sostenible a nivel país</v>
      </c>
      <c r="Q54" s="343" t="str">
        <f>IF(OR(P54='Tabla Impacto'!$C$11,P54='Tabla Impacto'!$D$11),"Leve",IF(OR(P54='Tabla Impacto'!$C$12,P54='Tabla Impacto'!$D$12),"Menor",IF(OR(P54='Tabla Impacto'!$C$13,P54='Tabla Impacto'!$D$13),"Moderado",IF(OR(P54='Tabla Impacto'!$C$14,P54='Tabla Impacto'!$D$14),"Mayor",IF(OR(P54='Tabla Impacto'!$C$15,P54='Tabla Impacto'!$D$15),"Catastrófico","")))))</f>
        <v>Catastrófico</v>
      </c>
      <c r="R54" s="340">
        <f>IF(Q54="","",IF(Q54="Leve",0.2,IF(Q54="Menor",0.4,IF(Q54="Moderado",0.6,IF(Q54="Mayor",0.8,IF(Q54="Catastrófico",1,))))))</f>
        <v>1</v>
      </c>
      <c r="S54" s="344" t="str">
        <f>IF(OR(AND(M54="Muy Baja",Q54="Leve"),AND(M54="Muy Baja",Q54="Menor"),AND(M54="Baja",Q54="Leve")),"Bajo",IF(OR(AND(M54="Muy baja",Q54="Moderado"),AND(M54="Baja",Q54="Menor"),AND(M54="Baja",Q54="Moderado"),AND(M54="Media",Q54="Leve"),AND(M54="Media",Q54="Menor"),AND(M54="Media",Q54="Moderado"),AND(M54="Alta",Q54="Leve"),AND(M54="Alta",Q54="Menor")),"Moderado",IF(OR(AND(M54="Muy Baja",Q54="Mayor"),AND(M54="Baja",Q54="Mayor"),AND(M54="Media",Q54="Mayor"),AND(M54="Alta",Q54="Moderado"),AND(M54="Alta",Q54="Mayor"),AND(M54="Muy Alta",Q54="Leve"),AND(M54="Muy Alta",Q54="Menor"),AND(M54="Muy Alta",Q54="Moderado"),AND(M54="Muy Alta",Q54="Mayor")),"Alto",IF(OR(AND(M54="Muy Baja",Q54="Catastrófico"),AND(M54="Baja",Q54="Catastrófico"),AND(M54="Media",Q54="Catastrófico"),AND(M54="Alta",Q54="Catastrófico"),AND(M54="Muy Alta",Q54="Catastrófico")),"Extremo",""))))</f>
        <v>Extremo</v>
      </c>
      <c r="T54" s="178">
        <v>1</v>
      </c>
      <c r="U54" s="190" t="s">
        <v>489</v>
      </c>
      <c r="V54" s="180" t="str">
        <f>IF(OR(W54="Preventivo",W54="Detectivo"),"Probabilidad",IF(W54="Correctivo","Impacto",""))</f>
        <v>Probabilidad</v>
      </c>
      <c r="W54" s="181" t="s">
        <v>13</v>
      </c>
      <c r="X54" s="181" t="s">
        <v>8</v>
      </c>
      <c r="Y54" s="182" t="str">
        <f>IF(AND(W54="Preventivo",X54="Automático"),"50%",IF(AND(W54="Preventivo",X54="Manual"),"40%",IF(AND(W54="Detectivo",X54="Automático"),"40%",IF(AND(W54="Detectivo",X54="Manual"),"30%",IF(AND(W54="Correctivo",X54="Automático"),"35%",IF(AND(W54="Correctivo",X54="Manual"),"25%",""))))))</f>
        <v>40%</v>
      </c>
      <c r="Z54" s="181" t="s">
        <v>18</v>
      </c>
      <c r="AA54" s="181" t="s">
        <v>21</v>
      </c>
      <c r="AB54" s="181" t="s">
        <v>112</v>
      </c>
      <c r="AC54" s="183">
        <f>IFERROR(IF(V54="Probabilidad",(N54-(+N54*Y54)),IF(V54="Impacto",N54,"")),"")</f>
        <v>0.48</v>
      </c>
      <c r="AD54" s="184" t="str">
        <f>IFERROR(IF(AC54="","",IF(AC54&lt;=0.2,"Muy Baja",IF(AC54&lt;=0.4,"Baja",IF(AC54&lt;=0.6,"Media",IF(AC54&lt;=0.8,"Alta","Muy Alta"))))),"")</f>
        <v>Media</v>
      </c>
      <c r="AE54" s="185">
        <f>+AC54</f>
        <v>0.48</v>
      </c>
      <c r="AF54" s="184" t="str">
        <f>IFERROR(IF(AG54="","",IF(AG54&lt;=0.2,"Leve",IF(AG54&lt;=0.4,"Menor",IF(AG54&lt;=0.6,"Moderado",IF(AG54&lt;=0.8,"Mayor","Catastrófico"))))),"")</f>
        <v>Catastrófico</v>
      </c>
      <c r="AG54" s="185">
        <f>IFERROR(IF(V54="Impacto",(R54-(+R54*Y54)),IF(V54="Probabilidad",R54,"")),"")</f>
        <v>1</v>
      </c>
      <c r="AH54" s="186" t="str">
        <f>IFERROR(IF(OR(AND(AD54="Muy Baja",AF54="Leve"),AND(AD54="Muy Baja",AF54="Menor"),AND(AD54="Baja",AF54="Leve")),"Bajo",IF(OR(AND(AD54="Muy baja",AF54="Moderado"),AND(AD54="Baja",AF54="Menor"),AND(AD54="Baja",AF54="Moderado"),AND(AD54="Media",AF54="Leve"),AND(AD54="Media",AF54="Menor"),AND(AD54="Media",AF54="Moderado"),AND(AD54="Alta",AF54="Leve"),AND(AD54="Alta",AF54="Menor")),"Moderado",IF(OR(AND(AD54="Muy Baja",AF54="Mayor"),AND(AD54="Baja",AF54="Mayor"),AND(AD54="Media",AF54="Mayor"),AND(AD54="Alta",AF54="Moderado"),AND(AD54="Alta",AF54="Mayor"),AND(AD54="Muy Alta",AF54="Leve"),AND(AD54="Muy Alta",AF54="Menor"),AND(AD54="Muy Alta",AF54="Moderado"),AND(AD54="Muy Alta",AF54="Mayor")),"Alto",IF(OR(AND(AD54="Muy Baja",AF54="Catastrófico"),AND(AD54="Baja",AF54="Catastrófico"),AND(AD54="Media",AF54="Catastrófico"),AND(AD54="Alta",AF54="Catastrófico"),AND(AD54="Muy Alta",AF54="Catastrófico")),"Extremo","")))),"")</f>
        <v>Extremo</v>
      </c>
      <c r="AI54" s="187" t="s">
        <v>117</v>
      </c>
      <c r="AJ54" s="297" t="s">
        <v>494</v>
      </c>
      <c r="AK54" s="318" t="s">
        <v>216</v>
      </c>
      <c r="AL54" s="319">
        <v>45293</v>
      </c>
      <c r="AM54" s="310">
        <v>45657</v>
      </c>
      <c r="AN54" s="329" t="s">
        <v>477</v>
      </c>
      <c r="AO54" s="326" t="s">
        <v>360</v>
      </c>
      <c r="AP54" s="362" t="s">
        <v>495</v>
      </c>
      <c r="AQ54" s="77"/>
      <c r="AR54" s="77"/>
      <c r="AS54" s="77"/>
      <c r="AT54" s="77"/>
      <c r="AU54" s="77"/>
      <c r="AV54" s="77"/>
      <c r="AW54" s="77"/>
      <c r="AX54" s="77"/>
      <c r="AY54" s="77"/>
      <c r="AZ54" s="77"/>
      <c r="BA54" s="77"/>
      <c r="BB54" s="77"/>
      <c r="BC54" s="77"/>
      <c r="BD54" s="77"/>
      <c r="BE54" s="77"/>
      <c r="BF54" s="77"/>
      <c r="BG54" s="77"/>
      <c r="BH54" s="77"/>
      <c r="BI54" s="77"/>
      <c r="BJ54" s="77"/>
      <c r="BK54" s="77"/>
      <c r="BL54" s="77"/>
      <c r="BM54" s="77"/>
      <c r="BN54" s="77"/>
      <c r="BO54" s="77"/>
      <c r="BP54" s="77"/>
      <c r="BQ54" s="77"/>
      <c r="BR54" s="77"/>
      <c r="BS54" s="77"/>
      <c r="BT54" s="77"/>
      <c r="BU54" s="77"/>
    </row>
    <row r="55" spans="1:73" ht="207" customHeight="1" x14ac:dyDescent="0.2">
      <c r="A55" s="295"/>
      <c r="B55" s="315"/>
      <c r="C55" s="316"/>
      <c r="D55" s="296"/>
      <c r="E55" s="297"/>
      <c r="F55" s="297"/>
      <c r="G55" s="297"/>
      <c r="H55" s="297"/>
      <c r="I55" s="297"/>
      <c r="J55" s="323"/>
      <c r="K55" s="317"/>
      <c r="L55" s="318"/>
      <c r="M55" s="343"/>
      <c r="N55" s="340"/>
      <c r="O55" s="341"/>
      <c r="P55" s="342">
        <f>IF(NOT(ISERROR(MATCH(O55,_xlfn.ANCHORARRAY(I66),0))),N69&amp;"Por favor no seleccionar los criterios de impacto",O55)</f>
        <v>0</v>
      </c>
      <c r="Q55" s="343"/>
      <c r="R55" s="340"/>
      <c r="S55" s="344"/>
      <c r="T55" s="178">
        <v>2</v>
      </c>
      <c r="U55" s="190" t="s">
        <v>490</v>
      </c>
      <c r="V55" s="180" t="str">
        <f>IF(OR(W55="Preventivo",W55="Detectivo"),"Probabilidad",IF(W55="Correctivo","Impacto",""))</f>
        <v>Probabilidad</v>
      </c>
      <c r="W55" s="181" t="s">
        <v>13</v>
      </c>
      <c r="X55" s="181" t="s">
        <v>8</v>
      </c>
      <c r="Y55" s="182" t="str">
        <f t="shared" ref="Y55:Y59" si="57">IF(AND(W55="Preventivo",X55="Automático"),"50%",IF(AND(W55="Preventivo",X55="Manual"),"40%",IF(AND(W55="Detectivo",X55="Automático"),"40%",IF(AND(W55="Detectivo",X55="Manual"),"30%",IF(AND(W55="Correctivo",X55="Automático"),"35%",IF(AND(W55="Correctivo",X55="Manual"),"25%",""))))))</f>
        <v>40%</v>
      </c>
      <c r="Z55" s="181" t="s">
        <v>18</v>
      </c>
      <c r="AA55" s="181" t="s">
        <v>21</v>
      </c>
      <c r="AB55" s="181" t="s">
        <v>112</v>
      </c>
      <c r="AC55" s="183">
        <f>IFERROR(IF(AND(V54="Probabilidad",V55="Probabilidad"),(AE54-(+AE54*Y55)),IF(V55="Probabilidad",(N54-(+N54*Y55)),IF(V55="Impacto",AE54,""))),"")</f>
        <v>0.28799999999999998</v>
      </c>
      <c r="AD55" s="184" t="str">
        <f t="shared" si="1"/>
        <v>Baja</v>
      </c>
      <c r="AE55" s="185">
        <f t="shared" ref="AE55:AE59" si="58">+AC55</f>
        <v>0.28799999999999998</v>
      </c>
      <c r="AF55" s="184" t="str">
        <f t="shared" si="3"/>
        <v>Catastrófico</v>
      </c>
      <c r="AG55" s="185">
        <f>IFERROR(IF(AND(V54="Impacto",V55="Impacto"),(AG54-(+AG54*Y55)),IF(V55="Impacto",(R54-(+R54*Y55)),IF(V55="Probabilidad",AG54,""))),"")</f>
        <v>1</v>
      </c>
      <c r="AH55" s="186" t="str">
        <f t="shared" ref="AH55:AH56" si="59">IFERROR(IF(OR(AND(AD55="Muy Baja",AF55="Leve"),AND(AD55="Muy Baja",AF55="Menor"),AND(AD55="Baja",AF55="Leve")),"Bajo",IF(OR(AND(AD55="Muy baja",AF55="Moderado"),AND(AD55="Baja",AF55="Menor"),AND(AD55="Baja",AF55="Moderado"),AND(AD55="Media",AF55="Leve"),AND(AD55="Media",AF55="Menor"),AND(AD55="Media",AF55="Moderado"),AND(AD55="Alta",AF55="Leve"),AND(AD55="Alta",AF55="Menor")),"Moderado",IF(OR(AND(AD55="Muy Baja",AF55="Mayor"),AND(AD55="Baja",AF55="Mayor"),AND(AD55="Media",AF55="Mayor"),AND(AD55="Alta",AF55="Moderado"),AND(AD55="Alta",AF55="Mayor"),AND(AD55="Muy Alta",AF55="Leve"),AND(AD55="Muy Alta",AF55="Menor"),AND(AD55="Muy Alta",AF55="Moderado"),AND(AD55="Muy Alta",AF55="Mayor")),"Alto",IF(OR(AND(AD55="Muy Baja",AF55="Catastrófico"),AND(AD55="Baja",AF55="Catastrófico"),AND(AD55="Media",AF55="Catastrófico"),AND(AD55="Alta",AF55="Catastrófico"),AND(AD55="Muy Alta",AF55="Catastrófico")),"Extremo","")))),"")</f>
        <v>Extremo</v>
      </c>
      <c r="AI55" s="187" t="s">
        <v>117</v>
      </c>
      <c r="AJ55" s="297"/>
      <c r="AK55" s="318"/>
      <c r="AL55" s="319"/>
      <c r="AM55" s="310"/>
      <c r="AN55" s="329"/>
      <c r="AO55" s="326"/>
      <c r="AP55" s="363"/>
      <c r="AQ55" s="77"/>
      <c r="AR55" s="77"/>
      <c r="AS55" s="77"/>
      <c r="AT55" s="77"/>
      <c r="AU55" s="77"/>
      <c r="AV55" s="77"/>
      <c r="AW55" s="77"/>
      <c r="AX55" s="77"/>
      <c r="AY55" s="77"/>
      <c r="AZ55" s="77"/>
      <c r="BA55" s="77"/>
      <c r="BB55" s="77"/>
      <c r="BC55" s="77"/>
      <c r="BD55" s="77"/>
      <c r="BE55" s="77"/>
      <c r="BF55" s="77"/>
      <c r="BG55" s="77"/>
      <c r="BH55" s="77"/>
      <c r="BI55" s="77"/>
      <c r="BJ55" s="77"/>
      <c r="BK55" s="77"/>
      <c r="BL55" s="77"/>
      <c r="BM55" s="77"/>
      <c r="BN55" s="77"/>
      <c r="BO55" s="77"/>
      <c r="BP55" s="77"/>
      <c r="BQ55" s="77"/>
      <c r="BR55" s="77"/>
      <c r="BS55" s="77"/>
      <c r="BT55" s="77"/>
      <c r="BU55" s="77"/>
    </row>
    <row r="56" spans="1:73" ht="135.75" customHeight="1" x14ac:dyDescent="0.2">
      <c r="A56" s="295"/>
      <c r="B56" s="315"/>
      <c r="C56" s="316"/>
      <c r="D56" s="296"/>
      <c r="E56" s="297"/>
      <c r="F56" s="297"/>
      <c r="G56" s="297"/>
      <c r="H56" s="297"/>
      <c r="I56" s="297"/>
      <c r="J56" s="323"/>
      <c r="K56" s="317"/>
      <c r="L56" s="318"/>
      <c r="M56" s="343"/>
      <c r="N56" s="340"/>
      <c r="O56" s="341"/>
      <c r="P56" s="342">
        <f>IF(NOT(ISERROR(MATCH(O56,_xlfn.ANCHORARRAY(I67),0))),N70&amp;"Por favor no seleccionar los criterios de impacto",O56)</f>
        <v>0</v>
      </c>
      <c r="Q56" s="343"/>
      <c r="R56" s="340"/>
      <c r="S56" s="344"/>
      <c r="T56" s="178">
        <v>3</v>
      </c>
      <c r="U56" s="190" t="s">
        <v>491</v>
      </c>
      <c r="V56" s="180" t="str">
        <f>IF(OR(W56="Preventivo",W56="Detectivo"),"Probabilidad",IF(W56="Correctivo","Impacto",""))</f>
        <v>Probabilidad</v>
      </c>
      <c r="W56" s="181" t="s">
        <v>13</v>
      </c>
      <c r="X56" s="181" t="s">
        <v>8</v>
      </c>
      <c r="Y56" s="182" t="str">
        <f t="shared" si="57"/>
        <v>40%</v>
      </c>
      <c r="Z56" s="181" t="s">
        <v>18</v>
      </c>
      <c r="AA56" s="181" t="s">
        <v>21</v>
      </c>
      <c r="AB56" s="181" t="s">
        <v>112</v>
      </c>
      <c r="AC56" s="183">
        <f>IFERROR(IF(AND(V55="Probabilidad",V56="Probabilidad"),(AE55-(+AE55*Y56)),IF(AND(V55="Impacto",V56="Probabilidad"),(AE54-(+AE54*Y56)),IF(V56="Impacto",AE55,""))),"")</f>
        <v>0.17279999999999998</v>
      </c>
      <c r="AD56" s="184" t="str">
        <f t="shared" si="1"/>
        <v>Muy Baja</v>
      </c>
      <c r="AE56" s="185">
        <f t="shared" si="58"/>
        <v>0.17279999999999998</v>
      </c>
      <c r="AF56" s="184" t="str">
        <f t="shared" si="3"/>
        <v>Catastrófico</v>
      </c>
      <c r="AG56" s="185">
        <f>IFERROR(IF(AND(V55="Impacto",V56="Impacto"),(AG55-(+AG55*Y56)),IF(AND(V55="Probabilidad",V56="Impacto"),(AG54-(+AG54*Y56)),IF(V56="Probabilidad",AG55,""))),"")</f>
        <v>1</v>
      </c>
      <c r="AH56" s="186" t="str">
        <f t="shared" si="59"/>
        <v>Extremo</v>
      </c>
      <c r="AI56" s="187" t="s">
        <v>117</v>
      </c>
      <c r="AJ56" s="297"/>
      <c r="AK56" s="318"/>
      <c r="AL56" s="319"/>
      <c r="AM56" s="310"/>
      <c r="AN56" s="329"/>
      <c r="AO56" s="326"/>
      <c r="AP56" s="363"/>
      <c r="AQ56" s="77"/>
      <c r="AR56" s="77"/>
      <c r="AS56" s="77"/>
      <c r="AT56" s="77"/>
      <c r="AU56" s="77"/>
      <c r="AV56" s="77"/>
      <c r="AW56" s="77"/>
      <c r="AX56" s="77"/>
      <c r="AY56" s="77"/>
      <c r="AZ56" s="77"/>
      <c r="BA56" s="77"/>
      <c r="BB56" s="77"/>
      <c r="BC56" s="77"/>
      <c r="BD56" s="77"/>
      <c r="BE56" s="77"/>
      <c r="BF56" s="77"/>
      <c r="BG56" s="77"/>
      <c r="BH56" s="77"/>
      <c r="BI56" s="77"/>
      <c r="BJ56" s="77"/>
      <c r="BK56" s="77"/>
      <c r="BL56" s="77"/>
      <c r="BM56" s="77"/>
      <c r="BN56" s="77"/>
      <c r="BO56" s="77"/>
      <c r="BP56" s="77"/>
      <c r="BQ56" s="77"/>
      <c r="BR56" s="77"/>
      <c r="BS56" s="77"/>
      <c r="BT56" s="77"/>
      <c r="BU56" s="77"/>
    </row>
    <row r="57" spans="1:73" ht="99.75" customHeight="1" x14ac:dyDescent="0.2">
      <c r="A57" s="295"/>
      <c r="B57" s="315"/>
      <c r="C57" s="316"/>
      <c r="D57" s="296"/>
      <c r="E57" s="297"/>
      <c r="F57" s="297"/>
      <c r="G57" s="297"/>
      <c r="H57" s="297"/>
      <c r="I57" s="297"/>
      <c r="J57" s="323"/>
      <c r="K57" s="317"/>
      <c r="L57" s="318"/>
      <c r="M57" s="343"/>
      <c r="N57" s="340"/>
      <c r="O57" s="341"/>
      <c r="P57" s="342">
        <f>IF(NOT(ISERROR(MATCH(O57,_xlfn.ANCHORARRAY(I69),0))),N71&amp;"Por favor no seleccionar los criterios de impacto",O57)</f>
        <v>0</v>
      </c>
      <c r="Q57" s="343"/>
      <c r="R57" s="340"/>
      <c r="S57" s="344"/>
      <c r="T57" s="178">
        <v>4</v>
      </c>
      <c r="U57" s="179" t="s">
        <v>492</v>
      </c>
      <c r="V57" s="180" t="str">
        <f t="shared" ref="V57:V59" si="60">IF(OR(W57="Preventivo",W57="Detectivo"),"Probabilidad",IF(W57="Correctivo","Impacto",""))</f>
        <v>Probabilidad</v>
      </c>
      <c r="W57" s="181" t="s">
        <v>13</v>
      </c>
      <c r="X57" s="181" t="s">
        <v>8</v>
      </c>
      <c r="Y57" s="182" t="str">
        <f t="shared" si="57"/>
        <v>40%</v>
      </c>
      <c r="Z57" s="181" t="s">
        <v>18</v>
      </c>
      <c r="AA57" s="181" t="s">
        <v>21</v>
      </c>
      <c r="AB57" s="181" t="s">
        <v>112</v>
      </c>
      <c r="AC57" s="183">
        <f t="shared" ref="AC57:AC59" si="61">IFERROR(IF(AND(V56="Probabilidad",V57="Probabilidad"),(AE56-(+AE56*Y57)),IF(AND(V56="Impacto",V57="Probabilidad"),(AE55-(+AE55*Y57)),IF(V57="Impacto",AE56,""))),"")</f>
        <v>0.10367999999999998</v>
      </c>
      <c r="AD57" s="184" t="str">
        <f t="shared" si="1"/>
        <v>Muy Baja</v>
      </c>
      <c r="AE57" s="185">
        <f t="shared" si="58"/>
        <v>0.10367999999999998</v>
      </c>
      <c r="AF57" s="184" t="str">
        <f t="shared" si="3"/>
        <v>Catastrófico</v>
      </c>
      <c r="AG57" s="185">
        <f t="shared" ref="AG57:AG59" si="62">IFERROR(IF(AND(V56="Impacto",V57="Impacto"),(AG56-(+AG56*Y57)),IF(AND(V56="Probabilidad",V57="Impacto"),(AG55-(+AG55*Y57)),IF(V57="Probabilidad",AG56,""))),"")</f>
        <v>1</v>
      </c>
      <c r="AH57" s="186" t="str">
        <f>IFERROR(IF(OR(AND(AD57="Muy Baja",AF57="Leve"),AND(AD57="Muy Baja",AF57="Menor"),AND(AD57="Baja",AF57="Leve")),"Bajo",IF(OR(AND(AD57="Muy baja",AF57="Moderado"),AND(AD57="Baja",AF57="Menor"),AND(AD57="Baja",AF57="Moderado"),AND(AD57="Media",AF57="Leve"),AND(AD57="Media",AF57="Menor"),AND(AD57="Media",AF57="Moderado"),AND(AD57="Alta",AF57="Leve"),AND(AD57="Alta",AF57="Menor")),"Moderado",IF(OR(AND(AD57="Muy Baja",AF57="Mayor"),AND(AD57="Baja",AF57="Mayor"),AND(AD57="Media",AF57="Mayor"),AND(AD57="Alta",AF57="Moderado"),AND(AD57="Alta",AF57="Mayor"),AND(AD57="Muy Alta",AF57="Leve"),AND(AD57="Muy Alta",AF57="Menor"),AND(AD57="Muy Alta",AF57="Moderado"),AND(AD57="Muy Alta",AF57="Mayor")),"Alto",IF(OR(AND(AD57="Muy Baja",AF57="Catastrófico"),AND(AD57="Baja",AF57="Catastrófico"),AND(AD57="Media",AF57="Catastrófico"),AND(AD57="Alta",AF57="Catastrófico"),AND(AD57="Muy Alta",AF57="Catastrófico")),"Extremo","")))),"")</f>
        <v>Extremo</v>
      </c>
      <c r="AI57" s="187" t="s">
        <v>117</v>
      </c>
      <c r="AJ57" s="297"/>
      <c r="AK57" s="318"/>
      <c r="AL57" s="319"/>
      <c r="AM57" s="310"/>
      <c r="AN57" s="329"/>
      <c r="AO57" s="326"/>
      <c r="AP57" s="363"/>
      <c r="AQ57" s="77"/>
      <c r="AR57" s="77"/>
      <c r="AS57" s="77"/>
      <c r="AT57" s="77"/>
      <c r="AU57" s="77"/>
      <c r="AV57" s="77"/>
      <c r="AW57" s="77"/>
      <c r="AX57" s="77"/>
      <c r="AY57" s="77"/>
      <c r="AZ57" s="77"/>
      <c r="BA57" s="77"/>
      <c r="BB57" s="77"/>
      <c r="BC57" s="77"/>
      <c r="BD57" s="77"/>
      <c r="BE57" s="77"/>
      <c r="BF57" s="77"/>
      <c r="BG57" s="77"/>
      <c r="BH57" s="77"/>
      <c r="BI57" s="77"/>
      <c r="BJ57" s="77"/>
      <c r="BK57" s="77"/>
      <c r="BL57" s="77"/>
      <c r="BM57" s="77"/>
      <c r="BN57" s="77"/>
      <c r="BO57" s="77"/>
      <c r="BP57" s="77"/>
      <c r="BQ57" s="77"/>
      <c r="BR57" s="77"/>
      <c r="BS57" s="77"/>
      <c r="BT57" s="77"/>
      <c r="BU57" s="77"/>
    </row>
    <row r="58" spans="1:73" ht="118.5" customHeight="1" x14ac:dyDescent="0.2">
      <c r="A58" s="295"/>
      <c r="B58" s="315"/>
      <c r="C58" s="316"/>
      <c r="D58" s="296"/>
      <c r="E58" s="297"/>
      <c r="F58" s="297"/>
      <c r="G58" s="297"/>
      <c r="H58" s="297"/>
      <c r="I58" s="297"/>
      <c r="J58" s="323"/>
      <c r="K58" s="317"/>
      <c r="L58" s="318"/>
      <c r="M58" s="343"/>
      <c r="N58" s="340"/>
      <c r="O58" s="341"/>
      <c r="P58" s="342">
        <f>IF(NOT(ISERROR(MATCH(O58,_xlfn.ANCHORARRAY(I70),0))),N72&amp;"Por favor no seleccionar los criterios de impacto",O58)</f>
        <v>0</v>
      </c>
      <c r="Q58" s="343"/>
      <c r="R58" s="340"/>
      <c r="S58" s="344"/>
      <c r="T58" s="178">
        <v>5</v>
      </c>
      <c r="U58" s="179" t="s">
        <v>493</v>
      </c>
      <c r="V58" s="180" t="str">
        <f t="shared" si="60"/>
        <v>Probabilidad</v>
      </c>
      <c r="W58" s="181" t="s">
        <v>14</v>
      </c>
      <c r="X58" s="181" t="s">
        <v>8</v>
      </c>
      <c r="Y58" s="182" t="str">
        <f t="shared" si="57"/>
        <v>30%</v>
      </c>
      <c r="Z58" s="181" t="s">
        <v>18</v>
      </c>
      <c r="AA58" s="181" t="s">
        <v>21</v>
      </c>
      <c r="AB58" s="181" t="s">
        <v>112</v>
      </c>
      <c r="AC58" s="183">
        <f t="shared" si="61"/>
        <v>7.2575999999999988E-2</v>
      </c>
      <c r="AD58" s="184" t="str">
        <f t="shared" si="1"/>
        <v>Muy Baja</v>
      </c>
      <c r="AE58" s="185">
        <f t="shared" si="58"/>
        <v>7.2575999999999988E-2</v>
      </c>
      <c r="AF58" s="184" t="str">
        <f t="shared" si="3"/>
        <v>Catastrófico</v>
      </c>
      <c r="AG58" s="185">
        <f t="shared" si="62"/>
        <v>1</v>
      </c>
      <c r="AH58" s="186" t="str">
        <f t="shared" ref="AH58:AH59" si="63">IFERROR(IF(OR(AND(AD58="Muy Baja",AF58="Leve"),AND(AD58="Muy Baja",AF58="Menor"),AND(AD58="Baja",AF58="Leve")),"Bajo",IF(OR(AND(AD58="Muy baja",AF58="Moderado"),AND(AD58="Baja",AF58="Menor"),AND(AD58="Baja",AF58="Moderado"),AND(AD58="Media",AF58="Leve"),AND(AD58="Media",AF58="Menor"),AND(AD58="Media",AF58="Moderado"),AND(AD58="Alta",AF58="Leve"),AND(AD58="Alta",AF58="Menor")),"Moderado",IF(OR(AND(AD58="Muy Baja",AF58="Mayor"),AND(AD58="Baja",AF58="Mayor"),AND(AD58="Media",AF58="Mayor"),AND(AD58="Alta",AF58="Moderado"),AND(AD58="Alta",AF58="Mayor"),AND(AD58="Muy Alta",AF58="Leve"),AND(AD58="Muy Alta",AF58="Menor"),AND(AD58="Muy Alta",AF58="Moderado"),AND(AD58="Muy Alta",AF58="Mayor")),"Alto",IF(OR(AND(AD58="Muy Baja",AF58="Catastrófico"),AND(AD58="Baja",AF58="Catastrófico"),AND(AD58="Media",AF58="Catastrófico"),AND(AD58="Alta",AF58="Catastrófico"),AND(AD58="Muy Alta",AF58="Catastrófico")),"Extremo","")))),"")</f>
        <v>Extremo</v>
      </c>
      <c r="AI58" s="187" t="s">
        <v>117</v>
      </c>
      <c r="AJ58" s="297"/>
      <c r="AK58" s="318"/>
      <c r="AL58" s="319"/>
      <c r="AM58" s="310"/>
      <c r="AN58" s="329"/>
      <c r="AO58" s="326"/>
      <c r="AP58" s="363"/>
      <c r="AQ58" s="77"/>
      <c r="AR58" s="77"/>
      <c r="AS58" s="77"/>
      <c r="AT58" s="77"/>
      <c r="AU58" s="77"/>
      <c r="AV58" s="77"/>
      <c r="AW58" s="77"/>
      <c r="AX58" s="77"/>
      <c r="AY58" s="77"/>
      <c r="AZ58" s="77"/>
      <c r="BA58" s="77"/>
      <c r="BB58" s="77"/>
      <c r="BC58" s="77"/>
      <c r="BD58" s="77"/>
      <c r="BE58" s="77"/>
      <c r="BF58" s="77"/>
      <c r="BG58" s="77"/>
      <c r="BH58" s="77"/>
      <c r="BI58" s="77"/>
      <c r="BJ58" s="77"/>
      <c r="BK58" s="77"/>
      <c r="BL58" s="77"/>
      <c r="BM58" s="77"/>
      <c r="BN58" s="77"/>
      <c r="BO58" s="77"/>
      <c r="BP58" s="77"/>
      <c r="BQ58" s="77"/>
      <c r="BR58" s="77"/>
      <c r="BS58" s="77"/>
      <c r="BT58" s="77"/>
      <c r="BU58" s="77"/>
    </row>
    <row r="59" spans="1:73" ht="15" customHeight="1" x14ac:dyDescent="0.2">
      <c r="A59" s="295"/>
      <c r="B59" s="315"/>
      <c r="C59" s="316"/>
      <c r="D59" s="296"/>
      <c r="E59" s="297"/>
      <c r="F59" s="297"/>
      <c r="G59" s="297"/>
      <c r="H59" s="297"/>
      <c r="I59" s="297"/>
      <c r="J59" s="323"/>
      <c r="K59" s="317"/>
      <c r="L59" s="318"/>
      <c r="M59" s="343"/>
      <c r="N59" s="340"/>
      <c r="O59" s="341"/>
      <c r="P59" s="342">
        <f>IF(NOT(ISERROR(MATCH(O59,_xlfn.ANCHORARRAY(I71),0))),N73&amp;"Por favor no seleccionar los criterios de impacto",O59)</f>
        <v>0</v>
      </c>
      <c r="Q59" s="343"/>
      <c r="R59" s="340"/>
      <c r="S59" s="344"/>
      <c r="T59" s="178">
        <v>6</v>
      </c>
      <c r="U59" s="179"/>
      <c r="V59" s="180" t="str">
        <f t="shared" si="60"/>
        <v/>
      </c>
      <c r="W59" s="181"/>
      <c r="X59" s="181"/>
      <c r="Y59" s="182" t="str">
        <f t="shared" si="57"/>
        <v/>
      </c>
      <c r="Z59" s="181"/>
      <c r="AA59" s="181"/>
      <c r="AB59" s="181"/>
      <c r="AC59" s="183" t="str">
        <f t="shared" si="61"/>
        <v/>
      </c>
      <c r="AD59" s="184" t="str">
        <f t="shared" si="1"/>
        <v/>
      </c>
      <c r="AE59" s="185" t="str">
        <f t="shared" si="58"/>
        <v/>
      </c>
      <c r="AF59" s="184" t="str">
        <f t="shared" si="3"/>
        <v/>
      </c>
      <c r="AG59" s="185" t="str">
        <f t="shared" si="62"/>
        <v/>
      </c>
      <c r="AH59" s="186" t="str">
        <f t="shared" si="63"/>
        <v/>
      </c>
      <c r="AI59" s="187"/>
      <c r="AJ59" s="297"/>
      <c r="AK59" s="318"/>
      <c r="AL59" s="319"/>
      <c r="AM59" s="310"/>
      <c r="AN59" s="329"/>
      <c r="AO59" s="326"/>
      <c r="AP59" s="363"/>
      <c r="AQ59" s="77"/>
      <c r="AR59" s="77"/>
      <c r="AS59" s="77"/>
      <c r="AT59" s="77"/>
      <c r="AU59" s="77"/>
      <c r="AV59" s="77"/>
      <c r="AW59" s="77"/>
      <c r="AX59" s="77"/>
      <c r="AY59" s="77"/>
      <c r="AZ59" s="77"/>
      <c r="BA59" s="77"/>
      <c r="BB59" s="77"/>
      <c r="BC59" s="77"/>
      <c r="BD59" s="77"/>
      <c r="BE59" s="77"/>
      <c r="BF59" s="77"/>
      <c r="BG59" s="77"/>
      <c r="BH59" s="77"/>
      <c r="BI59" s="77"/>
      <c r="BJ59" s="77"/>
      <c r="BK59" s="77"/>
      <c r="BL59" s="77"/>
      <c r="BM59" s="77"/>
      <c r="BN59" s="77"/>
      <c r="BO59" s="77"/>
      <c r="BP59" s="77"/>
      <c r="BQ59" s="77"/>
      <c r="BR59" s="77"/>
      <c r="BS59" s="77"/>
      <c r="BT59" s="77"/>
      <c r="BU59" s="77"/>
    </row>
    <row r="60" spans="1:73" ht="15" hidden="1" customHeight="1" x14ac:dyDescent="0.2">
      <c r="A60" s="293">
        <v>10</v>
      </c>
      <c r="B60" s="302"/>
      <c r="C60" s="304"/>
      <c r="D60" s="350"/>
      <c r="E60" s="347"/>
      <c r="F60" s="347"/>
      <c r="G60" s="347"/>
      <c r="H60" s="307"/>
      <c r="I60" s="352"/>
      <c r="J60" s="324"/>
      <c r="K60" s="307"/>
      <c r="L60" s="345"/>
      <c r="M60" s="336" t="str">
        <f>IF(L60&lt;=0,"",IF(L60&lt;=2,"Muy Baja",IF(L60&lt;=24,"Baja",IF(L60&lt;=500,"Media",IF(L60&lt;=5000,"Alta","Muy Alta")))))</f>
        <v/>
      </c>
      <c r="N60" s="330" t="str">
        <f>IF(M60="","",IF(M60="Muy Baja",0.2,IF(M60="Baja",0.4,IF(M60="Media",0.6,IF(M60="Alta",0.8,IF(M60="Muy Alta",1,))))))</f>
        <v/>
      </c>
      <c r="O60" s="332"/>
      <c r="P60" s="334">
        <f>IF(NOT(ISERROR(MATCH(O60,'Tabla Impacto'!$B$221:$B$223,0))),'Tabla Impacto'!$F$223&amp;"Por favor no seleccionar los criterios de impacto(Afectación Económica o presupuestal y Pérdida Reputacional)",O60)</f>
        <v>0</v>
      </c>
      <c r="Q60" s="336" t="str">
        <f>IF(OR(P60='Tabla Impacto'!$C$11,P60='Tabla Impacto'!$D$11),"Leve",IF(OR(P60='Tabla Impacto'!$C$12,P60='Tabla Impacto'!$D$12),"Menor",IF(OR(P60='Tabla Impacto'!$C$13,P60='Tabla Impacto'!$D$13),"Moderado",IF(OR(P60='Tabla Impacto'!$C$14,P60='Tabla Impacto'!$D$14),"Mayor",IF(OR(P60='Tabla Impacto'!$C$15,P60='Tabla Impacto'!$D$15),"Catastrófico","")))))</f>
        <v/>
      </c>
      <c r="R60" s="330" t="str">
        <f>IF(Q60="","",IF(Q60="Leve",0.2,IF(Q60="Menor",0.4,IF(Q60="Moderado",0.6,IF(Q60="Mayor",0.8,IF(Q60="Catastrófico",1,))))))</f>
        <v/>
      </c>
      <c r="S60" s="338" t="str">
        <f>IF(OR(AND(M60="Muy Baja",Q60="Leve"),AND(M60="Muy Baja",Q60="Menor"),AND(M60="Baja",Q60="Leve")),"Bajo",IF(OR(AND(M60="Muy baja",Q60="Moderado"),AND(M60="Baja",Q60="Menor"),AND(M60="Baja",Q60="Moderado"),AND(M60="Media",Q60="Leve"),AND(M60="Media",Q60="Menor"),AND(M60="Media",Q60="Moderado"),AND(M60="Alta",Q60="Leve"),AND(M60="Alta",Q60="Menor")),"Moderado",IF(OR(AND(M60="Muy Baja",Q60="Mayor"),AND(M60="Baja",Q60="Mayor"),AND(M60="Media",Q60="Mayor"),AND(M60="Alta",Q60="Moderado"),AND(M60="Alta",Q60="Mayor"),AND(M60="Muy Alta",Q60="Leve"),AND(M60="Muy Alta",Q60="Menor"),AND(M60="Muy Alta",Q60="Moderado"),AND(M60="Muy Alta",Q60="Mayor")),"Alto",IF(OR(AND(M60="Muy Baja",Q60="Catastrófico"),AND(M60="Baja",Q60="Catastrófico"),AND(M60="Media",Q60="Catastrófico"),AND(M60="Alta",Q60="Catastrófico"),AND(M60="Muy Alta",Q60="Catastrófico")),"Extremo",""))))</f>
        <v/>
      </c>
      <c r="T60" s="171">
        <v>1</v>
      </c>
      <c r="U60" s="175"/>
      <c r="V60" s="150" t="str">
        <f>IF(OR(W60="Preventivo",W60="Detectivo"),"Probabilidad",IF(W60="Correctivo","Impacto",""))</f>
        <v/>
      </c>
      <c r="W60" s="173"/>
      <c r="X60" s="173"/>
      <c r="Y60" s="172" t="str">
        <f>IF(AND(W60="Preventivo",X60="Automático"),"50%",IF(AND(W60="Preventivo",X60="Manual"),"40%",IF(AND(W60="Detectivo",X60="Automático"),"40%",IF(AND(W60="Detectivo",X60="Manual"),"30%",IF(AND(W60="Correctivo",X60="Automático"),"35%",IF(AND(W60="Correctivo",X60="Manual"),"25%",""))))))</f>
        <v/>
      </c>
      <c r="Z60" s="173"/>
      <c r="AA60" s="173"/>
      <c r="AB60" s="173"/>
      <c r="AC60" s="71" t="str">
        <f>IFERROR(IF(V60="Probabilidad",(N60-(+N60*Y60)),IF(V60="Impacto",N60,"")),"")</f>
        <v/>
      </c>
      <c r="AD60" s="152" t="str">
        <f>IFERROR(IF(AC60="","",IF(AC60&lt;=0.2,"Muy Baja",IF(AC60&lt;=0.4,"Baja",IF(AC60&lt;=0.6,"Media",IF(AC60&lt;=0.8,"Alta","Muy Alta"))))),"")</f>
        <v/>
      </c>
      <c r="AE60" s="153" t="str">
        <f>+AC60</f>
        <v/>
      </c>
      <c r="AF60" s="152" t="str">
        <f>IFERROR(IF(AG60="","",IF(AG60&lt;=0.2,"Leve",IF(AG60&lt;=0.4,"Menor",IF(AG60&lt;=0.6,"Moderado",IF(AG60&lt;=0.8,"Mayor","Catastrófico"))))),"")</f>
        <v/>
      </c>
      <c r="AG60" s="153" t="str">
        <f>IFERROR(IF(V60="Impacto",(R60-(+R60*Y60)),IF(V60="Probabilidad",R60,"")),"")</f>
        <v/>
      </c>
      <c r="AH60" s="156" t="str">
        <f>IFERROR(IF(OR(AND(AD60="Muy Baja",AF60="Leve"),AND(AD60="Muy Baja",AF60="Menor"),AND(AD60="Baja",AF60="Leve")),"Bajo",IF(OR(AND(AD60="Muy baja",AF60="Moderado"),AND(AD60="Baja",AF60="Menor"),AND(AD60="Baja",AF60="Moderado"),AND(AD60="Media",AF60="Leve"),AND(AD60="Media",AF60="Menor"),AND(AD60="Media",AF60="Moderado"),AND(AD60="Alta",AF60="Leve"),AND(AD60="Alta",AF60="Menor")),"Moderado",IF(OR(AND(AD60="Muy Baja",AF60="Mayor"),AND(AD60="Baja",AF60="Mayor"),AND(AD60="Media",AF60="Mayor"),AND(AD60="Alta",AF60="Moderado"),AND(AD60="Alta",AF60="Mayor"),AND(AD60="Muy Alta",AF60="Leve"),AND(AD60="Muy Alta",AF60="Menor"),AND(AD60="Muy Alta",AF60="Moderado"),AND(AD60="Muy Alta",AF60="Mayor")),"Alto",IF(OR(AND(AD60="Muy Baja",AF60="Catastrófico"),AND(AD60="Baja",AF60="Catastrófico"),AND(AD60="Media",AF60="Catastrófico"),AND(AD60="Alta",AF60="Catastrófico"),AND(AD60="Muy Alta",AF60="Catastrófico")),"Extremo","")))),"")</f>
        <v/>
      </c>
      <c r="AI60" s="176"/>
      <c r="AJ60" s="307"/>
      <c r="AK60" s="364"/>
      <c r="AL60" s="345"/>
      <c r="AM60" s="345"/>
      <c r="AN60" s="345"/>
      <c r="AO60" s="327"/>
      <c r="AP60" s="327"/>
      <c r="AQ60" s="77"/>
      <c r="AR60" s="77"/>
      <c r="AS60" s="77"/>
      <c r="AT60" s="77"/>
      <c r="AU60" s="77"/>
      <c r="AV60" s="77"/>
      <c r="AW60" s="77"/>
      <c r="AX60" s="77"/>
      <c r="AY60" s="77"/>
      <c r="AZ60" s="77"/>
      <c r="BA60" s="77"/>
      <c r="BB60" s="77"/>
      <c r="BC60" s="77"/>
      <c r="BD60" s="77"/>
      <c r="BE60" s="77"/>
      <c r="BF60" s="77"/>
      <c r="BG60" s="77"/>
      <c r="BH60" s="77"/>
      <c r="BI60" s="77"/>
      <c r="BJ60" s="77"/>
      <c r="BK60" s="77"/>
      <c r="BL60" s="77"/>
      <c r="BM60" s="77"/>
      <c r="BN60" s="77"/>
      <c r="BO60" s="77"/>
      <c r="BP60" s="77"/>
      <c r="BQ60" s="77"/>
      <c r="BR60" s="77"/>
      <c r="BS60" s="77"/>
      <c r="BT60" s="77"/>
      <c r="BU60" s="77"/>
    </row>
    <row r="61" spans="1:73" ht="15" hidden="1" customHeight="1" x14ac:dyDescent="0.2">
      <c r="A61" s="294"/>
      <c r="B61" s="303"/>
      <c r="C61" s="305"/>
      <c r="D61" s="351"/>
      <c r="E61" s="348"/>
      <c r="F61" s="348"/>
      <c r="G61" s="348"/>
      <c r="H61" s="308"/>
      <c r="I61" s="353"/>
      <c r="J61" s="325"/>
      <c r="K61" s="308"/>
      <c r="L61" s="346"/>
      <c r="M61" s="337"/>
      <c r="N61" s="331"/>
      <c r="O61" s="333"/>
      <c r="P61" s="335">
        <f>IF(NOT(ISERROR(MATCH(O61,_xlfn.ANCHORARRAY(I73),0))),N75&amp;"Por favor no seleccionar los criterios de impacto",O61)</f>
        <v>0</v>
      </c>
      <c r="Q61" s="337"/>
      <c r="R61" s="331"/>
      <c r="S61" s="339"/>
      <c r="T61" s="160">
        <v>2</v>
      </c>
      <c r="U61" s="14"/>
      <c r="V61" s="151" t="str">
        <f>IF(OR(W61="Preventivo",W61="Detectivo"),"Probabilidad",IF(W61="Correctivo","Impacto",""))</f>
        <v/>
      </c>
      <c r="W61" s="74"/>
      <c r="X61" s="74"/>
      <c r="Y61" s="159" t="str">
        <f t="shared" ref="Y61:Y65" si="64">IF(AND(W61="Preventivo",X61="Automático"),"50%",IF(AND(W61="Preventivo",X61="Manual"),"40%",IF(AND(W61="Detectivo",X61="Automático"),"40%",IF(AND(W61="Detectivo",X61="Manual"),"30%",IF(AND(W61="Correctivo",X61="Automático"),"35%",IF(AND(W61="Correctivo",X61="Manual"),"25%",""))))))</f>
        <v/>
      </c>
      <c r="Z61" s="74"/>
      <c r="AA61" s="74"/>
      <c r="AB61" s="74"/>
      <c r="AC61" s="75" t="str">
        <f>IFERROR(IF(AND(V60="Probabilidad",V61="Probabilidad"),(AE60-(+AE60*Y61)),IF(V61="Probabilidad",(N60-(+N60*Y61)),IF(V61="Impacto",AE60,""))),"")</f>
        <v/>
      </c>
      <c r="AD61" s="154" t="str">
        <f t="shared" si="1"/>
        <v/>
      </c>
      <c r="AE61" s="155" t="str">
        <f t="shared" ref="AE61:AE65" si="65">+AC61</f>
        <v/>
      </c>
      <c r="AF61" s="154" t="str">
        <f t="shared" si="3"/>
        <v/>
      </c>
      <c r="AG61" s="155" t="str">
        <f>IFERROR(IF(AND(V60="Impacto",V61="Impacto"),(AG60-(+AG60*Y61)),IF(V61="Impacto",(R60-(+R60*Y61)),IF(V61="Probabilidad",AG60,""))),"")</f>
        <v/>
      </c>
      <c r="AH61" s="157" t="str">
        <f t="shared" ref="AH61:AH62" si="66">IFERROR(IF(OR(AND(AD61="Muy Baja",AF61="Leve"),AND(AD61="Muy Baja",AF61="Menor"),AND(AD61="Baja",AF61="Leve")),"Bajo",IF(OR(AND(AD61="Muy baja",AF61="Moderado"),AND(AD61="Baja",AF61="Menor"),AND(AD61="Baja",AF61="Moderado"),AND(AD61="Media",AF61="Leve"),AND(AD61="Media",AF61="Menor"),AND(AD61="Media",AF61="Moderado"),AND(AD61="Alta",AF61="Leve"),AND(AD61="Alta",AF61="Menor")),"Moderado",IF(OR(AND(AD61="Muy Baja",AF61="Mayor"),AND(AD61="Baja",AF61="Mayor"),AND(AD61="Media",AF61="Mayor"),AND(AD61="Alta",AF61="Moderado"),AND(AD61="Alta",AF61="Mayor"),AND(AD61="Muy Alta",AF61="Leve"),AND(AD61="Muy Alta",AF61="Menor"),AND(AD61="Muy Alta",AF61="Moderado"),AND(AD61="Muy Alta",AF61="Mayor")),"Alto",IF(OR(AND(AD61="Muy Baja",AF61="Catastrófico"),AND(AD61="Baja",AF61="Catastrófico"),AND(AD61="Media",AF61="Catastrófico"),AND(AD61="Alta",AF61="Catastrófico"),AND(AD61="Muy Alta",AF61="Catastrófico")),"Extremo","")))),"")</f>
        <v/>
      </c>
      <c r="AI61" s="76"/>
      <c r="AJ61" s="308"/>
      <c r="AK61" s="364"/>
      <c r="AL61" s="346"/>
      <c r="AM61" s="346"/>
      <c r="AN61" s="346"/>
      <c r="AO61" s="327"/>
      <c r="AP61" s="327"/>
    </row>
    <row r="62" spans="1:73" ht="15" hidden="1" customHeight="1" x14ac:dyDescent="0.2">
      <c r="A62" s="294"/>
      <c r="B62" s="303"/>
      <c r="C62" s="305"/>
      <c r="D62" s="351"/>
      <c r="E62" s="348"/>
      <c r="F62" s="348"/>
      <c r="G62" s="348"/>
      <c r="H62" s="308"/>
      <c r="I62" s="353"/>
      <c r="J62" s="325"/>
      <c r="K62" s="308"/>
      <c r="L62" s="346"/>
      <c r="M62" s="337"/>
      <c r="N62" s="331"/>
      <c r="O62" s="333"/>
      <c r="P62" s="335">
        <f>IF(NOT(ISERROR(MATCH(O62,_xlfn.ANCHORARRAY(I74),0))),N76&amp;"Por favor no seleccionar los criterios de impacto",O62)</f>
        <v>0</v>
      </c>
      <c r="Q62" s="337"/>
      <c r="R62" s="331"/>
      <c r="S62" s="339"/>
      <c r="T62" s="160">
        <v>3</v>
      </c>
      <c r="U62" s="79"/>
      <c r="V62" s="151" t="str">
        <f>IF(OR(W62="Preventivo",W62="Detectivo"),"Probabilidad",IF(W62="Correctivo","Impacto",""))</f>
        <v/>
      </c>
      <c r="W62" s="74"/>
      <c r="X62" s="74"/>
      <c r="Y62" s="159" t="str">
        <f t="shared" si="64"/>
        <v/>
      </c>
      <c r="Z62" s="74"/>
      <c r="AA62" s="74"/>
      <c r="AB62" s="74"/>
      <c r="AC62" s="75" t="str">
        <f>IFERROR(IF(AND(V61="Probabilidad",V62="Probabilidad"),(AE61-(+AE61*Y62)),IF(AND(V61="Impacto",V62="Probabilidad"),(AE60-(+AE60*Y62)),IF(V62="Impacto",AE61,""))),"")</f>
        <v/>
      </c>
      <c r="AD62" s="154" t="str">
        <f t="shared" si="1"/>
        <v/>
      </c>
      <c r="AE62" s="155" t="str">
        <f t="shared" si="65"/>
        <v/>
      </c>
      <c r="AF62" s="154" t="str">
        <f t="shared" si="3"/>
        <v/>
      </c>
      <c r="AG62" s="155" t="str">
        <f>IFERROR(IF(AND(V61="Impacto",V62="Impacto"),(AG61-(+AG61*Y62)),IF(AND(V61="Probabilidad",V62="Impacto"),(AG60-(+AG60*Y62)),IF(V62="Probabilidad",AG61,""))),"")</f>
        <v/>
      </c>
      <c r="AH62" s="157" t="str">
        <f t="shared" si="66"/>
        <v/>
      </c>
      <c r="AI62" s="76"/>
      <c r="AJ62" s="308"/>
      <c r="AK62" s="364"/>
      <c r="AL62" s="346"/>
      <c r="AM62" s="346"/>
      <c r="AN62" s="346"/>
      <c r="AO62" s="327"/>
      <c r="AP62" s="327"/>
    </row>
    <row r="63" spans="1:73" ht="15" hidden="1" customHeight="1" x14ac:dyDescent="0.2">
      <c r="A63" s="294"/>
      <c r="B63" s="303"/>
      <c r="C63" s="305"/>
      <c r="D63" s="351"/>
      <c r="E63" s="348"/>
      <c r="F63" s="348"/>
      <c r="G63" s="348"/>
      <c r="H63" s="308"/>
      <c r="I63" s="353"/>
      <c r="J63" s="325"/>
      <c r="K63" s="308"/>
      <c r="L63" s="346"/>
      <c r="M63" s="337"/>
      <c r="N63" s="331"/>
      <c r="O63" s="333"/>
      <c r="P63" s="335">
        <f>IF(NOT(ISERROR(MATCH(O63,_xlfn.ANCHORARRAY(I75),0))),N77&amp;"Por favor no seleccionar los criterios de impacto",O63)</f>
        <v>0</v>
      </c>
      <c r="Q63" s="337"/>
      <c r="R63" s="331"/>
      <c r="S63" s="339"/>
      <c r="T63" s="160">
        <v>4</v>
      </c>
      <c r="U63" s="14"/>
      <c r="V63" s="151" t="str">
        <f t="shared" ref="V63:V65" si="67">IF(OR(W63="Preventivo",W63="Detectivo"),"Probabilidad",IF(W63="Correctivo","Impacto",""))</f>
        <v/>
      </c>
      <c r="W63" s="74"/>
      <c r="X63" s="74"/>
      <c r="Y63" s="159" t="str">
        <f t="shared" si="64"/>
        <v/>
      </c>
      <c r="Z63" s="74"/>
      <c r="AA63" s="74"/>
      <c r="AB63" s="74"/>
      <c r="AC63" s="75" t="str">
        <f t="shared" ref="AC63:AC65" si="68">IFERROR(IF(AND(V62="Probabilidad",V63="Probabilidad"),(AE62-(+AE62*Y63)),IF(AND(V62="Impacto",V63="Probabilidad"),(AE61-(+AE61*Y63)),IF(V63="Impacto",AE62,""))),"")</f>
        <v/>
      </c>
      <c r="AD63" s="154" t="str">
        <f t="shared" si="1"/>
        <v/>
      </c>
      <c r="AE63" s="155" t="str">
        <f t="shared" si="65"/>
        <v/>
      </c>
      <c r="AF63" s="154" t="str">
        <f t="shared" si="3"/>
        <v/>
      </c>
      <c r="AG63" s="155" t="str">
        <f t="shared" ref="AG63:AG65" si="69">IFERROR(IF(AND(V62="Impacto",V63="Impacto"),(AG62-(+AG62*Y63)),IF(AND(V62="Probabilidad",V63="Impacto"),(AG61-(+AG61*Y63)),IF(V63="Probabilidad",AG62,""))),"")</f>
        <v/>
      </c>
      <c r="AH63" s="157" t="str">
        <f>IFERROR(IF(OR(AND(AD63="Muy Baja",AF63="Leve"),AND(AD63="Muy Baja",AF63="Menor"),AND(AD63="Baja",AF63="Leve")),"Bajo",IF(OR(AND(AD63="Muy baja",AF63="Moderado"),AND(AD63="Baja",AF63="Menor"),AND(AD63="Baja",AF63="Moderado"),AND(AD63="Media",AF63="Leve"),AND(AD63="Media",AF63="Menor"),AND(AD63="Media",AF63="Moderado"),AND(AD63="Alta",AF63="Leve"),AND(AD63="Alta",AF63="Menor")),"Moderado",IF(OR(AND(AD63="Muy Baja",AF63="Mayor"),AND(AD63="Baja",AF63="Mayor"),AND(AD63="Media",AF63="Mayor"),AND(AD63="Alta",AF63="Moderado"),AND(AD63="Alta",AF63="Mayor"),AND(AD63="Muy Alta",AF63="Leve"),AND(AD63="Muy Alta",AF63="Menor"),AND(AD63="Muy Alta",AF63="Moderado"),AND(AD63="Muy Alta",AF63="Mayor")),"Alto",IF(OR(AND(AD63="Muy Baja",AF63="Catastrófico"),AND(AD63="Baja",AF63="Catastrófico"),AND(AD63="Media",AF63="Catastrófico"),AND(AD63="Alta",AF63="Catastrófico"),AND(AD63="Muy Alta",AF63="Catastrófico")),"Extremo","")))),"")</f>
        <v/>
      </c>
      <c r="AI63" s="76"/>
      <c r="AJ63" s="308"/>
      <c r="AK63" s="364"/>
      <c r="AL63" s="346"/>
      <c r="AM63" s="346"/>
      <c r="AN63" s="346"/>
      <c r="AO63" s="327"/>
      <c r="AP63" s="327"/>
    </row>
    <row r="64" spans="1:73" ht="15" hidden="1" customHeight="1" x14ac:dyDescent="0.2">
      <c r="A64" s="294"/>
      <c r="B64" s="303"/>
      <c r="C64" s="305"/>
      <c r="D64" s="351"/>
      <c r="E64" s="348"/>
      <c r="F64" s="348"/>
      <c r="G64" s="348"/>
      <c r="H64" s="308"/>
      <c r="I64" s="353"/>
      <c r="J64" s="325"/>
      <c r="K64" s="308"/>
      <c r="L64" s="346"/>
      <c r="M64" s="337"/>
      <c r="N64" s="331"/>
      <c r="O64" s="333"/>
      <c r="P64" s="335">
        <f>IF(NOT(ISERROR(MATCH(O64,_xlfn.ANCHORARRAY(I76),0))),N78&amp;"Por favor no seleccionar los criterios de impacto",O64)</f>
        <v>0</v>
      </c>
      <c r="Q64" s="337"/>
      <c r="R64" s="331"/>
      <c r="S64" s="339"/>
      <c r="T64" s="160">
        <v>5</v>
      </c>
      <c r="U64" s="14"/>
      <c r="V64" s="151" t="str">
        <f t="shared" si="67"/>
        <v/>
      </c>
      <c r="W64" s="74"/>
      <c r="X64" s="74"/>
      <c r="Y64" s="159" t="str">
        <f t="shared" si="64"/>
        <v/>
      </c>
      <c r="Z64" s="74"/>
      <c r="AA64" s="74"/>
      <c r="AB64" s="74"/>
      <c r="AC64" s="75" t="str">
        <f t="shared" si="68"/>
        <v/>
      </c>
      <c r="AD64" s="154" t="str">
        <f t="shared" si="1"/>
        <v/>
      </c>
      <c r="AE64" s="155" t="str">
        <f t="shared" si="65"/>
        <v/>
      </c>
      <c r="AF64" s="154" t="str">
        <f t="shared" si="3"/>
        <v/>
      </c>
      <c r="AG64" s="155" t="str">
        <f t="shared" si="69"/>
        <v/>
      </c>
      <c r="AH64" s="157" t="str">
        <f t="shared" ref="AH64:AH65" si="70">IFERROR(IF(OR(AND(AD64="Muy Baja",AF64="Leve"),AND(AD64="Muy Baja",AF64="Menor"),AND(AD64="Baja",AF64="Leve")),"Bajo",IF(OR(AND(AD64="Muy baja",AF64="Moderado"),AND(AD64="Baja",AF64="Menor"),AND(AD64="Baja",AF64="Moderado"),AND(AD64="Media",AF64="Leve"),AND(AD64="Media",AF64="Menor"),AND(AD64="Media",AF64="Moderado"),AND(AD64="Alta",AF64="Leve"),AND(AD64="Alta",AF64="Menor")),"Moderado",IF(OR(AND(AD64="Muy Baja",AF64="Mayor"),AND(AD64="Baja",AF64="Mayor"),AND(AD64="Media",AF64="Mayor"),AND(AD64="Alta",AF64="Moderado"),AND(AD64="Alta",AF64="Mayor"),AND(AD64="Muy Alta",AF64="Leve"),AND(AD64="Muy Alta",AF64="Menor"),AND(AD64="Muy Alta",AF64="Moderado"),AND(AD64="Muy Alta",AF64="Mayor")),"Alto",IF(OR(AND(AD64="Muy Baja",AF64="Catastrófico"),AND(AD64="Baja",AF64="Catastrófico"),AND(AD64="Media",AF64="Catastrófico"),AND(AD64="Alta",AF64="Catastrófico"),AND(AD64="Muy Alta",AF64="Catastrófico")),"Extremo","")))),"")</f>
        <v/>
      </c>
      <c r="AI64" s="76"/>
      <c r="AJ64" s="308"/>
      <c r="AK64" s="364"/>
      <c r="AL64" s="346"/>
      <c r="AM64" s="346"/>
      <c r="AN64" s="346"/>
      <c r="AO64" s="327"/>
      <c r="AP64" s="327"/>
    </row>
    <row r="65" spans="1:42" ht="15" hidden="1" customHeight="1" x14ac:dyDescent="0.2">
      <c r="A65" s="294"/>
      <c r="B65" s="303"/>
      <c r="C65" s="305"/>
      <c r="D65" s="351"/>
      <c r="E65" s="348"/>
      <c r="F65" s="348"/>
      <c r="G65" s="348"/>
      <c r="H65" s="308"/>
      <c r="I65" s="353"/>
      <c r="J65" s="325"/>
      <c r="K65" s="308"/>
      <c r="L65" s="346"/>
      <c r="M65" s="337"/>
      <c r="N65" s="331"/>
      <c r="O65" s="333"/>
      <c r="P65" s="335">
        <f>IF(NOT(ISERROR(MATCH(O65,_xlfn.ANCHORARRAY(I77),0))),N79&amp;"Por favor no seleccionar los criterios de impacto",O65)</f>
        <v>0</v>
      </c>
      <c r="Q65" s="337"/>
      <c r="R65" s="331"/>
      <c r="S65" s="339"/>
      <c r="T65" s="160">
        <v>6</v>
      </c>
      <c r="U65" s="14"/>
      <c r="V65" s="151" t="str">
        <f t="shared" si="67"/>
        <v/>
      </c>
      <c r="W65" s="74"/>
      <c r="X65" s="74"/>
      <c r="Y65" s="159" t="str">
        <f t="shared" si="64"/>
        <v/>
      </c>
      <c r="Z65" s="74"/>
      <c r="AA65" s="74"/>
      <c r="AB65" s="74"/>
      <c r="AC65" s="75" t="str">
        <f t="shared" si="68"/>
        <v/>
      </c>
      <c r="AD65" s="154" t="str">
        <f t="shared" si="1"/>
        <v/>
      </c>
      <c r="AE65" s="155" t="str">
        <f t="shared" si="65"/>
        <v/>
      </c>
      <c r="AF65" s="154" t="str">
        <f t="shared" si="3"/>
        <v/>
      </c>
      <c r="AG65" s="155" t="str">
        <f t="shared" si="69"/>
        <v/>
      </c>
      <c r="AH65" s="157" t="str">
        <f t="shared" si="70"/>
        <v/>
      </c>
      <c r="AI65" s="76"/>
      <c r="AJ65" s="308"/>
      <c r="AK65" s="365"/>
      <c r="AL65" s="346"/>
      <c r="AM65" s="346"/>
      <c r="AN65" s="346"/>
      <c r="AO65" s="328"/>
      <c r="AP65" s="328"/>
    </row>
    <row r="66" spans="1:42" ht="0.75" customHeight="1" x14ac:dyDescent="0.2">
      <c r="A66" s="80"/>
      <c r="B66" s="80"/>
      <c r="C66" s="81"/>
      <c r="D66" s="320" t="s">
        <v>310</v>
      </c>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82"/>
    </row>
    <row r="67" spans="1:42" x14ac:dyDescent="0.2">
      <c r="A67" s="298" t="s">
        <v>322</v>
      </c>
      <c r="B67" s="298"/>
      <c r="C67" s="298"/>
      <c r="D67" s="298"/>
      <c r="E67" s="298"/>
    </row>
    <row r="68" spans="1:42" ht="15" hidden="1" customHeight="1" x14ac:dyDescent="0.2">
      <c r="A68" s="299" t="s">
        <v>311</v>
      </c>
      <c r="B68" s="300"/>
      <c r="C68" s="300"/>
      <c r="D68" s="300"/>
      <c r="E68" s="300"/>
      <c r="F68" s="300"/>
      <c r="G68" s="300"/>
      <c r="H68" s="301"/>
    </row>
    <row r="69" spans="1:42" ht="25.5" hidden="1" customHeight="1" x14ac:dyDescent="0.2">
      <c r="A69" s="312" t="s">
        <v>237</v>
      </c>
      <c r="B69" s="313"/>
      <c r="C69" s="313"/>
      <c r="D69" s="313"/>
      <c r="E69" s="314"/>
      <c r="F69" s="312" t="s">
        <v>238</v>
      </c>
      <c r="G69" s="314"/>
      <c r="H69" s="80" t="s">
        <v>239</v>
      </c>
      <c r="I69" s="170"/>
      <c r="J69" s="170"/>
      <c r="K69" s="170"/>
      <c r="L69" s="170"/>
    </row>
    <row r="70" spans="1:42" ht="409.5" hidden="1" customHeight="1" x14ac:dyDescent="0.2">
      <c r="A70" s="241" t="s">
        <v>312</v>
      </c>
      <c r="B70" s="241"/>
      <c r="C70" s="241"/>
      <c r="D70" s="241"/>
      <c r="E70" s="158"/>
      <c r="F70" s="158" t="s">
        <v>313</v>
      </c>
      <c r="G70" s="158" t="s">
        <v>314</v>
      </c>
      <c r="H70" s="158" t="s">
        <v>315</v>
      </c>
      <c r="I70" s="170"/>
      <c r="J70" s="311"/>
      <c r="K70" s="311"/>
      <c r="L70" s="311"/>
    </row>
    <row r="71" spans="1:42" ht="15" hidden="1" customHeight="1" x14ac:dyDescent="0.2">
      <c r="A71" s="299" t="s">
        <v>316</v>
      </c>
      <c r="B71" s="300"/>
      <c r="C71" s="300"/>
      <c r="D71" s="300"/>
      <c r="E71" s="300"/>
      <c r="F71" s="300"/>
      <c r="G71" s="300"/>
      <c r="H71" s="301"/>
    </row>
    <row r="72" spans="1:42" ht="25.5" hidden="1" customHeight="1" x14ac:dyDescent="0.2">
      <c r="A72" s="312" t="s">
        <v>237</v>
      </c>
      <c r="B72" s="313"/>
      <c r="C72" s="313"/>
      <c r="D72" s="313"/>
      <c r="E72" s="314"/>
      <c r="F72" s="312" t="s">
        <v>238</v>
      </c>
      <c r="G72" s="314"/>
      <c r="H72" s="80" t="s">
        <v>239</v>
      </c>
      <c r="I72" s="170"/>
      <c r="J72" s="170"/>
      <c r="K72" s="170"/>
      <c r="L72" s="170"/>
    </row>
    <row r="73" spans="1:42" ht="409.5" hidden="1" customHeight="1" x14ac:dyDescent="0.2">
      <c r="A73" s="241" t="s">
        <v>312</v>
      </c>
      <c r="B73" s="241"/>
      <c r="C73" s="241"/>
      <c r="D73" s="241"/>
      <c r="E73" s="158"/>
      <c r="F73" s="158" t="s">
        <v>323</v>
      </c>
      <c r="G73" s="158" t="s">
        <v>317</v>
      </c>
      <c r="H73" s="158" t="s">
        <v>318</v>
      </c>
      <c r="I73" s="170"/>
      <c r="J73" s="311"/>
      <c r="K73" s="311"/>
      <c r="L73" s="311"/>
    </row>
    <row r="74" spans="1:42" ht="15" hidden="1" customHeight="1" x14ac:dyDescent="0.2">
      <c r="A74" s="300" t="s">
        <v>319</v>
      </c>
      <c r="B74" s="300"/>
      <c r="C74" s="300"/>
      <c r="D74" s="300"/>
      <c r="E74" s="300"/>
      <c r="F74" s="300"/>
      <c r="G74" s="300"/>
      <c r="H74" s="300"/>
    </row>
    <row r="75" spans="1:42" ht="25.5" hidden="1" customHeight="1" x14ac:dyDescent="0.2">
      <c r="A75" s="312" t="s">
        <v>237</v>
      </c>
      <c r="B75" s="313"/>
      <c r="C75" s="313"/>
      <c r="D75" s="313"/>
      <c r="E75" s="314"/>
      <c r="F75" s="312" t="s">
        <v>238</v>
      </c>
      <c r="G75" s="314"/>
      <c r="H75" s="80" t="s">
        <v>239</v>
      </c>
      <c r="I75" s="170"/>
      <c r="J75" s="170"/>
      <c r="K75" s="170"/>
      <c r="L75" s="170"/>
    </row>
    <row r="76" spans="1:42" ht="409.5" hidden="1" customHeight="1" x14ac:dyDescent="0.2">
      <c r="A76" s="241" t="s">
        <v>312</v>
      </c>
      <c r="B76" s="241"/>
      <c r="C76" s="241"/>
      <c r="D76" s="241"/>
      <c r="E76" s="158"/>
      <c r="F76" s="158" t="s">
        <v>320</v>
      </c>
      <c r="G76" s="158" t="s">
        <v>321</v>
      </c>
      <c r="H76" s="158" t="s">
        <v>315</v>
      </c>
      <c r="I76" s="170"/>
      <c r="J76" s="311"/>
      <c r="K76" s="311"/>
      <c r="L76" s="311"/>
    </row>
    <row r="77" spans="1:42" ht="14.25" customHeight="1" x14ac:dyDescent="0.2">
      <c r="I77" s="68"/>
    </row>
    <row r="78" spans="1:42" x14ac:dyDescent="0.2">
      <c r="I78" s="68"/>
    </row>
    <row r="79" spans="1:42" ht="14.25" customHeight="1" x14ac:dyDescent="0.2">
      <c r="I79" s="359"/>
    </row>
    <row r="80" spans="1:42" x14ac:dyDescent="0.2">
      <c r="I80" s="359"/>
    </row>
    <row r="81" spans="9:9" x14ac:dyDescent="0.2">
      <c r="I81" s="359"/>
    </row>
    <row r="82" spans="9:9" x14ac:dyDescent="0.2">
      <c r="I82" s="359"/>
    </row>
    <row r="83" spans="9:9" x14ac:dyDescent="0.2">
      <c r="I83" s="359"/>
    </row>
    <row r="84" spans="9:9" ht="75" customHeight="1" x14ac:dyDescent="0.2">
      <c r="I84" s="359"/>
    </row>
    <row r="85" spans="9:9" x14ac:dyDescent="0.2">
      <c r="I85" s="359"/>
    </row>
    <row r="86" spans="9:9" x14ac:dyDescent="0.2">
      <c r="I86" s="359"/>
    </row>
    <row r="87" spans="9:9" x14ac:dyDescent="0.2">
      <c r="I87" s="359"/>
    </row>
    <row r="88" spans="9:9" x14ac:dyDescent="0.2">
      <c r="I88" s="359"/>
    </row>
  </sheetData>
  <dataConsolidate/>
  <mergeCells count="321">
    <mergeCell ref="A1:K1"/>
    <mergeCell ref="AP30:AP35"/>
    <mergeCell ref="AP36:AP41"/>
    <mergeCell ref="AP42:AP47"/>
    <mergeCell ref="AP54:AP59"/>
    <mergeCell ref="AP60:AP65"/>
    <mergeCell ref="AJ18:AJ23"/>
    <mergeCell ref="AK18:AK23"/>
    <mergeCell ref="AL18:AL23"/>
    <mergeCell ref="AM18:AM23"/>
    <mergeCell ref="AN18:AN23"/>
    <mergeCell ref="AO18:AO23"/>
    <mergeCell ref="AK30:AK35"/>
    <mergeCell ref="AN30:AN35"/>
    <mergeCell ref="AL30:AL35"/>
    <mergeCell ref="AN36:AN41"/>
    <mergeCell ref="AN42:AN47"/>
    <mergeCell ref="AN48:AN53"/>
    <mergeCell ref="AK36:AK41"/>
    <mergeCell ref="AK42:AK47"/>
    <mergeCell ref="AK48:AK53"/>
    <mergeCell ref="AK54:AK59"/>
    <mergeCell ref="AK60:AK65"/>
    <mergeCell ref="AL36:AL41"/>
    <mergeCell ref="AP24:AP29"/>
    <mergeCell ref="AJ24:AJ29"/>
    <mergeCell ref="K18:K23"/>
    <mergeCell ref="AI4:AI5"/>
    <mergeCell ref="J18:J23"/>
    <mergeCell ref="T4:T5"/>
    <mergeCell ref="AH4:AH5"/>
    <mergeCell ref="AP6:AP11"/>
    <mergeCell ref="AP12:AP17"/>
    <mergeCell ref="AP18:AP23"/>
    <mergeCell ref="AJ6:AJ11"/>
    <mergeCell ref="AK6:AK11"/>
    <mergeCell ref="AL6:AL11"/>
    <mergeCell ref="AM6:AM11"/>
    <mergeCell ref="AN6:AN11"/>
    <mergeCell ref="AO6:AO11"/>
    <mergeCell ref="AJ12:AJ17"/>
    <mergeCell ref="AK12:AK17"/>
    <mergeCell ref="AL12:AL17"/>
    <mergeCell ref="AM12:AM17"/>
    <mergeCell ref="AN12:AN17"/>
    <mergeCell ref="AO12:AO17"/>
    <mergeCell ref="AP3:AP5"/>
    <mergeCell ref="K4:K5"/>
    <mergeCell ref="AM4:AM5"/>
    <mergeCell ref="AL4:AL5"/>
    <mergeCell ref="AK4:AK5"/>
    <mergeCell ref="O24:O29"/>
    <mergeCell ref="P24:P29"/>
    <mergeCell ref="Q24:Q29"/>
    <mergeCell ref="R24:R29"/>
    <mergeCell ref="S24:S29"/>
    <mergeCell ref="AF4:AF5"/>
    <mergeCell ref="AD4:AD5"/>
    <mergeCell ref="Q4:Q5"/>
    <mergeCell ref="R4:R5"/>
    <mergeCell ref="S4:S5"/>
    <mergeCell ref="P4:P5"/>
    <mergeCell ref="O4:O5"/>
    <mergeCell ref="A4:A5"/>
    <mergeCell ref="I4:I5"/>
    <mergeCell ref="F4:F5"/>
    <mergeCell ref="E4:E5"/>
    <mergeCell ref="A6:A11"/>
    <mergeCell ref="D6:D11"/>
    <mergeCell ref="I79:I88"/>
    <mergeCell ref="V4:V5"/>
    <mergeCell ref="W4:AB4"/>
    <mergeCell ref="K6:K11"/>
    <mergeCell ref="L6:L11"/>
    <mergeCell ref="M6:M11"/>
    <mergeCell ref="L4:L5"/>
    <mergeCell ref="M4:M5"/>
    <mergeCell ref="N4:N5"/>
    <mergeCell ref="G4:G5"/>
    <mergeCell ref="J4:J5"/>
    <mergeCell ref="J6:J11"/>
    <mergeCell ref="G6:G11"/>
    <mergeCell ref="B6:B11"/>
    <mergeCell ref="C6:C11"/>
    <mergeCell ref="B4:B5"/>
    <mergeCell ref="C4:C5"/>
    <mergeCell ref="H4:H5"/>
    <mergeCell ref="D4:D5"/>
    <mergeCell ref="E6:E11"/>
    <mergeCell ref="F6:F11"/>
    <mergeCell ref="I6:I11"/>
    <mergeCell ref="H6:H11"/>
    <mergeCell ref="J24:J29"/>
    <mergeCell ref="O18:O23"/>
    <mergeCell ref="L18:L23"/>
    <mergeCell ref="M18:M23"/>
    <mergeCell ref="N18:N23"/>
    <mergeCell ref="A12:A17"/>
    <mergeCell ref="D12:D17"/>
    <mergeCell ref="E12:E17"/>
    <mergeCell ref="F12:F17"/>
    <mergeCell ref="I12:I17"/>
    <mergeCell ref="N12:N17"/>
    <mergeCell ref="K12:K17"/>
    <mergeCell ref="L12:L17"/>
    <mergeCell ref="M12:M17"/>
    <mergeCell ref="B12:B17"/>
    <mergeCell ref="C12:C17"/>
    <mergeCell ref="J12:J17"/>
    <mergeCell ref="L36:L41"/>
    <mergeCell ref="M36:M41"/>
    <mergeCell ref="N36:N41"/>
    <mergeCell ref="L30:L35"/>
    <mergeCell ref="M30:M35"/>
    <mergeCell ref="N30:N35"/>
    <mergeCell ref="O12:O17"/>
    <mergeCell ref="B18:B23"/>
    <mergeCell ref="A24:A29"/>
    <mergeCell ref="D24:D29"/>
    <mergeCell ref="E24:E29"/>
    <mergeCell ref="F24:F29"/>
    <mergeCell ref="I24:I29"/>
    <mergeCell ref="K24:K29"/>
    <mergeCell ref="L24:L29"/>
    <mergeCell ref="M24:M29"/>
    <mergeCell ref="A18:A23"/>
    <mergeCell ref="D18:D23"/>
    <mergeCell ref="E18:E23"/>
    <mergeCell ref="F18:F23"/>
    <mergeCell ref="I18:I23"/>
    <mergeCell ref="C18:C23"/>
    <mergeCell ref="B24:B29"/>
    <mergeCell ref="C24:C29"/>
    <mergeCell ref="A30:A35"/>
    <mergeCell ref="D30:D35"/>
    <mergeCell ref="E30:E35"/>
    <mergeCell ref="A36:A41"/>
    <mergeCell ref="D36:D41"/>
    <mergeCell ref="E36:E41"/>
    <mergeCell ref="F36:F41"/>
    <mergeCell ref="I36:I41"/>
    <mergeCell ref="F30:F35"/>
    <mergeCell ref="I30:I35"/>
    <mergeCell ref="G36:G41"/>
    <mergeCell ref="B36:B41"/>
    <mergeCell ref="C36:C41"/>
    <mergeCell ref="A42:A47"/>
    <mergeCell ref="D42:D47"/>
    <mergeCell ref="E42:E47"/>
    <mergeCell ref="F42:F47"/>
    <mergeCell ref="I42:I47"/>
    <mergeCell ref="B42:B47"/>
    <mergeCell ref="C42:C47"/>
    <mergeCell ref="B48:B53"/>
    <mergeCell ref="C48:C53"/>
    <mergeCell ref="G42:G47"/>
    <mergeCell ref="G48:G53"/>
    <mergeCell ref="M3:S3"/>
    <mergeCell ref="T3:AB3"/>
    <mergeCell ref="AC3:AI3"/>
    <mergeCell ref="AJ3:AO3"/>
    <mergeCell ref="AE4:AE5"/>
    <mergeCell ref="AJ4:AJ5"/>
    <mergeCell ref="AO4:AO5"/>
    <mergeCell ref="AN4:AN5"/>
    <mergeCell ref="AK24:AK29"/>
    <mergeCell ref="AN24:AN29"/>
    <mergeCell ref="AL24:AL29"/>
    <mergeCell ref="P12:P17"/>
    <mergeCell ref="Q12:Q17"/>
    <mergeCell ref="R12:R17"/>
    <mergeCell ref="S12:S17"/>
    <mergeCell ref="S6:S11"/>
    <mergeCell ref="N6:N11"/>
    <mergeCell ref="O6:O11"/>
    <mergeCell ref="P6:P11"/>
    <mergeCell ref="Q6:Q11"/>
    <mergeCell ref="R6:R11"/>
    <mergeCell ref="AG4:AG5"/>
    <mergeCell ref="AC4:AC5"/>
    <mergeCell ref="U4:U5"/>
    <mergeCell ref="AM60:AM65"/>
    <mergeCell ref="AN54:AN59"/>
    <mergeCell ref="AN60:AN65"/>
    <mergeCell ref="P30:P35"/>
    <mergeCell ref="Q30:Q35"/>
    <mergeCell ref="R30:R35"/>
    <mergeCell ref="S30:S35"/>
    <mergeCell ref="N24:N29"/>
    <mergeCell ref="R18:R23"/>
    <mergeCell ref="S18:S23"/>
    <mergeCell ref="P18:P23"/>
    <mergeCell ref="Q18:Q23"/>
    <mergeCell ref="R36:R41"/>
    <mergeCell ref="S36:S41"/>
    <mergeCell ref="O36:O41"/>
    <mergeCell ref="P36:P41"/>
    <mergeCell ref="Q36:Q41"/>
    <mergeCell ref="R42:R47"/>
    <mergeCell ref="S42:S47"/>
    <mergeCell ref="N48:N53"/>
    <mergeCell ref="O48:O53"/>
    <mergeCell ref="O30:O35"/>
    <mergeCell ref="AL42:AL47"/>
    <mergeCell ref="N42:N47"/>
    <mergeCell ref="G54:G59"/>
    <mergeCell ref="G60:G65"/>
    <mergeCell ref="B30:B35"/>
    <mergeCell ref="C30:C35"/>
    <mergeCell ref="D48:D53"/>
    <mergeCell ref="E48:E53"/>
    <mergeCell ref="M42:M47"/>
    <mergeCell ref="D60:D65"/>
    <mergeCell ref="E60:E65"/>
    <mergeCell ref="F60:F65"/>
    <mergeCell ref="I60:I65"/>
    <mergeCell ref="K60:K65"/>
    <mergeCell ref="L60:L65"/>
    <mergeCell ref="M60:M65"/>
    <mergeCell ref="M54:M59"/>
    <mergeCell ref="F48:F53"/>
    <mergeCell ref="I48:I53"/>
    <mergeCell ref="K36:K41"/>
    <mergeCell ref="K48:K53"/>
    <mergeCell ref="L48:L53"/>
    <mergeCell ref="M48:M53"/>
    <mergeCell ref="K30:K35"/>
    <mergeCell ref="J30:J35"/>
    <mergeCell ref="J36:J41"/>
    <mergeCell ref="P48:P53"/>
    <mergeCell ref="Q48:Q53"/>
    <mergeCell ref="R48:R53"/>
    <mergeCell ref="S48:S53"/>
    <mergeCell ref="O42:O47"/>
    <mergeCell ref="P42:P47"/>
    <mergeCell ref="Q42:Q47"/>
    <mergeCell ref="AL60:AL65"/>
    <mergeCell ref="R54:R59"/>
    <mergeCell ref="S54:S59"/>
    <mergeCell ref="N60:N65"/>
    <mergeCell ref="O60:O65"/>
    <mergeCell ref="P60:P65"/>
    <mergeCell ref="Q60:Q65"/>
    <mergeCell ref="R60:R65"/>
    <mergeCell ref="S60:S65"/>
    <mergeCell ref="N54:N59"/>
    <mergeCell ref="O54:O59"/>
    <mergeCell ref="P54:P59"/>
    <mergeCell ref="Q54:Q59"/>
    <mergeCell ref="AP48:AP53"/>
    <mergeCell ref="J42:J47"/>
    <mergeCell ref="J48:J53"/>
    <mergeCell ref="J54:J59"/>
    <mergeCell ref="J60:J65"/>
    <mergeCell ref="AO24:AO29"/>
    <mergeCell ref="AO30:AO35"/>
    <mergeCell ref="AO36:AO41"/>
    <mergeCell ref="AO42:AO47"/>
    <mergeCell ref="AO48:AO53"/>
    <mergeCell ref="AO54:AO59"/>
    <mergeCell ref="AO60:AO65"/>
    <mergeCell ref="AJ30:AJ35"/>
    <mergeCell ref="AJ36:AJ41"/>
    <mergeCell ref="AJ42:AJ47"/>
    <mergeCell ref="AJ48:AJ53"/>
    <mergeCell ref="AJ54:AJ59"/>
    <mergeCell ref="AJ60:AJ65"/>
    <mergeCell ref="AM24:AM29"/>
    <mergeCell ref="AM30:AM35"/>
    <mergeCell ref="AM36:AM41"/>
    <mergeCell ref="K42:K47"/>
    <mergeCell ref="L42:L47"/>
    <mergeCell ref="AM42:AM47"/>
    <mergeCell ref="AM48:AM53"/>
    <mergeCell ref="AM54:AM59"/>
    <mergeCell ref="A76:D76"/>
    <mergeCell ref="J76:L76"/>
    <mergeCell ref="A69:E69"/>
    <mergeCell ref="J70:L70"/>
    <mergeCell ref="A70:D70"/>
    <mergeCell ref="F69:G69"/>
    <mergeCell ref="B54:B59"/>
    <mergeCell ref="C54:C59"/>
    <mergeCell ref="I54:I59"/>
    <mergeCell ref="K54:K59"/>
    <mergeCell ref="L54:L59"/>
    <mergeCell ref="A71:H71"/>
    <mergeCell ref="A72:E72"/>
    <mergeCell ref="F72:G72"/>
    <mergeCell ref="A73:D73"/>
    <mergeCell ref="J73:L73"/>
    <mergeCell ref="A75:E75"/>
    <mergeCell ref="F75:G75"/>
    <mergeCell ref="A74:H74"/>
    <mergeCell ref="AL48:AL53"/>
    <mergeCell ref="AL54:AL59"/>
    <mergeCell ref="D66:AO66"/>
    <mergeCell ref="A3:L3"/>
    <mergeCell ref="A60:A65"/>
    <mergeCell ref="A54:A59"/>
    <mergeCell ref="D54:D59"/>
    <mergeCell ref="E54:E59"/>
    <mergeCell ref="F54:F59"/>
    <mergeCell ref="A48:A53"/>
    <mergeCell ref="A67:E67"/>
    <mergeCell ref="A68:H68"/>
    <mergeCell ref="B60:B65"/>
    <mergeCell ref="C60:C65"/>
    <mergeCell ref="H12:H17"/>
    <mergeCell ref="H18:H23"/>
    <mergeCell ref="H24:H29"/>
    <mergeCell ref="H30:H35"/>
    <mergeCell ref="H36:H41"/>
    <mergeCell ref="H42:H47"/>
    <mergeCell ref="H48:H53"/>
    <mergeCell ref="H54:H59"/>
    <mergeCell ref="H60:H65"/>
    <mergeCell ref="G12:G17"/>
    <mergeCell ref="G18:G23"/>
    <mergeCell ref="G24:G29"/>
    <mergeCell ref="G30:G35"/>
  </mergeCells>
  <conditionalFormatting sqref="M6 M12">
    <cfRule type="cellIs" dxfId="243" priority="319" operator="equal">
      <formula>"Muy Alta"</formula>
    </cfRule>
    <cfRule type="cellIs" dxfId="242" priority="320" operator="equal">
      <formula>"Alta"</formula>
    </cfRule>
    <cfRule type="cellIs" dxfId="241" priority="321" operator="equal">
      <formula>"Media"</formula>
    </cfRule>
    <cfRule type="cellIs" dxfId="240" priority="322" operator="equal">
      <formula>"Baja"</formula>
    </cfRule>
    <cfRule type="cellIs" dxfId="239" priority="323" operator="equal">
      <formula>"Muy Baja"</formula>
    </cfRule>
  </conditionalFormatting>
  <conditionalFormatting sqref="Q6 Q12 Q18 Q24 Q30 Q36 Q42 Q48 Q54 Q60">
    <cfRule type="cellIs" dxfId="238" priority="314" operator="equal">
      <formula>"Catastrófico"</formula>
    </cfRule>
    <cfRule type="cellIs" dxfId="237" priority="315" operator="equal">
      <formula>"Mayor"</formula>
    </cfRule>
    <cfRule type="cellIs" dxfId="236" priority="316" operator="equal">
      <formula>"Moderado"</formula>
    </cfRule>
    <cfRule type="cellIs" dxfId="235" priority="317" operator="equal">
      <formula>"Menor"</formula>
    </cfRule>
    <cfRule type="cellIs" dxfId="234" priority="318" operator="equal">
      <formula>"Leve"</formula>
    </cfRule>
  </conditionalFormatting>
  <conditionalFormatting sqref="S6">
    <cfRule type="cellIs" dxfId="233" priority="310" operator="equal">
      <formula>"Extremo"</formula>
    </cfRule>
    <cfRule type="cellIs" dxfId="232" priority="311" operator="equal">
      <formula>"Alto"</formula>
    </cfRule>
    <cfRule type="cellIs" dxfId="231" priority="312" operator="equal">
      <formula>"Moderado"</formula>
    </cfRule>
    <cfRule type="cellIs" dxfId="230" priority="313" operator="equal">
      <formula>"Bajo"</formula>
    </cfRule>
  </conditionalFormatting>
  <conditionalFormatting sqref="AD6:AD11">
    <cfRule type="cellIs" dxfId="229" priority="305" operator="equal">
      <formula>"Muy Alta"</formula>
    </cfRule>
    <cfRule type="cellIs" dxfId="228" priority="306" operator="equal">
      <formula>"Alta"</formula>
    </cfRule>
    <cfRule type="cellIs" dxfId="227" priority="307" operator="equal">
      <formula>"Media"</formula>
    </cfRule>
    <cfRule type="cellIs" dxfId="226" priority="308" operator="equal">
      <formula>"Baja"</formula>
    </cfRule>
    <cfRule type="cellIs" dxfId="225" priority="309" operator="equal">
      <formula>"Muy Baja"</formula>
    </cfRule>
  </conditionalFormatting>
  <conditionalFormatting sqref="AF6:AF11">
    <cfRule type="cellIs" dxfId="224" priority="300" operator="equal">
      <formula>"Catastrófico"</formula>
    </cfRule>
    <cfRule type="cellIs" dxfId="223" priority="301" operator="equal">
      <formula>"Mayor"</formula>
    </cfRule>
    <cfRule type="cellIs" dxfId="222" priority="302" operator="equal">
      <formula>"Moderado"</formula>
    </cfRule>
    <cfRule type="cellIs" dxfId="221" priority="303" operator="equal">
      <formula>"Menor"</formula>
    </cfRule>
    <cfRule type="cellIs" dxfId="220" priority="304" operator="equal">
      <formula>"Leve"</formula>
    </cfRule>
  </conditionalFormatting>
  <conditionalFormatting sqref="AH6:AH11">
    <cfRule type="cellIs" dxfId="219" priority="296" operator="equal">
      <formula>"Extremo"</formula>
    </cfRule>
    <cfRule type="cellIs" dxfId="218" priority="297" operator="equal">
      <formula>"Alto"</formula>
    </cfRule>
    <cfRule type="cellIs" dxfId="217" priority="298" operator="equal">
      <formula>"Moderado"</formula>
    </cfRule>
    <cfRule type="cellIs" dxfId="216" priority="299" operator="equal">
      <formula>"Bajo"</formula>
    </cfRule>
  </conditionalFormatting>
  <conditionalFormatting sqref="M54">
    <cfRule type="cellIs" dxfId="215" priority="53" operator="equal">
      <formula>"Muy Alta"</formula>
    </cfRule>
    <cfRule type="cellIs" dxfId="214" priority="54" operator="equal">
      <formula>"Alta"</formula>
    </cfRule>
    <cfRule type="cellIs" dxfId="213" priority="55" operator="equal">
      <formula>"Media"</formula>
    </cfRule>
    <cfRule type="cellIs" dxfId="212" priority="56" operator="equal">
      <formula>"Baja"</formula>
    </cfRule>
    <cfRule type="cellIs" dxfId="211" priority="57" operator="equal">
      <formula>"Muy Baja"</formula>
    </cfRule>
  </conditionalFormatting>
  <conditionalFormatting sqref="S12">
    <cfRule type="cellIs" dxfId="210" priority="240" operator="equal">
      <formula>"Extremo"</formula>
    </cfRule>
    <cfRule type="cellIs" dxfId="209" priority="241" operator="equal">
      <formula>"Alto"</formula>
    </cfRule>
    <cfRule type="cellIs" dxfId="208" priority="242" operator="equal">
      <formula>"Moderado"</formula>
    </cfRule>
    <cfRule type="cellIs" dxfId="207" priority="243" operator="equal">
      <formula>"Bajo"</formula>
    </cfRule>
  </conditionalFormatting>
  <conditionalFormatting sqref="AD12:AD17">
    <cfRule type="cellIs" dxfId="206" priority="235" operator="equal">
      <formula>"Muy Alta"</formula>
    </cfRule>
    <cfRule type="cellIs" dxfId="205" priority="236" operator="equal">
      <formula>"Alta"</formula>
    </cfRule>
    <cfRule type="cellIs" dxfId="204" priority="237" operator="equal">
      <formula>"Media"</formula>
    </cfRule>
    <cfRule type="cellIs" dxfId="203" priority="238" operator="equal">
      <formula>"Baja"</formula>
    </cfRule>
    <cfRule type="cellIs" dxfId="202" priority="239" operator="equal">
      <formula>"Muy Baja"</formula>
    </cfRule>
  </conditionalFormatting>
  <conditionalFormatting sqref="AF12:AF17">
    <cfRule type="cellIs" dxfId="201" priority="230" operator="equal">
      <formula>"Catastrófico"</formula>
    </cfRule>
    <cfRule type="cellIs" dxfId="200" priority="231" operator="equal">
      <formula>"Mayor"</formula>
    </cfRule>
    <cfRule type="cellIs" dxfId="199" priority="232" operator="equal">
      <formula>"Moderado"</formula>
    </cfRule>
    <cfRule type="cellIs" dxfId="198" priority="233" operator="equal">
      <formula>"Menor"</formula>
    </cfRule>
    <cfRule type="cellIs" dxfId="197" priority="234" operator="equal">
      <formula>"Leve"</formula>
    </cfRule>
  </conditionalFormatting>
  <conditionalFormatting sqref="AH12:AH17">
    <cfRule type="cellIs" dxfId="196" priority="226" operator="equal">
      <formula>"Extremo"</formula>
    </cfRule>
    <cfRule type="cellIs" dxfId="195" priority="227" operator="equal">
      <formula>"Alto"</formula>
    </cfRule>
    <cfRule type="cellIs" dxfId="194" priority="228" operator="equal">
      <formula>"Moderado"</formula>
    </cfRule>
    <cfRule type="cellIs" dxfId="193" priority="229" operator="equal">
      <formula>"Bajo"</formula>
    </cfRule>
  </conditionalFormatting>
  <conditionalFormatting sqref="M18">
    <cfRule type="cellIs" dxfId="192" priority="221" operator="equal">
      <formula>"Muy Alta"</formula>
    </cfRule>
    <cfRule type="cellIs" dxfId="191" priority="222" operator="equal">
      <formula>"Alta"</formula>
    </cfRule>
    <cfRule type="cellIs" dxfId="190" priority="223" operator="equal">
      <formula>"Media"</formula>
    </cfRule>
    <cfRule type="cellIs" dxfId="189" priority="224" operator="equal">
      <formula>"Baja"</formula>
    </cfRule>
    <cfRule type="cellIs" dxfId="188" priority="225" operator="equal">
      <formula>"Muy Baja"</formula>
    </cfRule>
  </conditionalFormatting>
  <conditionalFormatting sqref="S18">
    <cfRule type="cellIs" dxfId="187" priority="212" operator="equal">
      <formula>"Extremo"</formula>
    </cfRule>
    <cfRule type="cellIs" dxfId="186" priority="213" operator="equal">
      <formula>"Alto"</formula>
    </cfRule>
    <cfRule type="cellIs" dxfId="185" priority="214" operator="equal">
      <formula>"Moderado"</formula>
    </cfRule>
    <cfRule type="cellIs" dxfId="184" priority="215" operator="equal">
      <formula>"Bajo"</formula>
    </cfRule>
  </conditionalFormatting>
  <conditionalFormatting sqref="AD18:AD23">
    <cfRule type="cellIs" dxfId="183" priority="207" operator="equal">
      <formula>"Muy Alta"</formula>
    </cfRule>
    <cfRule type="cellIs" dxfId="182" priority="208" operator="equal">
      <formula>"Alta"</formula>
    </cfRule>
    <cfRule type="cellIs" dxfId="181" priority="209" operator="equal">
      <formula>"Media"</formula>
    </cfRule>
    <cfRule type="cellIs" dxfId="180" priority="210" operator="equal">
      <formula>"Baja"</formula>
    </cfRule>
    <cfRule type="cellIs" dxfId="179" priority="211" operator="equal">
      <formula>"Muy Baja"</formula>
    </cfRule>
  </conditionalFormatting>
  <conditionalFormatting sqref="AF18:AF23">
    <cfRule type="cellIs" dxfId="178" priority="202" operator="equal">
      <formula>"Catastrófico"</formula>
    </cfRule>
    <cfRule type="cellIs" dxfId="177" priority="203" operator="equal">
      <formula>"Mayor"</formula>
    </cfRule>
    <cfRule type="cellIs" dxfId="176" priority="204" operator="equal">
      <formula>"Moderado"</formula>
    </cfRule>
    <cfRule type="cellIs" dxfId="175" priority="205" operator="equal">
      <formula>"Menor"</formula>
    </cfRule>
    <cfRule type="cellIs" dxfId="174" priority="206" operator="equal">
      <formula>"Leve"</formula>
    </cfRule>
  </conditionalFormatting>
  <conditionalFormatting sqref="AH18:AH23">
    <cfRule type="cellIs" dxfId="173" priority="198" operator="equal">
      <formula>"Extremo"</formula>
    </cfRule>
    <cfRule type="cellIs" dxfId="172" priority="199" operator="equal">
      <formula>"Alto"</formula>
    </cfRule>
    <cfRule type="cellIs" dxfId="171" priority="200" operator="equal">
      <formula>"Moderado"</formula>
    </cfRule>
    <cfRule type="cellIs" dxfId="170" priority="201" operator="equal">
      <formula>"Bajo"</formula>
    </cfRule>
  </conditionalFormatting>
  <conditionalFormatting sqref="M24">
    <cfRule type="cellIs" dxfId="169" priority="193" operator="equal">
      <formula>"Muy Alta"</formula>
    </cfRule>
    <cfRule type="cellIs" dxfId="168" priority="194" operator="equal">
      <formula>"Alta"</formula>
    </cfRule>
    <cfRule type="cellIs" dxfId="167" priority="195" operator="equal">
      <formula>"Media"</formula>
    </cfRule>
    <cfRule type="cellIs" dxfId="166" priority="196" operator="equal">
      <formula>"Baja"</formula>
    </cfRule>
    <cfRule type="cellIs" dxfId="165" priority="197" operator="equal">
      <formula>"Muy Baja"</formula>
    </cfRule>
  </conditionalFormatting>
  <conditionalFormatting sqref="S24">
    <cfRule type="cellIs" dxfId="164" priority="184" operator="equal">
      <formula>"Extremo"</formula>
    </cfRule>
    <cfRule type="cellIs" dxfId="163" priority="185" operator="equal">
      <formula>"Alto"</formula>
    </cfRule>
    <cfRule type="cellIs" dxfId="162" priority="186" operator="equal">
      <formula>"Moderado"</formula>
    </cfRule>
    <cfRule type="cellIs" dxfId="161" priority="187" operator="equal">
      <formula>"Bajo"</formula>
    </cfRule>
  </conditionalFormatting>
  <conditionalFormatting sqref="AD24:AD29">
    <cfRule type="cellIs" dxfId="160" priority="179" operator="equal">
      <formula>"Muy Alta"</formula>
    </cfRule>
    <cfRule type="cellIs" dxfId="159" priority="180" operator="equal">
      <formula>"Alta"</formula>
    </cfRule>
    <cfRule type="cellIs" dxfId="158" priority="181" operator="equal">
      <formula>"Media"</formula>
    </cfRule>
    <cfRule type="cellIs" dxfId="157" priority="182" operator="equal">
      <formula>"Baja"</formula>
    </cfRule>
    <cfRule type="cellIs" dxfId="156" priority="183" operator="equal">
      <formula>"Muy Baja"</formula>
    </cfRule>
  </conditionalFormatting>
  <conditionalFormatting sqref="AF24:AF29">
    <cfRule type="cellIs" dxfId="155" priority="174" operator="equal">
      <formula>"Catastrófico"</formula>
    </cfRule>
    <cfRule type="cellIs" dxfId="154" priority="175" operator="equal">
      <formula>"Mayor"</formula>
    </cfRule>
    <cfRule type="cellIs" dxfId="153" priority="176" operator="equal">
      <formula>"Moderado"</formula>
    </cfRule>
    <cfRule type="cellIs" dxfId="152" priority="177" operator="equal">
      <formula>"Menor"</formula>
    </cfRule>
    <cfRule type="cellIs" dxfId="151" priority="178" operator="equal">
      <formula>"Leve"</formula>
    </cfRule>
  </conditionalFormatting>
  <conditionalFormatting sqref="AH24:AH29">
    <cfRule type="cellIs" dxfId="150" priority="170" operator="equal">
      <formula>"Extremo"</formula>
    </cfRule>
    <cfRule type="cellIs" dxfId="149" priority="171" operator="equal">
      <formula>"Alto"</formula>
    </cfRule>
    <cfRule type="cellIs" dxfId="148" priority="172" operator="equal">
      <formula>"Moderado"</formula>
    </cfRule>
    <cfRule type="cellIs" dxfId="147" priority="173" operator="equal">
      <formula>"Bajo"</formula>
    </cfRule>
  </conditionalFormatting>
  <conditionalFormatting sqref="M30">
    <cfRule type="cellIs" dxfId="146" priority="165" operator="equal">
      <formula>"Muy Alta"</formula>
    </cfRule>
    <cfRule type="cellIs" dxfId="145" priority="166" operator="equal">
      <formula>"Alta"</formula>
    </cfRule>
    <cfRule type="cellIs" dxfId="144" priority="167" operator="equal">
      <formula>"Media"</formula>
    </cfRule>
    <cfRule type="cellIs" dxfId="143" priority="168" operator="equal">
      <formula>"Baja"</formula>
    </cfRule>
    <cfRule type="cellIs" dxfId="142" priority="169" operator="equal">
      <formula>"Muy Baja"</formula>
    </cfRule>
  </conditionalFormatting>
  <conditionalFormatting sqref="S30">
    <cfRule type="cellIs" dxfId="141" priority="156" operator="equal">
      <formula>"Extremo"</formula>
    </cfRule>
    <cfRule type="cellIs" dxfId="140" priority="157" operator="equal">
      <formula>"Alto"</formula>
    </cfRule>
    <cfRule type="cellIs" dxfId="139" priority="158" operator="equal">
      <formula>"Moderado"</formula>
    </cfRule>
    <cfRule type="cellIs" dxfId="138" priority="159" operator="equal">
      <formula>"Bajo"</formula>
    </cfRule>
  </conditionalFormatting>
  <conditionalFormatting sqref="AD30:AD35">
    <cfRule type="cellIs" dxfId="137" priority="151" operator="equal">
      <formula>"Muy Alta"</formula>
    </cfRule>
    <cfRule type="cellIs" dxfId="136" priority="152" operator="equal">
      <formula>"Alta"</formula>
    </cfRule>
    <cfRule type="cellIs" dxfId="135" priority="153" operator="equal">
      <formula>"Media"</formula>
    </cfRule>
    <cfRule type="cellIs" dxfId="134" priority="154" operator="equal">
      <formula>"Baja"</formula>
    </cfRule>
    <cfRule type="cellIs" dxfId="133" priority="155" operator="equal">
      <formula>"Muy Baja"</formula>
    </cfRule>
  </conditionalFormatting>
  <conditionalFormatting sqref="AF30:AF35">
    <cfRule type="cellIs" dxfId="132" priority="146" operator="equal">
      <formula>"Catastrófico"</formula>
    </cfRule>
    <cfRule type="cellIs" dxfId="131" priority="147" operator="equal">
      <formula>"Mayor"</formula>
    </cfRule>
    <cfRule type="cellIs" dxfId="130" priority="148" operator="equal">
      <formula>"Moderado"</formula>
    </cfRule>
    <cfRule type="cellIs" dxfId="129" priority="149" operator="equal">
      <formula>"Menor"</formula>
    </cfRule>
    <cfRule type="cellIs" dxfId="128" priority="150" operator="equal">
      <formula>"Leve"</formula>
    </cfRule>
  </conditionalFormatting>
  <conditionalFormatting sqref="AH30:AH35">
    <cfRule type="cellIs" dxfId="127" priority="142" operator="equal">
      <formula>"Extremo"</formula>
    </cfRule>
    <cfRule type="cellIs" dxfId="126" priority="143" operator="equal">
      <formula>"Alto"</formula>
    </cfRule>
    <cfRule type="cellIs" dxfId="125" priority="144" operator="equal">
      <formula>"Moderado"</formula>
    </cfRule>
    <cfRule type="cellIs" dxfId="124" priority="145" operator="equal">
      <formula>"Bajo"</formula>
    </cfRule>
  </conditionalFormatting>
  <conditionalFormatting sqref="M36">
    <cfRule type="cellIs" dxfId="123" priority="137" operator="equal">
      <formula>"Muy Alta"</formula>
    </cfRule>
    <cfRule type="cellIs" dxfId="122" priority="138" operator="equal">
      <formula>"Alta"</formula>
    </cfRule>
    <cfRule type="cellIs" dxfId="121" priority="139" operator="equal">
      <formula>"Media"</formula>
    </cfRule>
    <cfRule type="cellIs" dxfId="120" priority="140" operator="equal">
      <formula>"Baja"</formula>
    </cfRule>
    <cfRule type="cellIs" dxfId="119" priority="141" operator="equal">
      <formula>"Muy Baja"</formula>
    </cfRule>
  </conditionalFormatting>
  <conditionalFormatting sqref="S36">
    <cfRule type="cellIs" dxfId="118" priority="128" operator="equal">
      <formula>"Extremo"</formula>
    </cfRule>
    <cfRule type="cellIs" dxfId="117" priority="129" operator="equal">
      <formula>"Alto"</formula>
    </cfRule>
    <cfRule type="cellIs" dxfId="116" priority="130" operator="equal">
      <formula>"Moderado"</formula>
    </cfRule>
    <cfRule type="cellIs" dxfId="115" priority="131" operator="equal">
      <formula>"Bajo"</formula>
    </cfRule>
  </conditionalFormatting>
  <conditionalFormatting sqref="AD36:AD41">
    <cfRule type="cellIs" dxfId="114" priority="123" operator="equal">
      <formula>"Muy Alta"</formula>
    </cfRule>
    <cfRule type="cellIs" dxfId="113" priority="124" operator="equal">
      <formula>"Alta"</formula>
    </cfRule>
    <cfRule type="cellIs" dxfId="112" priority="125" operator="equal">
      <formula>"Media"</formula>
    </cfRule>
    <cfRule type="cellIs" dxfId="111" priority="126" operator="equal">
      <formula>"Baja"</formula>
    </cfRule>
    <cfRule type="cellIs" dxfId="110" priority="127" operator="equal">
      <formula>"Muy Baja"</formula>
    </cfRule>
  </conditionalFormatting>
  <conditionalFormatting sqref="AF36:AF41">
    <cfRule type="cellIs" dxfId="109" priority="118" operator="equal">
      <formula>"Catastrófico"</formula>
    </cfRule>
    <cfRule type="cellIs" dxfId="108" priority="119" operator="equal">
      <formula>"Mayor"</formula>
    </cfRule>
    <cfRule type="cellIs" dxfId="107" priority="120" operator="equal">
      <formula>"Moderado"</formula>
    </cfRule>
    <cfRule type="cellIs" dxfId="106" priority="121" operator="equal">
      <formula>"Menor"</formula>
    </cfRule>
    <cfRule type="cellIs" dxfId="105" priority="122" operator="equal">
      <formula>"Leve"</formula>
    </cfRule>
  </conditionalFormatting>
  <conditionalFormatting sqref="AH36:AH41">
    <cfRule type="cellIs" dxfId="104" priority="114" operator="equal">
      <formula>"Extremo"</formula>
    </cfRule>
    <cfRule type="cellIs" dxfId="103" priority="115" operator="equal">
      <formula>"Alto"</formula>
    </cfRule>
    <cfRule type="cellIs" dxfId="102" priority="116" operator="equal">
      <formula>"Moderado"</formula>
    </cfRule>
    <cfRule type="cellIs" dxfId="101" priority="117" operator="equal">
      <formula>"Bajo"</formula>
    </cfRule>
  </conditionalFormatting>
  <conditionalFormatting sqref="M42">
    <cfRule type="cellIs" dxfId="100" priority="109" operator="equal">
      <formula>"Muy Alta"</formula>
    </cfRule>
    <cfRule type="cellIs" dxfId="99" priority="110" operator="equal">
      <formula>"Alta"</formula>
    </cfRule>
    <cfRule type="cellIs" dxfId="98" priority="111" operator="equal">
      <formula>"Media"</formula>
    </cfRule>
    <cfRule type="cellIs" dxfId="97" priority="112" operator="equal">
      <formula>"Baja"</formula>
    </cfRule>
    <cfRule type="cellIs" dxfId="96" priority="113" operator="equal">
      <formula>"Muy Baja"</formula>
    </cfRule>
  </conditionalFormatting>
  <conditionalFormatting sqref="S42">
    <cfRule type="cellIs" dxfId="95" priority="100" operator="equal">
      <formula>"Extremo"</formula>
    </cfRule>
    <cfRule type="cellIs" dxfId="94" priority="101" operator="equal">
      <formula>"Alto"</formula>
    </cfRule>
    <cfRule type="cellIs" dxfId="93" priority="102" operator="equal">
      <formula>"Moderado"</formula>
    </cfRule>
    <cfRule type="cellIs" dxfId="92" priority="103" operator="equal">
      <formula>"Bajo"</formula>
    </cfRule>
  </conditionalFormatting>
  <conditionalFormatting sqref="AD42:AD47">
    <cfRule type="cellIs" dxfId="91" priority="95" operator="equal">
      <formula>"Muy Alta"</formula>
    </cfRule>
    <cfRule type="cellIs" dxfId="90" priority="96" operator="equal">
      <formula>"Alta"</formula>
    </cfRule>
    <cfRule type="cellIs" dxfId="89" priority="97" operator="equal">
      <formula>"Media"</formula>
    </cfRule>
    <cfRule type="cellIs" dxfId="88" priority="98" operator="equal">
      <formula>"Baja"</formula>
    </cfRule>
    <cfRule type="cellIs" dxfId="87" priority="99" operator="equal">
      <formula>"Muy Baja"</formula>
    </cfRule>
  </conditionalFormatting>
  <conditionalFormatting sqref="AF42:AF47">
    <cfRule type="cellIs" dxfId="86" priority="90" operator="equal">
      <formula>"Catastrófico"</formula>
    </cfRule>
    <cfRule type="cellIs" dxfId="85" priority="91" operator="equal">
      <formula>"Mayor"</formula>
    </cfRule>
    <cfRule type="cellIs" dxfId="84" priority="92" operator="equal">
      <formula>"Moderado"</formula>
    </cfRule>
    <cfRule type="cellIs" dxfId="83" priority="93" operator="equal">
      <formula>"Menor"</formula>
    </cfRule>
    <cfRule type="cellIs" dxfId="82" priority="94" operator="equal">
      <formula>"Leve"</formula>
    </cfRule>
  </conditionalFormatting>
  <conditionalFormatting sqref="AH42:AH47">
    <cfRule type="cellIs" dxfId="81" priority="86" operator="equal">
      <formula>"Extremo"</formula>
    </cfRule>
    <cfRule type="cellIs" dxfId="80" priority="87" operator="equal">
      <formula>"Alto"</formula>
    </cfRule>
    <cfRule type="cellIs" dxfId="79" priority="88" operator="equal">
      <formula>"Moderado"</formula>
    </cfRule>
    <cfRule type="cellIs" dxfId="78" priority="89" operator="equal">
      <formula>"Bajo"</formula>
    </cfRule>
  </conditionalFormatting>
  <conditionalFormatting sqref="M48">
    <cfRule type="cellIs" dxfId="77" priority="81" operator="equal">
      <formula>"Muy Alta"</formula>
    </cfRule>
    <cfRule type="cellIs" dxfId="76" priority="82" operator="equal">
      <formula>"Alta"</formula>
    </cfRule>
    <cfRule type="cellIs" dxfId="75" priority="83" operator="equal">
      <formula>"Media"</formula>
    </cfRule>
    <cfRule type="cellIs" dxfId="74" priority="84" operator="equal">
      <formula>"Baja"</formula>
    </cfRule>
    <cfRule type="cellIs" dxfId="73" priority="85" operator="equal">
      <formula>"Muy Baja"</formula>
    </cfRule>
  </conditionalFormatting>
  <conditionalFormatting sqref="S48">
    <cfRule type="cellIs" dxfId="72" priority="72" operator="equal">
      <formula>"Extremo"</formula>
    </cfRule>
    <cfRule type="cellIs" dxfId="71" priority="73" operator="equal">
      <formula>"Alto"</formula>
    </cfRule>
    <cfRule type="cellIs" dxfId="70" priority="74" operator="equal">
      <formula>"Moderado"</formula>
    </cfRule>
    <cfRule type="cellIs" dxfId="69" priority="75" operator="equal">
      <formula>"Bajo"</formula>
    </cfRule>
  </conditionalFormatting>
  <conditionalFormatting sqref="AD48:AD53">
    <cfRule type="cellIs" dxfId="68" priority="67" operator="equal">
      <formula>"Muy Alta"</formula>
    </cfRule>
    <cfRule type="cellIs" dxfId="67" priority="68" operator="equal">
      <formula>"Alta"</formula>
    </cfRule>
    <cfRule type="cellIs" dxfId="66" priority="69" operator="equal">
      <formula>"Media"</formula>
    </cfRule>
    <cfRule type="cellIs" dxfId="65" priority="70" operator="equal">
      <formula>"Baja"</formula>
    </cfRule>
    <cfRule type="cellIs" dxfId="64" priority="71" operator="equal">
      <formula>"Muy Baja"</formula>
    </cfRule>
  </conditionalFormatting>
  <conditionalFormatting sqref="AF48:AF53">
    <cfRule type="cellIs" dxfId="63" priority="62" operator="equal">
      <formula>"Catastrófico"</formula>
    </cfRule>
    <cfRule type="cellIs" dxfId="62" priority="63" operator="equal">
      <formula>"Mayor"</formula>
    </cfRule>
    <cfRule type="cellIs" dxfId="61" priority="64" operator="equal">
      <formula>"Moderado"</formula>
    </cfRule>
    <cfRule type="cellIs" dxfId="60" priority="65" operator="equal">
      <formula>"Menor"</formula>
    </cfRule>
    <cfRule type="cellIs" dxfId="59" priority="66" operator="equal">
      <formula>"Leve"</formula>
    </cfRule>
  </conditionalFormatting>
  <conditionalFormatting sqref="AH48:AH53">
    <cfRule type="cellIs" dxfId="58" priority="58" operator="equal">
      <formula>"Extremo"</formula>
    </cfRule>
    <cfRule type="cellIs" dxfId="57" priority="59" operator="equal">
      <formula>"Alto"</formula>
    </cfRule>
    <cfRule type="cellIs" dxfId="56" priority="60" operator="equal">
      <formula>"Moderado"</formula>
    </cfRule>
    <cfRule type="cellIs" dxfId="55" priority="61" operator="equal">
      <formula>"Bajo"</formula>
    </cfRule>
  </conditionalFormatting>
  <conditionalFormatting sqref="S54">
    <cfRule type="cellIs" dxfId="54" priority="44" operator="equal">
      <formula>"Extremo"</formula>
    </cfRule>
    <cfRule type="cellIs" dxfId="53" priority="45" operator="equal">
      <formula>"Alto"</formula>
    </cfRule>
    <cfRule type="cellIs" dxfId="52" priority="46" operator="equal">
      <formula>"Moderado"</formula>
    </cfRule>
    <cfRule type="cellIs" dxfId="51" priority="47" operator="equal">
      <formula>"Bajo"</formula>
    </cfRule>
  </conditionalFormatting>
  <conditionalFormatting sqref="AD54:AD59">
    <cfRule type="cellIs" dxfId="50" priority="39" operator="equal">
      <formula>"Muy Alta"</formula>
    </cfRule>
    <cfRule type="cellIs" dxfId="49" priority="40" operator="equal">
      <formula>"Alta"</formula>
    </cfRule>
    <cfRule type="cellIs" dxfId="48" priority="41" operator="equal">
      <formula>"Media"</formula>
    </cfRule>
    <cfRule type="cellIs" dxfId="47" priority="42" operator="equal">
      <formula>"Baja"</formula>
    </cfRule>
    <cfRule type="cellIs" dxfId="46" priority="43" operator="equal">
      <formula>"Muy Baja"</formula>
    </cfRule>
  </conditionalFormatting>
  <conditionalFormatting sqref="AF54:AF59">
    <cfRule type="cellIs" dxfId="45" priority="34" operator="equal">
      <formula>"Catastrófico"</formula>
    </cfRule>
    <cfRule type="cellIs" dxfId="44" priority="35" operator="equal">
      <formula>"Mayor"</formula>
    </cfRule>
    <cfRule type="cellIs" dxfId="43" priority="36" operator="equal">
      <formula>"Moderado"</formula>
    </cfRule>
    <cfRule type="cellIs" dxfId="42" priority="37" operator="equal">
      <formula>"Menor"</formula>
    </cfRule>
    <cfRule type="cellIs" dxfId="41" priority="38" operator="equal">
      <formula>"Leve"</formula>
    </cfRule>
  </conditionalFormatting>
  <conditionalFormatting sqref="AH54:AH59">
    <cfRule type="cellIs" dxfId="40" priority="30" operator="equal">
      <formula>"Extremo"</formula>
    </cfRule>
    <cfRule type="cellIs" dxfId="39" priority="31" operator="equal">
      <formula>"Alto"</formula>
    </cfRule>
    <cfRule type="cellIs" dxfId="38" priority="32" operator="equal">
      <formula>"Moderado"</formula>
    </cfRule>
    <cfRule type="cellIs" dxfId="37" priority="33" operator="equal">
      <formula>"Bajo"</formula>
    </cfRule>
  </conditionalFormatting>
  <conditionalFormatting sqref="M60">
    <cfRule type="cellIs" dxfId="36" priority="25" operator="equal">
      <formula>"Muy Alta"</formula>
    </cfRule>
    <cfRule type="cellIs" dxfId="35" priority="26" operator="equal">
      <formula>"Alta"</formula>
    </cfRule>
    <cfRule type="cellIs" dxfId="34" priority="27" operator="equal">
      <formula>"Media"</formula>
    </cfRule>
    <cfRule type="cellIs" dxfId="33" priority="28" operator="equal">
      <formula>"Baja"</formula>
    </cfRule>
    <cfRule type="cellIs" dxfId="32" priority="29" operator="equal">
      <formula>"Muy Baja"</formula>
    </cfRule>
  </conditionalFormatting>
  <conditionalFormatting sqref="S60">
    <cfRule type="cellIs" dxfId="31" priority="16" operator="equal">
      <formula>"Extremo"</formula>
    </cfRule>
    <cfRule type="cellIs" dxfId="30" priority="17" operator="equal">
      <formula>"Alto"</formula>
    </cfRule>
    <cfRule type="cellIs" dxfId="29" priority="18" operator="equal">
      <formula>"Moderado"</formula>
    </cfRule>
    <cfRule type="cellIs" dxfId="28" priority="19" operator="equal">
      <formula>"Bajo"</formula>
    </cfRule>
  </conditionalFormatting>
  <conditionalFormatting sqref="AD60:AD65">
    <cfRule type="cellIs" dxfId="27" priority="11" operator="equal">
      <formula>"Muy Alta"</formula>
    </cfRule>
    <cfRule type="cellIs" dxfId="26" priority="12" operator="equal">
      <formula>"Alta"</formula>
    </cfRule>
    <cfRule type="cellIs" dxfId="25" priority="13" operator="equal">
      <formula>"Media"</formula>
    </cfRule>
    <cfRule type="cellIs" dxfId="24" priority="14" operator="equal">
      <formula>"Baja"</formula>
    </cfRule>
    <cfRule type="cellIs" dxfId="23" priority="15" operator="equal">
      <formula>"Muy Baja"</formula>
    </cfRule>
  </conditionalFormatting>
  <conditionalFormatting sqref="AF60:AF65">
    <cfRule type="cellIs" dxfId="22" priority="6" operator="equal">
      <formula>"Catastrófico"</formula>
    </cfRule>
    <cfRule type="cellIs" dxfId="21" priority="7" operator="equal">
      <formula>"Mayor"</formula>
    </cfRule>
    <cfRule type="cellIs" dxfId="20" priority="8" operator="equal">
      <formula>"Moderado"</formula>
    </cfRule>
    <cfRule type="cellIs" dxfId="19" priority="9" operator="equal">
      <formula>"Menor"</formula>
    </cfRule>
    <cfRule type="cellIs" dxfId="18" priority="10" operator="equal">
      <formula>"Leve"</formula>
    </cfRule>
  </conditionalFormatting>
  <conditionalFormatting sqref="AH60:AH65">
    <cfRule type="cellIs" dxfId="17" priority="2" operator="equal">
      <formula>"Extremo"</formula>
    </cfRule>
    <cfRule type="cellIs" dxfId="16" priority="3" operator="equal">
      <formula>"Alto"</formula>
    </cfRule>
    <cfRule type="cellIs" dxfId="15" priority="4" operator="equal">
      <formula>"Moderado"</formula>
    </cfRule>
    <cfRule type="cellIs" dxfId="14" priority="5" operator="equal">
      <formula>"Bajo"</formula>
    </cfRule>
  </conditionalFormatting>
  <conditionalFormatting sqref="P6:P65">
    <cfRule type="containsText" dxfId="13" priority="1" operator="containsText" text="❌">
      <formula>NOT(ISERROR(SEARCH("❌",P6)))</formula>
    </cfRule>
  </conditionalFormatting>
  <dataValidations count="1">
    <dataValidation allowBlank="1" showInputMessage="1" showErrorMessage="1" error="Recuerde que las acciones se generan bajo la medida de mitigar el riesgo" sqref="AJ36 AJ6 AJ24 AJ12:AJ18 AJ30 AJ42 AJ54:AJ65 AJ48" xr:uid="{00000000-0002-0000-0300-000000000000}"/>
  </dataValidations>
  <pageMargins left="0.19685039370078741" right="0.15748031496062992" top="0.23622047244094491" bottom="0.15748031496062992" header="0.15748031496062992" footer="0.15748031496062992"/>
  <pageSetup scale="40" orientation="landscape" r:id="rId1"/>
  <ignoredErrors>
    <ignoredError sqref="AG8" formula="1"/>
  </ignoredErrors>
  <legacyDrawing r:id="rId2"/>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300-000001000000}">
          <x14:formula1>
            <xm:f>'Tabla Valoración controles'!$D$4:$D$6</xm:f>
          </x14:formula1>
          <xm:sqref>W9:W11 W21:W23 W27:W29 W32:W35 W38:W41 W46:W47 W50:W53 W59:W65</xm:sqref>
        </x14:dataValidation>
        <x14:dataValidation type="list" allowBlank="1" showInputMessage="1" showErrorMessage="1" xr:uid="{00000000-0002-0000-0300-000002000000}">
          <x14:formula1>
            <xm:f>'Tabla Valoración controles'!$D$7:$D$8</xm:f>
          </x14:formula1>
          <xm:sqref>X9:X11 X21:X23 X27:X29 X32:X35 X38:X41 X46:X47 X50:X53 X59:X65</xm:sqref>
        </x14:dataValidation>
        <x14:dataValidation type="list" allowBlank="1" showInputMessage="1" showErrorMessage="1" xr:uid="{00000000-0002-0000-0300-000003000000}">
          <x14:formula1>
            <xm:f>'Tabla Valoración controles'!$D$9:$D$10</xm:f>
          </x14:formula1>
          <xm:sqref>Z9:Z11 Z21:Z23 Z27:Z29 Z32:Z35 Z38:Z41 Z46:Z47 Z50:Z53 Z59:Z65</xm:sqref>
        </x14:dataValidation>
        <x14:dataValidation type="list" allowBlank="1" showInputMessage="1" showErrorMessage="1" xr:uid="{00000000-0002-0000-0300-000004000000}">
          <x14:formula1>
            <xm:f>'Tabla Valoración controles'!$D$11:$D$12</xm:f>
          </x14:formula1>
          <xm:sqref>AA9:AA11 AA21:AA23 AA27:AA29 AA32:AA35 AA38:AA41 AA46:AA47 AA50:AA53 AA59:AA65</xm:sqref>
        </x14:dataValidation>
        <x14:dataValidation type="list" allowBlank="1" showInputMessage="1" showErrorMessage="1" xr:uid="{00000000-0002-0000-0300-000005000000}">
          <x14:formula1>
            <xm:f>'Tabla Valoración controles'!$D$13:$D$14</xm:f>
          </x14:formula1>
          <xm:sqref>AB9:AB11 AB21:AB23 AB27:AB29 AB32:AB35 AB38:AB41 AB46:AB47 AB50:AB53 AB59:AB65</xm:sqref>
        </x14:dataValidation>
        <x14:dataValidation type="list" allowBlank="1" showInputMessage="1" showErrorMessage="1" xr:uid="{00000000-0002-0000-0300-000006000000}">
          <x14:formula1>
            <xm:f>PARAMETROS!$A$41:$A$45</xm:f>
          </x14:formula1>
          <xm:sqref>K48:K65</xm:sqref>
        </x14:dataValidation>
        <x14:dataValidation type="list" allowBlank="1" showInputMessage="1" showErrorMessage="1" xr:uid="{00000000-0002-0000-0300-000007000000}">
          <x14:formula1>
            <xm:f>'Tabla Impacto'!$F$210:$F$221</xm:f>
          </x14:formula1>
          <xm:sqref>O6:O41 O48:O65</xm:sqref>
        </x14:dataValidation>
        <x14:dataValidation type="list" allowBlank="1" showInputMessage="1" showErrorMessage="1" xr:uid="{00000000-0002-0000-0300-000008000000}">
          <x14:formula1>
            <xm:f>PARAMETROS!$C$3:$C$24</xm:f>
          </x14:formula1>
          <xm:sqref>C54:C65</xm:sqref>
        </x14:dataValidation>
        <x14:dataValidation type="list" allowBlank="1" showInputMessage="1" showErrorMessage="1" xr:uid="{00000000-0002-0000-0300-000009000000}">
          <x14:formula1>
            <xm:f>PARAMETROS!$A$28:$A$38</xm:f>
          </x14:formula1>
          <xm:sqref>J54:J65</xm:sqref>
        </x14:dataValidation>
        <x14:dataValidation type="list" allowBlank="1" showInputMessage="1" showErrorMessage="1" xr:uid="{00000000-0002-0000-0300-00000A000000}">
          <x14:formula1>
            <xm:f>PARAMETROS!$A$48:$A$51</xm:f>
          </x14:formula1>
          <xm:sqref>AI9:AI11 AI21:AI23 AI27:AI29 AI32:AI35 AI38:AI41 AI46:AI47 AI59:AI65</xm:sqref>
        </x14:dataValidation>
        <x14:dataValidation type="list" allowBlank="1" showInputMessage="1" showErrorMessage="1" xr:uid="{00000000-0002-0000-0300-00000B000000}">
          <x14:formula1>
            <xm:f>PARAMETROS!$A$54:$A$57</xm:f>
          </x14:formula1>
          <xm:sqref>B24:B29 B48:B65</xm:sqref>
        </x14:dataValidation>
        <x14:dataValidation type="list" allowBlank="1" showInputMessage="1" showErrorMessage="1" xr:uid="{00000000-0002-0000-0300-00000C000000}">
          <x14:formula1>
            <xm:f>PARAMETROS!$A$60:$A$62</xm:f>
          </x14:formula1>
          <xm:sqref>D54:D65</xm:sqref>
        </x14:dataValidation>
        <x14:dataValidation type="list" allowBlank="1" showInputMessage="1" showErrorMessage="1" xr:uid="{00000000-0002-0000-0300-00000D000000}">
          <x14:formula1>
            <xm:f>PARAMETROS!$A$65:$A$66</xm:f>
          </x14:formula1>
          <xm:sqref>AO60:AO65</xm:sqref>
        </x14:dataValidation>
        <x14:dataValidation type="list" allowBlank="1" showInputMessage="1" showErrorMessage="1" xr:uid="{00000000-0002-0000-0300-00000E000000}">
          <x14:formula1>
            <xm:f>PARAMETROS!$B$4:$B$24</xm:f>
          </x14:formula1>
          <xm:sqref>AK54:AK65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CU140"/>
  <sheetViews>
    <sheetView showGridLines="0" zoomScale="50" zoomScaleNormal="50" workbookViewId="0">
      <selection activeCell="E6" sqref="E6:I13"/>
    </sheetView>
  </sheetViews>
  <sheetFormatPr baseColWidth="10" defaultRowHeight="14.25" x14ac:dyDescent="0.2"/>
  <cols>
    <col min="1" max="1" width="11.42578125" style="8"/>
    <col min="2" max="39" width="5.7109375" style="8" customWidth="1"/>
    <col min="40" max="40" width="11.42578125" style="8"/>
    <col min="41" max="46" width="5.7109375" style="8" customWidth="1"/>
    <col min="47" max="16384" width="11.42578125" style="8"/>
  </cols>
  <sheetData>
    <row r="1" spans="1:99" x14ac:dyDescent="0.2">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row>
    <row r="2" spans="1:99" ht="18" customHeight="1" x14ac:dyDescent="0.2">
      <c r="A2" s="10"/>
      <c r="B2" s="453" t="s">
        <v>139</v>
      </c>
      <c r="C2" s="453"/>
      <c r="D2" s="453"/>
      <c r="E2" s="453"/>
      <c r="F2" s="453"/>
      <c r="G2" s="453"/>
      <c r="H2" s="453"/>
      <c r="I2" s="453"/>
      <c r="J2" s="420" t="s">
        <v>1</v>
      </c>
      <c r="K2" s="420"/>
      <c r="L2" s="420"/>
      <c r="M2" s="420"/>
      <c r="N2" s="420"/>
      <c r="O2" s="420"/>
      <c r="P2" s="420"/>
      <c r="Q2" s="420"/>
      <c r="R2" s="420"/>
      <c r="S2" s="420"/>
      <c r="T2" s="420"/>
      <c r="U2" s="420"/>
      <c r="V2" s="420"/>
      <c r="W2" s="420"/>
      <c r="X2" s="420"/>
      <c r="Y2" s="420"/>
      <c r="Z2" s="420"/>
      <c r="AA2" s="420"/>
      <c r="AB2" s="420"/>
      <c r="AC2" s="420"/>
      <c r="AD2" s="420"/>
      <c r="AE2" s="420"/>
      <c r="AF2" s="420"/>
      <c r="AG2" s="420"/>
      <c r="AH2" s="420"/>
      <c r="AI2" s="420"/>
      <c r="AJ2" s="420"/>
      <c r="AK2" s="420"/>
      <c r="AL2" s="420"/>
      <c r="AM2" s="42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row>
    <row r="3" spans="1:99" ht="18.75" customHeight="1" x14ac:dyDescent="0.2">
      <c r="A3" s="10"/>
      <c r="B3" s="453"/>
      <c r="C3" s="453"/>
      <c r="D3" s="453"/>
      <c r="E3" s="453"/>
      <c r="F3" s="453"/>
      <c r="G3" s="453"/>
      <c r="H3" s="453"/>
      <c r="I3" s="453"/>
      <c r="J3" s="420"/>
      <c r="K3" s="420"/>
      <c r="L3" s="420"/>
      <c r="M3" s="420"/>
      <c r="N3" s="420"/>
      <c r="O3" s="420"/>
      <c r="P3" s="420"/>
      <c r="Q3" s="420"/>
      <c r="R3" s="420"/>
      <c r="S3" s="420"/>
      <c r="T3" s="420"/>
      <c r="U3" s="420"/>
      <c r="V3" s="420"/>
      <c r="W3" s="420"/>
      <c r="X3" s="420"/>
      <c r="Y3" s="420"/>
      <c r="Z3" s="420"/>
      <c r="AA3" s="420"/>
      <c r="AB3" s="420"/>
      <c r="AC3" s="420"/>
      <c r="AD3" s="420"/>
      <c r="AE3" s="420"/>
      <c r="AF3" s="420"/>
      <c r="AG3" s="420"/>
      <c r="AH3" s="420"/>
      <c r="AI3" s="420"/>
      <c r="AJ3" s="420"/>
      <c r="AK3" s="420"/>
      <c r="AL3" s="420"/>
      <c r="AM3" s="42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row>
    <row r="4" spans="1:99" ht="15" customHeight="1" x14ac:dyDescent="0.2">
      <c r="A4" s="10"/>
      <c r="B4" s="453"/>
      <c r="C4" s="453"/>
      <c r="D4" s="453"/>
      <c r="E4" s="453"/>
      <c r="F4" s="453"/>
      <c r="G4" s="453"/>
      <c r="H4" s="453"/>
      <c r="I4" s="453"/>
      <c r="J4" s="420"/>
      <c r="K4" s="420"/>
      <c r="L4" s="420"/>
      <c r="M4" s="420"/>
      <c r="N4" s="420"/>
      <c r="O4" s="420"/>
      <c r="P4" s="420"/>
      <c r="Q4" s="420"/>
      <c r="R4" s="420"/>
      <c r="S4" s="420"/>
      <c r="T4" s="420"/>
      <c r="U4" s="420"/>
      <c r="V4" s="420"/>
      <c r="W4" s="420"/>
      <c r="X4" s="420"/>
      <c r="Y4" s="420"/>
      <c r="Z4" s="420"/>
      <c r="AA4" s="420"/>
      <c r="AB4" s="420"/>
      <c r="AC4" s="420"/>
      <c r="AD4" s="420"/>
      <c r="AE4" s="420"/>
      <c r="AF4" s="420"/>
      <c r="AG4" s="420"/>
      <c r="AH4" s="420"/>
      <c r="AI4" s="420"/>
      <c r="AJ4" s="420"/>
      <c r="AK4" s="420"/>
      <c r="AL4" s="420"/>
      <c r="AM4" s="42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row>
    <row r="5" spans="1:99" ht="15" thickBot="1" x14ac:dyDescent="0.2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row>
    <row r="6" spans="1:99" ht="15" customHeight="1" x14ac:dyDescent="0.2">
      <c r="A6" s="10"/>
      <c r="B6" s="366" t="s">
        <v>3</v>
      </c>
      <c r="C6" s="366"/>
      <c r="D6" s="367"/>
      <c r="E6" s="404" t="s">
        <v>109</v>
      </c>
      <c r="F6" s="405"/>
      <c r="G6" s="405"/>
      <c r="H6" s="405"/>
      <c r="I6" s="406"/>
      <c r="J6" s="416" t="str">
        <f>IF(AND('Mapa final'!$M$6="Muy Alta",'Mapa final'!$Q$6="Leve"),CONCATENATE("R",'Mapa final'!$A$6),"")</f>
        <v/>
      </c>
      <c r="K6" s="417"/>
      <c r="L6" s="417" t="str">
        <f>IF(AND('Mapa final'!$M$12="Muy Alta",'Mapa final'!$Q$12="Leve"),CONCATENATE("R",'Mapa final'!$A$12),"")</f>
        <v/>
      </c>
      <c r="M6" s="417"/>
      <c r="N6" s="417" t="str">
        <f>IF(AND('Mapa final'!$M$18="Muy Alta",'Mapa final'!$Q$18="Leve"),CONCATENATE("R",'Mapa final'!$A$18),"")</f>
        <v/>
      </c>
      <c r="O6" s="419"/>
      <c r="P6" s="416" t="str">
        <f>IF(AND('Mapa final'!$M$6="Muy Alta",'Mapa final'!$Q$6="Menor"),CONCATENATE("R",'Mapa final'!$A$6),"")</f>
        <v/>
      </c>
      <c r="Q6" s="417"/>
      <c r="R6" s="417" t="str">
        <f>IF(AND('Mapa final'!$M$12="Muy Alta",'Mapa final'!$Q$12="Menor"),CONCATENATE("R",'Mapa final'!$A$12),"")</f>
        <v/>
      </c>
      <c r="S6" s="417"/>
      <c r="T6" s="417" t="str">
        <f>IF(AND('Mapa final'!$M$18="Muy Alta",'Mapa final'!$Q$18="Menor"),CONCATENATE("R",'Mapa final'!$A$18),"")</f>
        <v/>
      </c>
      <c r="U6" s="419"/>
      <c r="V6" s="416" t="str">
        <f>IF(AND('Mapa final'!$M$6="Muy Alta",'Mapa final'!$Q$6="Moderado"),CONCATENATE("R",'Mapa final'!$A$6),"")</f>
        <v/>
      </c>
      <c r="W6" s="417"/>
      <c r="X6" s="417" t="str">
        <f>IF(AND('Mapa final'!$M$12="Muy Alta",'Mapa final'!$Q$12="Moderado"),CONCATENATE("R",'Mapa final'!$A$12),"")</f>
        <v/>
      </c>
      <c r="Y6" s="417"/>
      <c r="Z6" s="417" t="str">
        <f>IF(AND('Mapa final'!$M$18="Muy Alta",'Mapa final'!$Q$18="Moderado"),CONCATENATE("R",'Mapa final'!$A$18),"")</f>
        <v/>
      </c>
      <c r="AA6" s="419"/>
      <c r="AB6" s="416" t="str">
        <f>IF(AND('Mapa final'!$M$6="Muy Alta",'Mapa final'!$Q$6="Mayor"),CONCATENATE("R",'Mapa final'!$A$6),"")</f>
        <v/>
      </c>
      <c r="AC6" s="417"/>
      <c r="AD6" s="417" t="str">
        <f>IF(AND('Mapa final'!$M$12="Muy Alta",'Mapa final'!$Q$12="Mayor"),CONCATENATE("R",'Mapa final'!$A$12),"")</f>
        <v/>
      </c>
      <c r="AE6" s="417"/>
      <c r="AF6" s="417" t="str">
        <f>IF(AND('Mapa final'!$M$18="Muy Alta",'Mapa final'!$Q$18="Mayor"),CONCATENATE("R",'Mapa final'!$A$18),"")</f>
        <v/>
      </c>
      <c r="AG6" s="419"/>
      <c r="AH6" s="432" t="str">
        <f>IF(AND('Mapa final'!$M$6="Muy Alta",'Mapa final'!$Q$6="Catastrófico"),CONCATENATE("R",'Mapa final'!$A$6),"")</f>
        <v/>
      </c>
      <c r="AI6" s="433"/>
      <c r="AJ6" s="433" t="str">
        <f>IF(AND('Mapa final'!$M$12="Muy Alta",'Mapa final'!$Q$12="Catastrófico"),CONCATENATE("R",'Mapa final'!$A$12),"")</f>
        <v/>
      </c>
      <c r="AK6" s="433"/>
      <c r="AL6" s="433" t="str">
        <f>IF(AND('Mapa final'!$M$18="Muy Alta",'Mapa final'!$Q$18="Catastrófico"),CONCATENATE("R",'Mapa final'!$A$18),"")</f>
        <v/>
      </c>
      <c r="AM6" s="434"/>
      <c r="AO6" s="368" t="s">
        <v>73</v>
      </c>
      <c r="AP6" s="369"/>
      <c r="AQ6" s="369"/>
      <c r="AR6" s="369"/>
      <c r="AS6" s="369"/>
      <c r="AT6" s="37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row>
    <row r="7" spans="1:99" ht="15" customHeight="1" x14ac:dyDescent="0.2">
      <c r="A7" s="10"/>
      <c r="B7" s="366"/>
      <c r="C7" s="366"/>
      <c r="D7" s="367"/>
      <c r="E7" s="407"/>
      <c r="F7" s="421"/>
      <c r="G7" s="421"/>
      <c r="H7" s="421"/>
      <c r="I7" s="409"/>
      <c r="J7" s="418"/>
      <c r="K7" s="415"/>
      <c r="L7" s="415"/>
      <c r="M7" s="415"/>
      <c r="N7" s="415"/>
      <c r="O7" s="414"/>
      <c r="P7" s="418"/>
      <c r="Q7" s="415"/>
      <c r="R7" s="415"/>
      <c r="S7" s="415"/>
      <c r="T7" s="415"/>
      <c r="U7" s="414"/>
      <c r="V7" s="418"/>
      <c r="W7" s="415"/>
      <c r="X7" s="415"/>
      <c r="Y7" s="415"/>
      <c r="Z7" s="415"/>
      <c r="AA7" s="414"/>
      <c r="AB7" s="418"/>
      <c r="AC7" s="415"/>
      <c r="AD7" s="415"/>
      <c r="AE7" s="415"/>
      <c r="AF7" s="415"/>
      <c r="AG7" s="414"/>
      <c r="AH7" s="426"/>
      <c r="AI7" s="427"/>
      <c r="AJ7" s="427"/>
      <c r="AK7" s="427"/>
      <c r="AL7" s="427"/>
      <c r="AM7" s="428"/>
      <c r="AN7" s="10"/>
      <c r="AO7" s="371"/>
      <c r="AP7" s="372"/>
      <c r="AQ7" s="372"/>
      <c r="AR7" s="372"/>
      <c r="AS7" s="372"/>
      <c r="AT7" s="373"/>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row>
    <row r="8" spans="1:99" ht="15" customHeight="1" x14ac:dyDescent="0.2">
      <c r="A8" s="10"/>
      <c r="B8" s="366"/>
      <c r="C8" s="366"/>
      <c r="D8" s="367"/>
      <c r="E8" s="407"/>
      <c r="F8" s="421"/>
      <c r="G8" s="421"/>
      <c r="H8" s="421"/>
      <c r="I8" s="409"/>
      <c r="J8" s="418" t="str">
        <f>IF(AND('Mapa final'!$M$24="Muy Alta",'Mapa final'!$Q$24="Leve"),CONCATENATE("R",'Mapa final'!$A$24),"")</f>
        <v/>
      </c>
      <c r="K8" s="415"/>
      <c r="L8" s="413" t="str">
        <f>IF(AND('Mapa final'!$M$30="Muy Alta",'Mapa final'!$Q$30="Leve"),CONCATENATE("R",'Mapa final'!$A$30),"")</f>
        <v/>
      </c>
      <c r="M8" s="413"/>
      <c r="N8" s="413" t="str">
        <f>IF(AND('Mapa final'!$M$36="Muy Alta",'Mapa final'!$Q$36="Leve"),CONCATENATE("R",'Mapa final'!$A$36),"")</f>
        <v/>
      </c>
      <c r="O8" s="414"/>
      <c r="P8" s="418" t="str">
        <f>IF(AND('Mapa final'!$M$24="Muy Alta",'Mapa final'!$Q$24="Menor"),CONCATENATE("R",'Mapa final'!$A$24),"")</f>
        <v/>
      </c>
      <c r="Q8" s="415"/>
      <c r="R8" s="413" t="str">
        <f>IF(AND('Mapa final'!$M$30="Muy Alta",'Mapa final'!$Q$30="Menor"),CONCATENATE("R",'Mapa final'!$A$30),"")</f>
        <v/>
      </c>
      <c r="S8" s="413"/>
      <c r="T8" s="413" t="str">
        <f>IF(AND('Mapa final'!$M$36="Muy Alta",'Mapa final'!$Q$36="Menor"),CONCATENATE("R",'Mapa final'!$A$36),"")</f>
        <v/>
      </c>
      <c r="U8" s="414"/>
      <c r="V8" s="418" t="str">
        <f>IF(AND('Mapa final'!$M$24="Muy Alta",'Mapa final'!$Q$24="Moderado"),CONCATENATE("R",'Mapa final'!$A$24),"")</f>
        <v/>
      </c>
      <c r="W8" s="415"/>
      <c r="X8" s="413" t="str">
        <f>IF(AND('Mapa final'!$M$30="Muy Alta",'Mapa final'!$Q$30="Moderado"),CONCATENATE("R",'Mapa final'!$A$30),"")</f>
        <v/>
      </c>
      <c r="Y8" s="413"/>
      <c r="Z8" s="413" t="str">
        <f>IF(AND('Mapa final'!$M$36="Muy Alta",'Mapa final'!$Q$36="Moderado"),CONCATENATE("R",'Mapa final'!$A$36),"")</f>
        <v/>
      </c>
      <c r="AA8" s="414"/>
      <c r="AB8" s="418" t="str">
        <f>IF(AND('Mapa final'!$M$24="Muy Alta",'Mapa final'!$Q$24="Mayor"),CONCATENATE("R",'Mapa final'!$A$24),"")</f>
        <v/>
      </c>
      <c r="AC8" s="415"/>
      <c r="AD8" s="413" t="str">
        <f>IF(AND('Mapa final'!$M$30="Muy Alta",'Mapa final'!$Q$30="Mayor"),CONCATENATE("R",'Mapa final'!$A$30),"")</f>
        <v/>
      </c>
      <c r="AE8" s="413"/>
      <c r="AF8" s="413" t="str">
        <f>IF(AND('Mapa final'!$M$36="Muy Alta",'Mapa final'!$Q$36="Mayor"),CONCATENATE("R",'Mapa final'!$A$36),"")</f>
        <v/>
      </c>
      <c r="AG8" s="414"/>
      <c r="AH8" s="426" t="str">
        <f>IF(AND('Mapa final'!$M$24="Muy Alta",'Mapa final'!$Q$24="Catastrófico"),CONCATENATE("R",'Mapa final'!$A$24),"")</f>
        <v>R4</v>
      </c>
      <c r="AI8" s="427"/>
      <c r="AJ8" s="427" t="str">
        <f>IF(AND('Mapa final'!$M$30="Muy Alta",'Mapa final'!$Q$30="Catastrófico"),CONCATENATE("R",'Mapa final'!$A$30),"")</f>
        <v/>
      </c>
      <c r="AK8" s="427"/>
      <c r="AL8" s="427" t="str">
        <f>IF(AND('Mapa final'!$M$36="Muy Alta",'Mapa final'!$Q$36="Catastrófico"),CONCATENATE("R",'Mapa final'!$A$36),"")</f>
        <v/>
      </c>
      <c r="AM8" s="428"/>
      <c r="AN8" s="10"/>
      <c r="AO8" s="371"/>
      <c r="AP8" s="372"/>
      <c r="AQ8" s="372"/>
      <c r="AR8" s="372"/>
      <c r="AS8" s="372"/>
      <c r="AT8" s="373"/>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row>
    <row r="9" spans="1:99" ht="15" customHeight="1" x14ac:dyDescent="0.2">
      <c r="A9" s="10"/>
      <c r="B9" s="366"/>
      <c r="C9" s="366"/>
      <c r="D9" s="367"/>
      <c r="E9" s="407"/>
      <c r="F9" s="421"/>
      <c r="G9" s="421"/>
      <c r="H9" s="421"/>
      <c r="I9" s="409"/>
      <c r="J9" s="418"/>
      <c r="K9" s="415"/>
      <c r="L9" s="413"/>
      <c r="M9" s="413"/>
      <c r="N9" s="413"/>
      <c r="O9" s="414"/>
      <c r="P9" s="418"/>
      <c r="Q9" s="415"/>
      <c r="R9" s="413"/>
      <c r="S9" s="413"/>
      <c r="T9" s="413"/>
      <c r="U9" s="414"/>
      <c r="V9" s="418"/>
      <c r="W9" s="415"/>
      <c r="X9" s="413"/>
      <c r="Y9" s="413"/>
      <c r="Z9" s="413"/>
      <c r="AA9" s="414"/>
      <c r="AB9" s="418"/>
      <c r="AC9" s="415"/>
      <c r="AD9" s="413"/>
      <c r="AE9" s="413"/>
      <c r="AF9" s="413"/>
      <c r="AG9" s="414"/>
      <c r="AH9" s="426"/>
      <c r="AI9" s="427"/>
      <c r="AJ9" s="427"/>
      <c r="AK9" s="427"/>
      <c r="AL9" s="427"/>
      <c r="AM9" s="428"/>
      <c r="AN9" s="10"/>
      <c r="AO9" s="371"/>
      <c r="AP9" s="372"/>
      <c r="AQ9" s="372"/>
      <c r="AR9" s="372"/>
      <c r="AS9" s="372"/>
      <c r="AT9" s="373"/>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row>
    <row r="10" spans="1:99" ht="15" customHeight="1" x14ac:dyDescent="0.2">
      <c r="A10" s="10"/>
      <c r="B10" s="366"/>
      <c r="C10" s="366"/>
      <c r="D10" s="367"/>
      <c r="E10" s="407"/>
      <c r="F10" s="421"/>
      <c r="G10" s="421"/>
      <c r="H10" s="421"/>
      <c r="I10" s="409"/>
      <c r="J10" s="418" t="str">
        <f>IF(AND('Mapa final'!$M$42="Muy Alta",'Mapa final'!$Q$42="Leve"),CONCATENATE("R",'Mapa final'!$A$42),"")</f>
        <v/>
      </c>
      <c r="K10" s="415"/>
      <c r="L10" s="413" t="str">
        <f>IF(AND('Mapa final'!$M$48="Muy Alta",'Mapa final'!$Q$48="Leve"),CONCATENATE("R",'Mapa final'!$A$48),"")</f>
        <v/>
      </c>
      <c r="M10" s="413"/>
      <c r="N10" s="413" t="str">
        <f>IF(AND('Mapa final'!$M$54="Muy Alta",'Mapa final'!$Q$54="Leve"),CONCATENATE("R",'Mapa final'!$A$54),"")</f>
        <v/>
      </c>
      <c r="O10" s="414"/>
      <c r="P10" s="418" t="str">
        <f>IF(AND('Mapa final'!$M$42="Muy Alta",'Mapa final'!$Q$42="Menor"),CONCATENATE("R",'Mapa final'!$A$42),"")</f>
        <v/>
      </c>
      <c r="Q10" s="415"/>
      <c r="R10" s="413" t="str">
        <f>IF(AND('Mapa final'!$M$48="Muy Alta",'Mapa final'!$Q$48="Menor"),CONCATENATE("R",'Mapa final'!$A$48),"")</f>
        <v/>
      </c>
      <c r="S10" s="413"/>
      <c r="T10" s="413" t="str">
        <f>IF(AND('Mapa final'!$M$54="Muy Alta",'Mapa final'!$Q$54="Menor"),CONCATENATE("R",'Mapa final'!$A$54),"")</f>
        <v/>
      </c>
      <c r="U10" s="414"/>
      <c r="V10" s="418" t="str">
        <f>IF(AND('Mapa final'!$M$42="Muy Alta",'Mapa final'!$Q$42="Moderado"),CONCATENATE("R",'Mapa final'!$A$42),"")</f>
        <v/>
      </c>
      <c r="W10" s="415"/>
      <c r="X10" s="413" t="str">
        <f>IF(AND('Mapa final'!$M$48="Muy Alta",'Mapa final'!$Q$48="Moderado"),CONCATENATE("R",'Mapa final'!$A$48),"")</f>
        <v/>
      </c>
      <c r="Y10" s="413"/>
      <c r="Z10" s="413" t="str">
        <f>IF(AND('Mapa final'!$M$54="Muy Alta",'Mapa final'!$Q$54="Moderado"),CONCATENATE("R",'Mapa final'!$A$54),"")</f>
        <v/>
      </c>
      <c r="AA10" s="414"/>
      <c r="AB10" s="418" t="str">
        <f>IF(AND('Mapa final'!$M$42="Muy Alta",'Mapa final'!$Q$42="Mayor"),CONCATENATE("R",'Mapa final'!$A$42),"")</f>
        <v/>
      </c>
      <c r="AC10" s="415"/>
      <c r="AD10" s="413" t="str">
        <f>IF(AND('Mapa final'!$M$48="Muy Alta",'Mapa final'!$Q$48="Mayor"),CONCATENATE("R",'Mapa final'!$A$48),"")</f>
        <v/>
      </c>
      <c r="AE10" s="413"/>
      <c r="AF10" s="413" t="str">
        <f>IF(AND('Mapa final'!$M$54="Muy Alta",'Mapa final'!$Q$54="Mayor"),CONCATENATE("R",'Mapa final'!$A$54),"")</f>
        <v/>
      </c>
      <c r="AG10" s="414"/>
      <c r="AH10" s="426" t="str">
        <f>IF(AND('Mapa final'!$M$42="Muy Alta",'Mapa final'!$Q$42="Catastrófico"),CONCATENATE("R",'Mapa final'!$A$42),"")</f>
        <v/>
      </c>
      <c r="AI10" s="427"/>
      <c r="AJ10" s="427" t="str">
        <f>IF(AND('Mapa final'!$M$48="Muy Alta",'Mapa final'!$Q$48="Catastrófico"),CONCATENATE("R",'Mapa final'!$A$48),"")</f>
        <v>R8</v>
      </c>
      <c r="AK10" s="427"/>
      <c r="AL10" s="427" t="str">
        <f>IF(AND('Mapa final'!$M$54="Muy Alta",'Mapa final'!$Q$54="Catastrófico"),CONCATENATE("R",'Mapa final'!$A$54),"")</f>
        <v/>
      </c>
      <c r="AM10" s="428"/>
      <c r="AN10" s="10"/>
      <c r="AO10" s="371"/>
      <c r="AP10" s="372"/>
      <c r="AQ10" s="372"/>
      <c r="AR10" s="372"/>
      <c r="AS10" s="372"/>
      <c r="AT10" s="373"/>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row>
    <row r="11" spans="1:99" ht="15" customHeight="1" x14ac:dyDescent="0.2">
      <c r="A11" s="10"/>
      <c r="B11" s="366"/>
      <c r="C11" s="366"/>
      <c r="D11" s="367"/>
      <c r="E11" s="407"/>
      <c r="F11" s="421"/>
      <c r="G11" s="421"/>
      <c r="H11" s="421"/>
      <c r="I11" s="409"/>
      <c r="J11" s="418"/>
      <c r="K11" s="415"/>
      <c r="L11" s="413"/>
      <c r="M11" s="413"/>
      <c r="N11" s="413"/>
      <c r="O11" s="414"/>
      <c r="P11" s="418"/>
      <c r="Q11" s="415"/>
      <c r="R11" s="413"/>
      <c r="S11" s="413"/>
      <c r="T11" s="413"/>
      <c r="U11" s="414"/>
      <c r="V11" s="418"/>
      <c r="W11" s="415"/>
      <c r="X11" s="413"/>
      <c r="Y11" s="413"/>
      <c r="Z11" s="413"/>
      <c r="AA11" s="414"/>
      <c r="AB11" s="418"/>
      <c r="AC11" s="415"/>
      <c r="AD11" s="413"/>
      <c r="AE11" s="413"/>
      <c r="AF11" s="413"/>
      <c r="AG11" s="414"/>
      <c r="AH11" s="426"/>
      <c r="AI11" s="427"/>
      <c r="AJ11" s="427"/>
      <c r="AK11" s="427"/>
      <c r="AL11" s="427"/>
      <c r="AM11" s="428"/>
      <c r="AN11" s="10"/>
      <c r="AO11" s="371"/>
      <c r="AP11" s="372"/>
      <c r="AQ11" s="372"/>
      <c r="AR11" s="372"/>
      <c r="AS11" s="372"/>
      <c r="AT11" s="373"/>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row>
    <row r="12" spans="1:99" ht="15" customHeight="1" x14ac:dyDescent="0.2">
      <c r="A12" s="10"/>
      <c r="B12" s="366"/>
      <c r="C12" s="366"/>
      <c r="D12" s="367"/>
      <c r="E12" s="407"/>
      <c r="F12" s="421"/>
      <c r="G12" s="421"/>
      <c r="H12" s="421"/>
      <c r="I12" s="409"/>
      <c r="J12" s="418" t="str">
        <f>IF(AND('Mapa final'!$M$60="Muy Alta",'Mapa final'!$Q$60="Leve"),CONCATENATE("R",'Mapa final'!$A$60),"")</f>
        <v/>
      </c>
      <c r="K12" s="415"/>
      <c r="L12" s="413" t="str">
        <f>IF(AND('Mapa final'!$M$66="Muy Alta",'Mapa final'!$Q$66="Leve"),CONCATENATE("R",'Mapa final'!$A$66),"")</f>
        <v/>
      </c>
      <c r="M12" s="413"/>
      <c r="N12" s="413" t="str">
        <f>IF(AND('Mapa final'!$M$73="Muy Alta",'Mapa final'!$Q$73="Leve"),CONCATENATE("R",'Mapa final'!$A$73),"")</f>
        <v/>
      </c>
      <c r="O12" s="414"/>
      <c r="P12" s="418" t="str">
        <f>IF(AND('Mapa final'!$M$60="Muy Alta",'Mapa final'!$Q$60="Menor"),CONCATENATE("R",'Mapa final'!$A$60),"")</f>
        <v/>
      </c>
      <c r="Q12" s="415"/>
      <c r="R12" s="413" t="str">
        <f>IF(AND('Mapa final'!$M$66="Muy Alta",'Mapa final'!$Q$66="Menor"),CONCATENATE("R",'Mapa final'!$A$66),"")</f>
        <v/>
      </c>
      <c r="S12" s="413"/>
      <c r="T12" s="413" t="str">
        <f>IF(AND('Mapa final'!$M$73="Muy Alta",'Mapa final'!$Q$73="Menor"),CONCATENATE("R",'Mapa final'!$A$73),"")</f>
        <v/>
      </c>
      <c r="U12" s="414"/>
      <c r="V12" s="418" t="str">
        <f>IF(AND('Mapa final'!$M$60="Muy Alta",'Mapa final'!$Q$60="Moderado"),CONCATENATE("R",'Mapa final'!$A$60),"")</f>
        <v/>
      </c>
      <c r="W12" s="415"/>
      <c r="X12" s="413" t="str">
        <f>IF(AND('Mapa final'!$M$66="Muy Alta",'Mapa final'!$Q$66="Moderado"),CONCATENATE("R",'Mapa final'!$A$66),"")</f>
        <v/>
      </c>
      <c r="Y12" s="413"/>
      <c r="Z12" s="413" t="str">
        <f>IF(AND('Mapa final'!$M$73="Muy Alta",'Mapa final'!$Q$73="Moderado"),CONCATENATE("R",'Mapa final'!$A$73),"")</f>
        <v/>
      </c>
      <c r="AA12" s="414"/>
      <c r="AB12" s="418" t="str">
        <f>IF(AND('Mapa final'!$M$60="Muy Alta",'Mapa final'!$Q$60="Mayor"),CONCATENATE("R",'Mapa final'!$A$60),"")</f>
        <v/>
      </c>
      <c r="AC12" s="415"/>
      <c r="AD12" s="413" t="str">
        <f>IF(AND('Mapa final'!$M$66="Muy Alta",'Mapa final'!$Q$66="Mayor"),CONCATENATE("R",'Mapa final'!$A$66),"")</f>
        <v/>
      </c>
      <c r="AE12" s="413"/>
      <c r="AF12" s="413" t="str">
        <f>IF(AND('Mapa final'!$M$73="Muy Alta",'Mapa final'!$Q$73="Mayor"),CONCATENATE("R",'Mapa final'!$A$73),"")</f>
        <v/>
      </c>
      <c r="AG12" s="414"/>
      <c r="AH12" s="426" t="str">
        <f>IF(AND('Mapa final'!$M$60="Muy Alta",'Mapa final'!$Q$60="Catastrófico"),CONCATENATE("R",'Mapa final'!$A$60),"")</f>
        <v/>
      </c>
      <c r="AI12" s="427"/>
      <c r="AJ12" s="427" t="str">
        <f>IF(AND('Mapa final'!$M$66="Muy Alta",'Mapa final'!$Q$66="Catastrófico"),CONCATENATE("R",'Mapa final'!$A$66),"")</f>
        <v/>
      </c>
      <c r="AK12" s="427"/>
      <c r="AL12" s="427" t="str">
        <f>IF(AND('Mapa final'!$M$73="Muy Alta",'Mapa final'!$Q$73="Catastrófico"),CONCATENATE("R",'Mapa final'!$A$73),"")</f>
        <v/>
      </c>
      <c r="AM12" s="428"/>
      <c r="AN12" s="10"/>
      <c r="AO12" s="371"/>
      <c r="AP12" s="372"/>
      <c r="AQ12" s="372"/>
      <c r="AR12" s="372"/>
      <c r="AS12" s="372"/>
      <c r="AT12" s="373"/>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row>
    <row r="13" spans="1:99" ht="15.75" customHeight="1" thickBot="1" x14ac:dyDescent="0.25">
      <c r="A13" s="10"/>
      <c r="B13" s="366"/>
      <c r="C13" s="366"/>
      <c r="D13" s="367"/>
      <c r="E13" s="410"/>
      <c r="F13" s="411"/>
      <c r="G13" s="411"/>
      <c r="H13" s="411"/>
      <c r="I13" s="412"/>
      <c r="J13" s="418"/>
      <c r="K13" s="415"/>
      <c r="L13" s="415"/>
      <c r="M13" s="415"/>
      <c r="N13" s="415"/>
      <c r="O13" s="414"/>
      <c r="P13" s="418"/>
      <c r="Q13" s="415"/>
      <c r="R13" s="415"/>
      <c r="S13" s="415"/>
      <c r="T13" s="415"/>
      <c r="U13" s="414"/>
      <c r="V13" s="418"/>
      <c r="W13" s="415"/>
      <c r="X13" s="415"/>
      <c r="Y13" s="415"/>
      <c r="Z13" s="415"/>
      <c r="AA13" s="414"/>
      <c r="AB13" s="418"/>
      <c r="AC13" s="415"/>
      <c r="AD13" s="415"/>
      <c r="AE13" s="415"/>
      <c r="AF13" s="415"/>
      <c r="AG13" s="414"/>
      <c r="AH13" s="429"/>
      <c r="AI13" s="430"/>
      <c r="AJ13" s="430"/>
      <c r="AK13" s="430"/>
      <c r="AL13" s="430"/>
      <c r="AM13" s="431"/>
      <c r="AN13" s="10"/>
      <c r="AO13" s="374"/>
      <c r="AP13" s="375"/>
      <c r="AQ13" s="375"/>
      <c r="AR13" s="375"/>
      <c r="AS13" s="375"/>
      <c r="AT13" s="376"/>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row>
    <row r="14" spans="1:99" ht="15" customHeight="1" x14ac:dyDescent="0.2">
      <c r="A14" s="10"/>
      <c r="B14" s="366"/>
      <c r="C14" s="366"/>
      <c r="D14" s="367"/>
      <c r="E14" s="404" t="s">
        <v>108</v>
      </c>
      <c r="F14" s="405"/>
      <c r="G14" s="405"/>
      <c r="H14" s="405"/>
      <c r="I14" s="405"/>
      <c r="J14" s="441" t="str">
        <f>IF(AND('Mapa final'!$M$6="Alta",'Mapa final'!$Q$6="Leve"),CONCATENATE("R",'Mapa final'!$A$6),"")</f>
        <v/>
      </c>
      <c r="K14" s="442"/>
      <c r="L14" s="442" t="str">
        <f>IF(AND('Mapa final'!$M$12="Alta",'Mapa final'!$Q$12="Leve"),CONCATENATE("R",'Mapa final'!$A$12),"")</f>
        <v/>
      </c>
      <c r="M14" s="442"/>
      <c r="N14" s="442" t="str">
        <f>IF(AND('Mapa final'!$M$18="Alta",'Mapa final'!$Q$18="Leve"),CONCATENATE("R",'Mapa final'!$A$18),"")</f>
        <v/>
      </c>
      <c r="O14" s="443"/>
      <c r="P14" s="441" t="str">
        <f>IF(AND('Mapa final'!$M$6="Alta",'Mapa final'!$Q$6="Menor"),CONCATENATE("R",'Mapa final'!$A$6),"")</f>
        <v/>
      </c>
      <c r="Q14" s="442"/>
      <c r="R14" s="442" t="str">
        <f>IF(AND('Mapa final'!$M$12="Alta",'Mapa final'!$Q$12="Menor"),CONCATENATE("R",'Mapa final'!$A$12),"")</f>
        <v/>
      </c>
      <c r="S14" s="442"/>
      <c r="T14" s="442" t="str">
        <f>IF(AND('Mapa final'!$M$18="Alta",'Mapa final'!$Q$18="Menor"),CONCATENATE("R",'Mapa final'!$A$18),"")</f>
        <v/>
      </c>
      <c r="U14" s="443"/>
      <c r="V14" s="416" t="str">
        <f>IF(AND('Mapa final'!$M$6="Alta",'Mapa final'!$Q$6="Moderado"),CONCATENATE("R",'Mapa final'!$A$6),"")</f>
        <v/>
      </c>
      <c r="W14" s="417"/>
      <c r="X14" s="417" t="str">
        <f>IF(AND('Mapa final'!$M$12="Alta",'Mapa final'!$Q$12="Moderado"),CONCATENATE("R",'Mapa final'!$A$12),"")</f>
        <v/>
      </c>
      <c r="Y14" s="417"/>
      <c r="Z14" s="417" t="str">
        <f>IF(AND('Mapa final'!$M$18="Alta",'Mapa final'!$Q$18="Moderado"),CONCATENATE("R",'Mapa final'!$A$18),"")</f>
        <v/>
      </c>
      <c r="AA14" s="419"/>
      <c r="AB14" s="416" t="str">
        <f>IF(AND('Mapa final'!$M$6="Alta",'Mapa final'!$Q$6="Mayor"),CONCATENATE("R",'Mapa final'!$A$6),"")</f>
        <v/>
      </c>
      <c r="AC14" s="417"/>
      <c r="AD14" s="417" t="str">
        <f>IF(AND('Mapa final'!$M$12="Alta",'Mapa final'!$Q$12="Mayor"),CONCATENATE("R",'Mapa final'!$A$12),"")</f>
        <v/>
      </c>
      <c r="AE14" s="417"/>
      <c r="AF14" s="417" t="str">
        <f>IF(AND('Mapa final'!$M$18="Alta",'Mapa final'!$Q$18="Mayor"),CONCATENATE("R",'Mapa final'!$A$18),"")</f>
        <v/>
      </c>
      <c r="AG14" s="419"/>
      <c r="AH14" s="432" t="str">
        <f>IF(AND('Mapa final'!$M$6="Alta",'Mapa final'!$Q$6="Catastrófico"),CONCATENATE("R",'Mapa final'!$A$6),"")</f>
        <v/>
      </c>
      <c r="AI14" s="433"/>
      <c r="AJ14" s="433" t="str">
        <f>IF(AND('Mapa final'!$M$12="Alta",'Mapa final'!$Q$12="Catastrófico"),CONCATENATE("R",'Mapa final'!$A$12),"")</f>
        <v>R2</v>
      </c>
      <c r="AK14" s="433"/>
      <c r="AL14" s="433" t="str">
        <f>IF(AND('Mapa final'!$M$18="Alta",'Mapa final'!$Q$18="Catastrófico"),CONCATENATE("R",'Mapa final'!$A$18),"")</f>
        <v>R3</v>
      </c>
      <c r="AM14" s="434"/>
      <c r="AN14" s="10"/>
      <c r="AO14" s="377" t="s">
        <v>74</v>
      </c>
      <c r="AP14" s="378"/>
      <c r="AQ14" s="378"/>
      <c r="AR14" s="378"/>
      <c r="AS14" s="378"/>
      <c r="AT14" s="379"/>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row>
    <row r="15" spans="1:99" ht="15" customHeight="1" x14ac:dyDescent="0.2">
      <c r="A15" s="10"/>
      <c r="B15" s="366"/>
      <c r="C15" s="366"/>
      <c r="D15" s="367"/>
      <c r="E15" s="407"/>
      <c r="F15" s="408"/>
      <c r="G15" s="408"/>
      <c r="H15" s="408"/>
      <c r="I15" s="421"/>
      <c r="J15" s="435"/>
      <c r="K15" s="436"/>
      <c r="L15" s="436"/>
      <c r="M15" s="436"/>
      <c r="N15" s="436"/>
      <c r="O15" s="437"/>
      <c r="P15" s="435"/>
      <c r="Q15" s="436"/>
      <c r="R15" s="436"/>
      <c r="S15" s="436"/>
      <c r="T15" s="436"/>
      <c r="U15" s="437"/>
      <c r="V15" s="418"/>
      <c r="W15" s="415"/>
      <c r="X15" s="415"/>
      <c r="Y15" s="415"/>
      <c r="Z15" s="415"/>
      <c r="AA15" s="414"/>
      <c r="AB15" s="418"/>
      <c r="AC15" s="415"/>
      <c r="AD15" s="415"/>
      <c r="AE15" s="415"/>
      <c r="AF15" s="415"/>
      <c r="AG15" s="414"/>
      <c r="AH15" s="426"/>
      <c r="AI15" s="427"/>
      <c r="AJ15" s="427"/>
      <c r="AK15" s="427"/>
      <c r="AL15" s="427"/>
      <c r="AM15" s="428"/>
      <c r="AN15" s="10"/>
      <c r="AO15" s="380"/>
      <c r="AP15" s="381"/>
      <c r="AQ15" s="381"/>
      <c r="AR15" s="381"/>
      <c r="AS15" s="381"/>
      <c r="AT15" s="382"/>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row>
    <row r="16" spans="1:99" ht="15" customHeight="1" x14ac:dyDescent="0.2">
      <c r="A16" s="10"/>
      <c r="B16" s="366"/>
      <c r="C16" s="366"/>
      <c r="D16" s="367"/>
      <c r="E16" s="407"/>
      <c r="F16" s="408"/>
      <c r="G16" s="408"/>
      <c r="H16" s="408"/>
      <c r="I16" s="421"/>
      <c r="J16" s="435" t="str">
        <f>IF(AND('Mapa final'!$M$24="Alta",'Mapa final'!$Q$24="Leve"),CONCATENATE("R",'Mapa final'!$A$24),"")</f>
        <v/>
      </c>
      <c r="K16" s="436"/>
      <c r="L16" s="436" t="str">
        <f>IF(AND('Mapa final'!$M$30="Alta",'Mapa final'!$Q$30="Leve"),CONCATENATE("R",'Mapa final'!$A$30),"")</f>
        <v/>
      </c>
      <c r="M16" s="436"/>
      <c r="N16" s="436" t="str">
        <f>IF(AND('Mapa final'!$M$36="Alta",'Mapa final'!$Q$36="Leve"),CONCATENATE("R",'Mapa final'!$A$36),"")</f>
        <v/>
      </c>
      <c r="O16" s="437"/>
      <c r="P16" s="435" t="str">
        <f>IF(AND('Mapa final'!$M$24="Alta",'Mapa final'!$Q$24="Menor"),CONCATENATE("R",'Mapa final'!$A$24),"")</f>
        <v/>
      </c>
      <c r="Q16" s="436"/>
      <c r="R16" s="436" t="str">
        <f>IF(AND('Mapa final'!$M$30="Alta",'Mapa final'!$Q$30="Menor"),CONCATENATE("R",'Mapa final'!$A$30),"")</f>
        <v/>
      </c>
      <c r="S16" s="436"/>
      <c r="T16" s="436" t="str">
        <f>IF(AND('Mapa final'!$M$36="Alta",'Mapa final'!$Q$36="Menor"),CONCATENATE("R",'Mapa final'!$A$36),"")</f>
        <v/>
      </c>
      <c r="U16" s="437"/>
      <c r="V16" s="418" t="str">
        <f>IF(AND('Mapa final'!$M$24="Alta",'Mapa final'!$Q$24="Moderado"),CONCATENATE("R",'Mapa final'!$A$24),"")</f>
        <v/>
      </c>
      <c r="W16" s="415"/>
      <c r="X16" s="413" t="str">
        <f>IF(AND('Mapa final'!$M$30="Alta",'Mapa final'!$Q$30="Moderado"),CONCATENATE("R",'Mapa final'!$A$30),"")</f>
        <v/>
      </c>
      <c r="Y16" s="413"/>
      <c r="Z16" s="413" t="str">
        <f>IF(AND('Mapa final'!$M$36="Alta",'Mapa final'!$Q$36="Moderado"),CONCATENATE("R",'Mapa final'!$A$36),"")</f>
        <v/>
      </c>
      <c r="AA16" s="414"/>
      <c r="AB16" s="418" t="str">
        <f>IF(AND('Mapa final'!$M$24="Alta",'Mapa final'!$Q$24="Mayor"),CONCATENATE("R",'Mapa final'!$A$24),"")</f>
        <v/>
      </c>
      <c r="AC16" s="415"/>
      <c r="AD16" s="413" t="str">
        <f>IF(AND('Mapa final'!$M$30="Alta",'Mapa final'!$Q$30="Mayor"),CONCATENATE("R",'Mapa final'!$A$30),"")</f>
        <v/>
      </c>
      <c r="AE16" s="413"/>
      <c r="AF16" s="413" t="str">
        <f>IF(AND('Mapa final'!$M$36="Alta",'Mapa final'!$Q$36="Mayor"),CONCATENATE("R",'Mapa final'!$A$36),"")</f>
        <v/>
      </c>
      <c r="AG16" s="414"/>
      <c r="AH16" s="426" t="str">
        <f>IF(AND('Mapa final'!$M$24="Alta",'Mapa final'!$Q$24="Catastrófico"),CONCATENATE("R",'Mapa final'!$A$24),"")</f>
        <v/>
      </c>
      <c r="AI16" s="427"/>
      <c r="AJ16" s="427" t="str">
        <f>IF(AND('Mapa final'!$M$30="Alta",'Mapa final'!$Q$30="Catastrófico"),CONCATENATE("R",'Mapa final'!$A$30),"")</f>
        <v/>
      </c>
      <c r="AK16" s="427"/>
      <c r="AL16" s="427" t="str">
        <f>IF(AND('Mapa final'!$M$36="Alta",'Mapa final'!$Q$36="Catastrófico"),CONCATENATE("R",'Mapa final'!$A$36),"")</f>
        <v>R6</v>
      </c>
      <c r="AM16" s="428"/>
      <c r="AN16" s="10"/>
      <c r="AO16" s="380"/>
      <c r="AP16" s="381"/>
      <c r="AQ16" s="381"/>
      <c r="AR16" s="381"/>
      <c r="AS16" s="381"/>
      <c r="AT16" s="382"/>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row>
    <row r="17" spans="1:80" ht="15" customHeight="1" x14ac:dyDescent="0.2">
      <c r="A17" s="10"/>
      <c r="B17" s="366"/>
      <c r="C17" s="366"/>
      <c r="D17" s="367"/>
      <c r="E17" s="407"/>
      <c r="F17" s="408"/>
      <c r="G17" s="408"/>
      <c r="H17" s="408"/>
      <c r="I17" s="421"/>
      <c r="J17" s="435"/>
      <c r="K17" s="436"/>
      <c r="L17" s="436"/>
      <c r="M17" s="436"/>
      <c r="N17" s="436"/>
      <c r="O17" s="437"/>
      <c r="P17" s="435"/>
      <c r="Q17" s="436"/>
      <c r="R17" s="436"/>
      <c r="S17" s="436"/>
      <c r="T17" s="436"/>
      <c r="U17" s="437"/>
      <c r="V17" s="418"/>
      <c r="W17" s="415"/>
      <c r="X17" s="413"/>
      <c r="Y17" s="413"/>
      <c r="Z17" s="413"/>
      <c r="AA17" s="414"/>
      <c r="AB17" s="418"/>
      <c r="AC17" s="415"/>
      <c r="AD17" s="413"/>
      <c r="AE17" s="413"/>
      <c r="AF17" s="413"/>
      <c r="AG17" s="414"/>
      <c r="AH17" s="426"/>
      <c r="AI17" s="427"/>
      <c r="AJ17" s="427"/>
      <c r="AK17" s="427"/>
      <c r="AL17" s="427"/>
      <c r="AM17" s="428"/>
      <c r="AN17" s="10"/>
      <c r="AO17" s="380"/>
      <c r="AP17" s="381"/>
      <c r="AQ17" s="381"/>
      <c r="AR17" s="381"/>
      <c r="AS17" s="381"/>
      <c r="AT17" s="382"/>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row>
    <row r="18" spans="1:80" ht="15" customHeight="1" x14ac:dyDescent="0.2">
      <c r="A18" s="10"/>
      <c r="B18" s="366"/>
      <c r="C18" s="366"/>
      <c r="D18" s="367"/>
      <c r="E18" s="407"/>
      <c r="F18" s="408"/>
      <c r="G18" s="408"/>
      <c r="H18" s="408"/>
      <c r="I18" s="421"/>
      <c r="J18" s="435" t="str">
        <f>IF(AND('Mapa final'!$M$42="Alta",'Mapa final'!$Q$42="Leve"),CONCATENATE("R",'Mapa final'!$A$42),"")</f>
        <v/>
      </c>
      <c r="K18" s="436"/>
      <c r="L18" s="436" t="str">
        <f>IF(AND('Mapa final'!$M$48="Alta",'Mapa final'!$Q$48="Leve"),CONCATENATE("R",'Mapa final'!$A$48),"")</f>
        <v/>
      </c>
      <c r="M18" s="436"/>
      <c r="N18" s="436" t="str">
        <f>IF(AND('Mapa final'!$M$54="Alta",'Mapa final'!$Q$54="Leve"),CONCATENATE("R",'Mapa final'!$A$54),"")</f>
        <v/>
      </c>
      <c r="O18" s="437"/>
      <c r="P18" s="435" t="str">
        <f>IF(AND('Mapa final'!$M$42="Alta",'Mapa final'!$Q$42="Menor"),CONCATENATE("R",'Mapa final'!$A$42),"")</f>
        <v/>
      </c>
      <c r="Q18" s="436"/>
      <c r="R18" s="436" t="str">
        <f>IF(AND('Mapa final'!$M$48="Alta",'Mapa final'!$Q$48="Menor"),CONCATENATE("R",'Mapa final'!$A$48),"")</f>
        <v/>
      </c>
      <c r="S18" s="436"/>
      <c r="T18" s="436" t="str">
        <f>IF(AND('Mapa final'!$M$54="Alta",'Mapa final'!$Q$54="Menor"),CONCATENATE("R",'Mapa final'!$A$54),"")</f>
        <v/>
      </c>
      <c r="U18" s="437"/>
      <c r="V18" s="418" t="str">
        <f>IF(AND('Mapa final'!$M$42="Alta",'Mapa final'!$Q$42="Moderado"),CONCATENATE("R",'Mapa final'!$A$42),"")</f>
        <v/>
      </c>
      <c r="W18" s="415"/>
      <c r="X18" s="413" t="str">
        <f>IF(AND('Mapa final'!$M$48="Alta",'Mapa final'!$Q$48="Moderado"),CONCATENATE("R",'Mapa final'!$A$48),"")</f>
        <v/>
      </c>
      <c r="Y18" s="413"/>
      <c r="Z18" s="413" t="str">
        <f>IF(AND('Mapa final'!$M$54="Alta",'Mapa final'!$Q$54="Moderado"),CONCATENATE("R",'Mapa final'!$A$54),"")</f>
        <v/>
      </c>
      <c r="AA18" s="414"/>
      <c r="AB18" s="418" t="str">
        <f>IF(AND('Mapa final'!$M$42="Alta",'Mapa final'!$Q$42="Mayor"),CONCATENATE("R",'Mapa final'!$A$42),"")</f>
        <v/>
      </c>
      <c r="AC18" s="415"/>
      <c r="AD18" s="413" t="str">
        <f>IF(AND('Mapa final'!$M$48="Alta",'Mapa final'!$Q$48="Mayor"),CONCATENATE("R",'Mapa final'!$A$48),"")</f>
        <v/>
      </c>
      <c r="AE18" s="413"/>
      <c r="AF18" s="413" t="str">
        <f>IF(AND('Mapa final'!$M$54="Alta",'Mapa final'!$Q$54="Mayor"),CONCATENATE("R",'Mapa final'!$A$54),"")</f>
        <v/>
      </c>
      <c r="AG18" s="414"/>
      <c r="AH18" s="426" t="str">
        <f>IF(AND('Mapa final'!$M$42="Alta",'Mapa final'!$Q$42="Catastrófico"),CONCATENATE("R",'Mapa final'!$A$42),"")</f>
        <v>R7</v>
      </c>
      <c r="AI18" s="427"/>
      <c r="AJ18" s="427" t="str">
        <f>IF(AND('Mapa final'!$M$48="Alta",'Mapa final'!$Q$48="Catastrófico"),CONCATENATE("R",'Mapa final'!$A$48),"")</f>
        <v/>
      </c>
      <c r="AK18" s="427"/>
      <c r="AL18" s="427" t="str">
        <f>IF(AND('Mapa final'!$M$54="Alta",'Mapa final'!$Q$54="Catastrófico"),CONCATENATE("R",'Mapa final'!$A$54),"")</f>
        <v>R9</v>
      </c>
      <c r="AM18" s="428"/>
      <c r="AN18" s="10"/>
      <c r="AO18" s="380"/>
      <c r="AP18" s="381"/>
      <c r="AQ18" s="381"/>
      <c r="AR18" s="381"/>
      <c r="AS18" s="381"/>
      <c r="AT18" s="382"/>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row>
    <row r="19" spans="1:80" ht="15" customHeight="1" x14ac:dyDescent="0.2">
      <c r="A19" s="10"/>
      <c r="B19" s="366"/>
      <c r="C19" s="366"/>
      <c r="D19" s="367"/>
      <c r="E19" s="407"/>
      <c r="F19" s="408"/>
      <c r="G19" s="408"/>
      <c r="H19" s="408"/>
      <c r="I19" s="421"/>
      <c r="J19" s="435"/>
      <c r="K19" s="436"/>
      <c r="L19" s="436"/>
      <c r="M19" s="436"/>
      <c r="N19" s="436"/>
      <c r="O19" s="437"/>
      <c r="P19" s="435"/>
      <c r="Q19" s="436"/>
      <c r="R19" s="436"/>
      <c r="S19" s="436"/>
      <c r="T19" s="436"/>
      <c r="U19" s="437"/>
      <c r="V19" s="418"/>
      <c r="W19" s="415"/>
      <c r="X19" s="413"/>
      <c r="Y19" s="413"/>
      <c r="Z19" s="413"/>
      <c r="AA19" s="414"/>
      <c r="AB19" s="418"/>
      <c r="AC19" s="415"/>
      <c r="AD19" s="413"/>
      <c r="AE19" s="413"/>
      <c r="AF19" s="413"/>
      <c r="AG19" s="414"/>
      <c r="AH19" s="426"/>
      <c r="AI19" s="427"/>
      <c r="AJ19" s="427"/>
      <c r="AK19" s="427"/>
      <c r="AL19" s="427"/>
      <c r="AM19" s="428"/>
      <c r="AN19" s="10"/>
      <c r="AO19" s="380"/>
      <c r="AP19" s="381"/>
      <c r="AQ19" s="381"/>
      <c r="AR19" s="381"/>
      <c r="AS19" s="381"/>
      <c r="AT19" s="382"/>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row>
    <row r="20" spans="1:80" ht="15" customHeight="1" x14ac:dyDescent="0.2">
      <c r="A20" s="10"/>
      <c r="B20" s="366"/>
      <c r="C20" s="366"/>
      <c r="D20" s="367"/>
      <c r="E20" s="407"/>
      <c r="F20" s="408"/>
      <c r="G20" s="408"/>
      <c r="H20" s="408"/>
      <c r="I20" s="421"/>
      <c r="J20" s="435" t="str">
        <f>IF(AND('Mapa final'!$M$60="Alta",'Mapa final'!$Q$60="Leve"),CONCATENATE("R",'Mapa final'!$A$60),"")</f>
        <v/>
      </c>
      <c r="K20" s="436"/>
      <c r="L20" s="436" t="str">
        <f>IF(AND('Mapa final'!$M$66="Alta",'Mapa final'!$Q$66="Leve"),CONCATENATE("R",'Mapa final'!$A$66),"")</f>
        <v/>
      </c>
      <c r="M20" s="436"/>
      <c r="N20" s="436" t="str">
        <f>IF(AND('Mapa final'!$M$73="Alta",'Mapa final'!$Q$73="Leve"),CONCATENATE("R",'Mapa final'!$A$73),"")</f>
        <v/>
      </c>
      <c r="O20" s="437"/>
      <c r="P20" s="435" t="str">
        <f>IF(AND('Mapa final'!$M$60="Alta",'Mapa final'!$Q$60="Menor"),CONCATENATE("R",'Mapa final'!$A$60),"")</f>
        <v/>
      </c>
      <c r="Q20" s="436"/>
      <c r="R20" s="436" t="str">
        <f>IF(AND('Mapa final'!$M$66="Alta",'Mapa final'!$Q$66="Menor"),CONCATENATE("R",'Mapa final'!$A$66),"")</f>
        <v/>
      </c>
      <c r="S20" s="436"/>
      <c r="T20" s="436" t="str">
        <f>IF(AND('Mapa final'!$M$73="Alta",'Mapa final'!$Q$73="Menor"),CONCATENATE("R",'Mapa final'!$A$73),"")</f>
        <v/>
      </c>
      <c r="U20" s="437"/>
      <c r="V20" s="418" t="str">
        <f>IF(AND('Mapa final'!$M$60="Alta",'Mapa final'!$Q$60="Moderado"),CONCATENATE("R",'Mapa final'!$A$60),"")</f>
        <v/>
      </c>
      <c r="W20" s="415"/>
      <c r="X20" s="413" t="str">
        <f>IF(AND('Mapa final'!$M$66="Alta",'Mapa final'!$Q$66="Moderado"),CONCATENATE("R",'Mapa final'!$A$66),"")</f>
        <v/>
      </c>
      <c r="Y20" s="413"/>
      <c r="Z20" s="413" t="str">
        <f>IF(AND('Mapa final'!$M$73="Alta",'Mapa final'!$Q$73="Moderado"),CONCATENATE("R",'Mapa final'!$A$73),"")</f>
        <v/>
      </c>
      <c r="AA20" s="414"/>
      <c r="AB20" s="418" t="str">
        <f>IF(AND('Mapa final'!$M$60="Alta",'Mapa final'!$Q$60="Mayor"),CONCATENATE("R",'Mapa final'!$A$60),"")</f>
        <v/>
      </c>
      <c r="AC20" s="415"/>
      <c r="AD20" s="413" t="str">
        <f>IF(AND('Mapa final'!$M$66="Alta",'Mapa final'!$Q$66="Mayor"),CONCATENATE("R",'Mapa final'!$A$66),"")</f>
        <v/>
      </c>
      <c r="AE20" s="413"/>
      <c r="AF20" s="413" t="str">
        <f>IF(AND('Mapa final'!$M$73="Alta",'Mapa final'!$Q$73="Mayor"),CONCATENATE("R",'Mapa final'!$A$73),"")</f>
        <v/>
      </c>
      <c r="AG20" s="414"/>
      <c r="AH20" s="426" t="str">
        <f>IF(AND('Mapa final'!$M$60="Alta",'Mapa final'!$Q$60="Catastrófico"),CONCATENATE("R",'Mapa final'!$A$60),"")</f>
        <v/>
      </c>
      <c r="AI20" s="427"/>
      <c r="AJ20" s="427" t="str">
        <f>IF(AND('Mapa final'!$M$66="Alta",'Mapa final'!$Q$66="Catastrófico"),CONCATENATE("R",'Mapa final'!$A$66),"")</f>
        <v/>
      </c>
      <c r="AK20" s="427"/>
      <c r="AL20" s="427" t="str">
        <f>IF(AND('Mapa final'!$M$73="Alta",'Mapa final'!$Q$73="Catastrófico"),CONCATENATE("R",'Mapa final'!$A$73),"")</f>
        <v/>
      </c>
      <c r="AM20" s="428"/>
      <c r="AN20" s="10"/>
      <c r="AO20" s="380"/>
      <c r="AP20" s="381"/>
      <c r="AQ20" s="381"/>
      <c r="AR20" s="381"/>
      <c r="AS20" s="381"/>
      <c r="AT20" s="382"/>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row>
    <row r="21" spans="1:80" ht="15.75" customHeight="1" thickBot="1" x14ac:dyDescent="0.25">
      <c r="A21" s="10"/>
      <c r="B21" s="366"/>
      <c r="C21" s="366"/>
      <c r="D21" s="367"/>
      <c r="E21" s="410"/>
      <c r="F21" s="411"/>
      <c r="G21" s="411"/>
      <c r="H21" s="411"/>
      <c r="I21" s="411"/>
      <c r="J21" s="438"/>
      <c r="K21" s="439"/>
      <c r="L21" s="439"/>
      <c r="M21" s="439"/>
      <c r="N21" s="439"/>
      <c r="O21" s="440"/>
      <c r="P21" s="438"/>
      <c r="Q21" s="439"/>
      <c r="R21" s="439"/>
      <c r="S21" s="439"/>
      <c r="T21" s="439"/>
      <c r="U21" s="440"/>
      <c r="V21" s="423"/>
      <c r="W21" s="424"/>
      <c r="X21" s="424"/>
      <c r="Y21" s="424"/>
      <c r="Z21" s="424"/>
      <c r="AA21" s="425"/>
      <c r="AB21" s="423"/>
      <c r="AC21" s="424"/>
      <c r="AD21" s="424"/>
      <c r="AE21" s="424"/>
      <c r="AF21" s="424"/>
      <c r="AG21" s="425"/>
      <c r="AH21" s="429"/>
      <c r="AI21" s="430"/>
      <c r="AJ21" s="430"/>
      <c r="AK21" s="430"/>
      <c r="AL21" s="430"/>
      <c r="AM21" s="431"/>
      <c r="AN21" s="10"/>
      <c r="AO21" s="383"/>
      <c r="AP21" s="384"/>
      <c r="AQ21" s="384"/>
      <c r="AR21" s="384"/>
      <c r="AS21" s="384"/>
      <c r="AT21" s="385"/>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row>
    <row r="22" spans="1:80" x14ac:dyDescent="0.2">
      <c r="A22" s="10"/>
      <c r="B22" s="366"/>
      <c r="C22" s="366"/>
      <c r="D22" s="367"/>
      <c r="E22" s="404" t="s">
        <v>110</v>
      </c>
      <c r="F22" s="405"/>
      <c r="G22" s="405"/>
      <c r="H22" s="405"/>
      <c r="I22" s="406"/>
      <c r="J22" s="441" t="str">
        <f>IF(AND('Mapa final'!$M$6="Media",'Mapa final'!$Q$6="Leve"),CONCATENATE("R",'Mapa final'!$A$6),"")</f>
        <v/>
      </c>
      <c r="K22" s="442"/>
      <c r="L22" s="442" t="str">
        <f>IF(AND('Mapa final'!$M$12="Media",'Mapa final'!$Q$12="Leve"),CONCATENATE("R",'Mapa final'!$A$12),"")</f>
        <v/>
      </c>
      <c r="M22" s="442"/>
      <c r="N22" s="442" t="str">
        <f>IF(AND('Mapa final'!$M$18="Media",'Mapa final'!$Q$18="Leve"),CONCATENATE("R",'Mapa final'!$A$18),"")</f>
        <v/>
      </c>
      <c r="O22" s="443"/>
      <c r="P22" s="441" t="str">
        <f>IF(AND('Mapa final'!$M$6="Media",'Mapa final'!$Q$6="Menor"),CONCATENATE("R",'Mapa final'!$A$6),"")</f>
        <v/>
      </c>
      <c r="Q22" s="442"/>
      <c r="R22" s="442" t="str">
        <f>IF(AND('Mapa final'!$M$12="Media",'Mapa final'!$Q$12="Menor"),CONCATENATE("R",'Mapa final'!$A$12),"")</f>
        <v/>
      </c>
      <c r="S22" s="442"/>
      <c r="T22" s="442" t="str">
        <f>IF(AND('Mapa final'!$M$18="Media",'Mapa final'!$Q$18="Menor"),CONCATENATE("R",'Mapa final'!$A$18),"")</f>
        <v/>
      </c>
      <c r="U22" s="443"/>
      <c r="V22" s="441" t="str">
        <f>IF(AND('Mapa final'!$M$6="Media",'Mapa final'!$Q$6="Moderado"),CONCATENATE("R",'Mapa final'!$A$6),"")</f>
        <v/>
      </c>
      <c r="W22" s="442"/>
      <c r="X22" s="442" t="str">
        <f>IF(AND('Mapa final'!$M$12="Media",'Mapa final'!$Q$12="Moderado"),CONCATENATE("R",'Mapa final'!$A$12),"")</f>
        <v/>
      </c>
      <c r="Y22" s="442"/>
      <c r="Z22" s="442" t="str">
        <f>IF(AND('Mapa final'!$M$18="Media",'Mapa final'!$Q$18="Moderado"),CONCATENATE("R",'Mapa final'!$A$18),"")</f>
        <v/>
      </c>
      <c r="AA22" s="443"/>
      <c r="AB22" s="416" t="str">
        <f>IF(AND('Mapa final'!$M$6="Media",'Mapa final'!$Q$6="Mayor"),CONCATENATE("R",'Mapa final'!$A$6),"")</f>
        <v/>
      </c>
      <c r="AC22" s="417"/>
      <c r="AD22" s="417" t="str">
        <f>IF(AND('Mapa final'!$M$12="Media",'Mapa final'!$Q$12="Mayor"),CONCATENATE("R",'Mapa final'!$A$12),"")</f>
        <v/>
      </c>
      <c r="AE22" s="417"/>
      <c r="AF22" s="417" t="str">
        <f>IF(AND('Mapa final'!$M$18="Media",'Mapa final'!$Q$18="Mayor"),CONCATENATE("R",'Mapa final'!$A$18),"")</f>
        <v/>
      </c>
      <c r="AG22" s="419"/>
      <c r="AH22" s="432" t="str">
        <f>IF(AND('Mapa final'!$M$6="Media",'Mapa final'!$Q$6="Catastrófico"),CONCATENATE("R",'Mapa final'!$A$6),"")</f>
        <v>R1</v>
      </c>
      <c r="AI22" s="433"/>
      <c r="AJ22" s="433" t="str">
        <f>IF(AND('Mapa final'!$M$12="Media",'Mapa final'!$Q$12="Catastrófico"),CONCATENATE("R",'Mapa final'!$A$12),"")</f>
        <v/>
      </c>
      <c r="AK22" s="433"/>
      <c r="AL22" s="433" t="str">
        <f>IF(AND('Mapa final'!$M$18="Media",'Mapa final'!$Q$18="Catastrófico"),CONCATENATE("R",'Mapa final'!$A$18),"")</f>
        <v/>
      </c>
      <c r="AM22" s="434"/>
      <c r="AN22" s="10"/>
      <c r="AO22" s="386" t="s">
        <v>75</v>
      </c>
      <c r="AP22" s="387"/>
      <c r="AQ22" s="387"/>
      <c r="AR22" s="387"/>
      <c r="AS22" s="387"/>
      <c r="AT22" s="388"/>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row>
    <row r="23" spans="1:80" x14ac:dyDescent="0.2">
      <c r="A23" s="10"/>
      <c r="B23" s="366"/>
      <c r="C23" s="366"/>
      <c r="D23" s="367"/>
      <c r="E23" s="407"/>
      <c r="F23" s="408"/>
      <c r="G23" s="408"/>
      <c r="H23" s="408"/>
      <c r="I23" s="409"/>
      <c r="J23" s="435"/>
      <c r="K23" s="436"/>
      <c r="L23" s="436"/>
      <c r="M23" s="436"/>
      <c r="N23" s="436"/>
      <c r="O23" s="437"/>
      <c r="P23" s="435"/>
      <c r="Q23" s="436"/>
      <c r="R23" s="436"/>
      <c r="S23" s="436"/>
      <c r="T23" s="436"/>
      <c r="U23" s="437"/>
      <c r="V23" s="435"/>
      <c r="W23" s="436"/>
      <c r="X23" s="436"/>
      <c r="Y23" s="436"/>
      <c r="Z23" s="436"/>
      <c r="AA23" s="437"/>
      <c r="AB23" s="418"/>
      <c r="AC23" s="415"/>
      <c r="AD23" s="415"/>
      <c r="AE23" s="415"/>
      <c r="AF23" s="415"/>
      <c r="AG23" s="414"/>
      <c r="AH23" s="426"/>
      <c r="AI23" s="427"/>
      <c r="AJ23" s="427"/>
      <c r="AK23" s="427"/>
      <c r="AL23" s="427"/>
      <c r="AM23" s="428"/>
      <c r="AN23" s="10"/>
      <c r="AO23" s="389"/>
      <c r="AP23" s="390"/>
      <c r="AQ23" s="390"/>
      <c r="AR23" s="390"/>
      <c r="AS23" s="390"/>
      <c r="AT23" s="391"/>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row>
    <row r="24" spans="1:80" x14ac:dyDescent="0.2">
      <c r="A24" s="10"/>
      <c r="B24" s="366"/>
      <c r="C24" s="366"/>
      <c r="D24" s="367"/>
      <c r="E24" s="407"/>
      <c r="F24" s="408"/>
      <c r="G24" s="408"/>
      <c r="H24" s="408"/>
      <c r="I24" s="409"/>
      <c r="J24" s="435" t="str">
        <f>IF(AND('Mapa final'!$M$24="Media",'Mapa final'!$Q$24="Leve"),CONCATENATE("R",'Mapa final'!$A$24),"")</f>
        <v/>
      </c>
      <c r="K24" s="436"/>
      <c r="L24" s="436" t="str">
        <f>IF(AND('Mapa final'!$M$30="Media",'Mapa final'!$Q$30="Leve"),CONCATENATE("R",'Mapa final'!$A$30),"")</f>
        <v/>
      </c>
      <c r="M24" s="436"/>
      <c r="N24" s="436" t="str">
        <f>IF(AND('Mapa final'!$M$36="Media",'Mapa final'!$Q$36="Leve"),CONCATENATE("R",'Mapa final'!$A$36),"")</f>
        <v/>
      </c>
      <c r="O24" s="437"/>
      <c r="P24" s="435" t="str">
        <f>IF(AND('Mapa final'!$M$24="Media",'Mapa final'!$Q$24="Menor"),CONCATENATE("R",'Mapa final'!$A$24),"")</f>
        <v/>
      </c>
      <c r="Q24" s="436"/>
      <c r="R24" s="436" t="str">
        <f>IF(AND('Mapa final'!$M$30="Media",'Mapa final'!$Q$30="Menor"),CONCATENATE("R",'Mapa final'!$A$30),"")</f>
        <v/>
      </c>
      <c r="S24" s="436"/>
      <c r="T24" s="436" t="str">
        <f>IF(AND('Mapa final'!$M$36="Media",'Mapa final'!$Q$36="Menor"),CONCATENATE("R",'Mapa final'!$A$36),"")</f>
        <v/>
      </c>
      <c r="U24" s="437"/>
      <c r="V24" s="435" t="str">
        <f>IF(AND('Mapa final'!$M$24="Media",'Mapa final'!$Q$24="Moderado"),CONCATENATE("R",'Mapa final'!$A$24),"")</f>
        <v/>
      </c>
      <c r="W24" s="436"/>
      <c r="X24" s="436" t="str">
        <f>IF(AND('Mapa final'!$M$30="Media",'Mapa final'!$Q$30="Moderado"),CONCATENATE("R",'Mapa final'!$A$30),"")</f>
        <v/>
      </c>
      <c r="Y24" s="436"/>
      <c r="Z24" s="436" t="str">
        <f>IF(AND('Mapa final'!$M$36="Media",'Mapa final'!$Q$36="Moderado"),CONCATENATE("R",'Mapa final'!$A$36),"")</f>
        <v/>
      </c>
      <c r="AA24" s="437"/>
      <c r="AB24" s="418" t="str">
        <f>IF(AND('Mapa final'!$M$24="Media",'Mapa final'!$Q$24="Mayor"),CONCATENATE("R",'Mapa final'!$A$24),"")</f>
        <v/>
      </c>
      <c r="AC24" s="415"/>
      <c r="AD24" s="413" t="str">
        <f>IF(AND('Mapa final'!$M$30="Media",'Mapa final'!$Q$30="Mayor"),CONCATENATE("R",'Mapa final'!$A$30),"")</f>
        <v/>
      </c>
      <c r="AE24" s="413"/>
      <c r="AF24" s="413" t="str">
        <f>IF(AND('Mapa final'!$M$36="Media",'Mapa final'!$Q$36="Mayor"),CONCATENATE("R",'Mapa final'!$A$36),"")</f>
        <v/>
      </c>
      <c r="AG24" s="414"/>
      <c r="AH24" s="426" t="str">
        <f>IF(AND('Mapa final'!$M$24="Media",'Mapa final'!$Q$24="Catastrófico"),CONCATENATE("R",'Mapa final'!$A$24),"")</f>
        <v/>
      </c>
      <c r="AI24" s="427"/>
      <c r="AJ24" s="427" t="str">
        <f>IF(AND('Mapa final'!$M$30="Media",'Mapa final'!$Q$30="Catastrófico"),CONCATENATE("R",'Mapa final'!$A$30),"")</f>
        <v>R5</v>
      </c>
      <c r="AK24" s="427"/>
      <c r="AL24" s="427" t="str">
        <f>IF(AND('Mapa final'!$M$36="Media",'Mapa final'!$Q$36="Catastrófico"),CONCATENATE("R",'Mapa final'!$A$36),"")</f>
        <v/>
      </c>
      <c r="AM24" s="428"/>
      <c r="AN24" s="10"/>
      <c r="AO24" s="389"/>
      <c r="AP24" s="390"/>
      <c r="AQ24" s="390"/>
      <c r="AR24" s="390"/>
      <c r="AS24" s="390"/>
      <c r="AT24" s="391"/>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row>
    <row r="25" spans="1:80" x14ac:dyDescent="0.2">
      <c r="A25" s="10"/>
      <c r="B25" s="366"/>
      <c r="C25" s="366"/>
      <c r="D25" s="367"/>
      <c r="E25" s="407"/>
      <c r="F25" s="408"/>
      <c r="G25" s="408"/>
      <c r="H25" s="408"/>
      <c r="I25" s="409"/>
      <c r="J25" s="435"/>
      <c r="K25" s="436"/>
      <c r="L25" s="436"/>
      <c r="M25" s="436"/>
      <c r="N25" s="436"/>
      <c r="O25" s="437"/>
      <c r="P25" s="435"/>
      <c r="Q25" s="436"/>
      <c r="R25" s="436"/>
      <c r="S25" s="436"/>
      <c r="T25" s="436"/>
      <c r="U25" s="437"/>
      <c r="V25" s="435"/>
      <c r="W25" s="436"/>
      <c r="X25" s="436"/>
      <c r="Y25" s="436"/>
      <c r="Z25" s="436"/>
      <c r="AA25" s="437"/>
      <c r="AB25" s="418"/>
      <c r="AC25" s="415"/>
      <c r="AD25" s="413"/>
      <c r="AE25" s="413"/>
      <c r="AF25" s="413"/>
      <c r="AG25" s="414"/>
      <c r="AH25" s="426"/>
      <c r="AI25" s="427"/>
      <c r="AJ25" s="427"/>
      <c r="AK25" s="427"/>
      <c r="AL25" s="427"/>
      <c r="AM25" s="428"/>
      <c r="AN25" s="10"/>
      <c r="AO25" s="389"/>
      <c r="AP25" s="390"/>
      <c r="AQ25" s="390"/>
      <c r="AR25" s="390"/>
      <c r="AS25" s="390"/>
      <c r="AT25" s="391"/>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row>
    <row r="26" spans="1:80" x14ac:dyDescent="0.2">
      <c r="A26" s="10"/>
      <c r="B26" s="366"/>
      <c r="C26" s="366"/>
      <c r="D26" s="367"/>
      <c r="E26" s="407"/>
      <c r="F26" s="408"/>
      <c r="G26" s="408"/>
      <c r="H26" s="408"/>
      <c r="I26" s="409"/>
      <c r="J26" s="435" t="str">
        <f>IF(AND('Mapa final'!$M$42="Media",'Mapa final'!$Q$42="Leve"),CONCATENATE("R",'Mapa final'!$A$42),"")</f>
        <v/>
      </c>
      <c r="K26" s="436"/>
      <c r="L26" s="436" t="str">
        <f>IF(AND('Mapa final'!$M$48="Media",'Mapa final'!$Q$48="Leve"),CONCATENATE("R",'Mapa final'!$A$48),"")</f>
        <v/>
      </c>
      <c r="M26" s="436"/>
      <c r="N26" s="436" t="str">
        <f>IF(AND('Mapa final'!$M$54="Media",'Mapa final'!$Q$54="Leve"),CONCATENATE("R",'Mapa final'!$A$54),"")</f>
        <v/>
      </c>
      <c r="O26" s="437"/>
      <c r="P26" s="435" t="str">
        <f>IF(AND('Mapa final'!$M$42="Media",'Mapa final'!$Q$42="Menor"),CONCATENATE("R",'Mapa final'!$A$42),"")</f>
        <v/>
      </c>
      <c r="Q26" s="436"/>
      <c r="R26" s="436" t="str">
        <f>IF(AND('Mapa final'!$M$48="Media",'Mapa final'!$Q$48="Menor"),CONCATENATE("R",'Mapa final'!$A$48),"")</f>
        <v/>
      </c>
      <c r="S26" s="436"/>
      <c r="T26" s="436" t="str">
        <f>IF(AND('Mapa final'!$M$54="Media",'Mapa final'!$Q$54="Menor"),CONCATENATE("R",'Mapa final'!$A$54),"")</f>
        <v/>
      </c>
      <c r="U26" s="437"/>
      <c r="V26" s="435" t="str">
        <f>IF(AND('Mapa final'!$M$42="Media",'Mapa final'!$Q$42="Moderado"),CONCATENATE("R",'Mapa final'!$A$42),"")</f>
        <v/>
      </c>
      <c r="W26" s="436"/>
      <c r="X26" s="436" t="str">
        <f>IF(AND('Mapa final'!$M$48="Media",'Mapa final'!$Q$48="Moderado"),CONCATENATE("R",'Mapa final'!$A$48),"")</f>
        <v/>
      </c>
      <c r="Y26" s="436"/>
      <c r="Z26" s="436" t="str">
        <f>IF(AND('Mapa final'!$M$54="Media",'Mapa final'!$Q$54="Moderado"),CONCATENATE("R",'Mapa final'!$A$54),"")</f>
        <v/>
      </c>
      <c r="AA26" s="437"/>
      <c r="AB26" s="418" t="str">
        <f>IF(AND('Mapa final'!$M$42="Media",'Mapa final'!$Q$42="Mayor"),CONCATENATE("R",'Mapa final'!$A$42),"")</f>
        <v/>
      </c>
      <c r="AC26" s="415"/>
      <c r="AD26" s="413" t="str">
        <f>IF(AND('Mapa final'!$M$48="Media",'Mapa final'!$Q$48="Mayor"),CONCATENATE("R",'Mapa final'!$A$48),"")</f>
        <v/>
      </c>
      <c r="AE26" s="413"/>
      <c r="AF26" s="413" t="str">
        <f>IF(AND('Mapa final'!$M$54="Media",'Mapa final'!$Q$54="Mayor"),CONCATENATE("R",'Mapa final'!$A$54),"")</f>
        <v/>
      </c>
      <c r="AG26" s="414"/>
      <c r="AH26" s="426" t="str">
        <f>IF(AND('Mapa final'!$M$42="Media",'Mapa final'!$Q$42="Catastrófico"),CONCATENATE("R",'Mapa final'!$A$42),"")</f>
        <v/>
      </c>
      <c r="AI26" s="427"/>
      <c r="AJ26" s="427" t="str">
        <f>IF(AND('Mapa final'!$M$48="Media",'Mapa final'!$Q$48="Catastrófico"),CONCATENATE("R",'Mapa final'!$A$48),"")</f>
        <v/>
      </c>
      <c r="AK26" s="427"/>
      <c r="AL26" s="427" t="str">
        <f>IF(AND('Mapa final'!$M$54="Media",'Mapa final'!$Q$54="Catastrófico"),CONCATENATE("R",'Mapa final'!$A$54),"")</f>
        <v/>
      </c>
      <c r="AM26" s="428"/>
      <c r="AN26" s="10"/>
      <c r="AO26" s="389"/>
      <c r="AP26" s="390"/>
      <c r="AQ26" s="390"/>
      <c r="AR26" s="390"/>
      <c r="AS26" s="390"/>
      <c r="AT26" s="391"/>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row>
    <row r="27" spans="1:80" x14ac:dyDescent="0.2">
      <c r="A27" s="10"/>
      <c r="B27" s="366"/>
      <c r="C27" s="366"/>
      <c r="D27" s="367"/>
      <c r="E27" s="407"/>
      <c r="F27" s="408"/>
      <c r="G27" s="408"/>
      <c r="H27" s="408"/>
      <c r="I27" s="409"/>
      <c r="J27" s="435"/>
      <c r="K27" s="436"/>
      <c r="L27" s="436"/>
      <c r="M27" s="436"/>
      <c r="N27" s="436"/>
      <c r="O27" s="437"/>
      <c r="P27" s="435"/>
      <c r="Q27" s="436"/>
      <c r="R27" s="436"/>
      <c r="S27" s="436"/>
      <c r="T27" s="436"/>
      <c r="U27" s="437"/>
      <c r="V27" s="435"/>
      <c r="W27" s="436"/>
      <c r="X27" s="436"/>
      <c r="Y27" s="436"/>
      <c r="Z27" s="436"/>
      <c r="AA27" s="437"/>
      <c r="AB27" s="418"/>
      <c r="AC27" s="415"/>
      <c r="AD27" s="413"/>
      <c r="AE27" s="413"/>
      <c r="AF27" s="413"/>
      <c r="AG27" s="414"/>
      <c r="AH27" s="426"/>
      <c r="AI27" s="427"/>
      <c r="AJ27" s="427"/>
      <c r="AK27" s="427"/>
      <c r="AL27" s="427"/>
      <c r="AM27" s="428"/>
      <c r="AN27" s="10"/>
      <c r="AO27" s="389"/>
      <c r="AP27" s="390"/>
      <c r="AQ27" s="390"/>
      <c r="AR27" s="390"/>
      <c r="AS27" s="390"/>
      <c r="AT27" s="391"/>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row>
    <row r="28" spans="1:80" x14ac:dyDescent="0.2">
      <c r="A28" s="10"/>
      <c r="B28" s="366"/>
      <c r="C28" s="366"/>
      <c r="D28" s="367"/>
      <c r="E28" s="407"/>
      <c r="F28" s="408"/>
      <c r="G28" s="408"/>
      <c r="H28" s="408"/>
      <c r="I28" s="409"/>
      <c r="J28" s="435" t="str">
        <f>IF(AND('Mapa final'!$M$60="Media",'Mapa final'!$Q$60="Leve"),CONCATENATE("R",'Mapa final'!$A$60),"")</f>
        <v/>
      </c>
      <c r="K28" s="436"/>
      <c r="L28" s="436" t="str">
        <f>IF(AND('Mapa final'!$M$66="Media",'Mapa final'!$Q$66="Leve"),CONCATENATE("R",'Mapa final'!$A$66),"")</f>
        <v/>
      </c>
      <c r="M28" s="436"/>
      <c r="N28" s="436" t="str">
        <f>IF(AND('Mapa final'!$M$73="Media",'Mapa final'!$Q$73="Leve"),CONCATENATE("R",'Mapa final'!$A$73),"")</f>
        <v/>
      </c>
      <c r="O28" s="437"/>
      <c r="P28" s="435" t="str">
        <f>IF(AND('Mapa final'!$M$60="Media",'Mapa final'!$Q$60="Menor"),CONCATENATE("R",'Mapa final'!$A$60),"")</f>
        <v/>
      </c>
      <c r="Q28" s="436"/>
      <c r="R28" s="436" t="str">
        <f>IF(AND('Mapa final'!$M$66="Media",'Mapa final'!$Q$66="Menor"),CONCATENATE("R",'Mapa final'!$A$66),"")</f>
        <v/>
      </c>
      <c r="S28" s="436"/>
      <c r="T28" s="436" t="str">
        <f>IF(AND('Mapa final'!$M$73="Media",'Mapa final'!$Q$73="Menor"),CONCATENATE("R",'Mapa final'!$A$73),"")</f>
        <v/>
      </c>
      <c r="U28" s="437"/>
      <c r="V28" s="435" t="str">
        <f>IF(AND('Mapa final'!$M$60="Media",'Mapa final'!$Q$60="Moderado"),CONCATENATE("R",'Mapa final'!$A$60),"")</f>
        <v/>
      </c>
      <c r="W28" s="436"/>
      <c r="X28" s="436" t="str">
        <f>IF(AND('Mapa final'!$M$66="Media",'Mapa final'!$Q$66="Moderado"),CONCATENATE("R",'Mapa final'!$A$66),"")</f>
        <v/>
      </c>
      <c r="Y28" s="436"/>
      <c r="Z28" s="436" t="str">
        <f>IF(AND('Mapa final'!$M$73="Media",'Mapa final'!$Q$73="Moderado"),CONCATENATE("R",'Mapa final'!$A$73),"")</f>
        <v/>
      </c>
      <c r="AA28" s="437"/>
      <c r="AB28" s="418" t="str">
        <f>IF(AND('Mapa final'!$M$60="Media",'Mapa final'!$Q$60="Mayor"),CONCATENATE("R",'Mapa final'!$A$60),"")</f>
        <v/>
      </c>
      <c r="AC28" s="415"/>
      <c r="AD28" s="413" t="str">
        <f>IF(AND('Mapa final'!$M$66="Media",'Mapa final'!$Q$66="Mayor"),CONCATENATE("R",'Mapa final'!$A$66),"")</f>
        <v/>
      </c>
      <c r="AE28" s="413"/>
      <c r="AF28" s="413" t="str">
        <f>IF(AND('Mapa final'!$M$73="Media",'Mapa final'!$Q$73="Mayor"),CONCATENATE("R",'Mapa final'!$A$73),"")</f>
        <v/>
      </c>
      <c r="AG28" s="414"/>
      <c r="AH28" s="426" t="str">
        <f>IF(AND('Mapa final'!$M$60="Media",'Mapa final'!$Q$60="Catastrófico"),CONCATENATE("R",'Mapa final'!$A$60),"")</f>
        <v/>
      </c>
      <c r="AI28" s="427"/>
      <c r="AJ28" s="427" t="str">
        <f>IF(AND('Mapa final'!$M$66="Media",'Mapa final'!$Q$66="Catastrófico"),CONCATENATE("R",'Mapa final'!$A$66),"")</f>
        <v/>
      </c>
      <c r="AK28" s="427"/>
      <c r="AL28" s="427" t="str">
        <f>IF(AND('Mapa final'!$M$73="Media",'Mapa final'!$Q$73="Catastrófico"),CONCATENATE("R",'Mapa final'!$A$73),"")</f>
        <v/>
      </c>
      <c r="AM28" s="428"/>
      <c r="AN28" s="10"/>
      <c r="AO28" s="389"/>
      <c r="AP28" s="390"/>
      <c r="AQ28" s="390"/>
      <c r="AR28" s="390"/>
      <c r="AS28" s="390"/>
      <c r="AT28" s="391"/>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row>
    <row r="29" spans="1:80" ht="15" thickBot="1" x14ac:dyDescent="0.25">
      <c r="A29" s="10"/>
      <c r="B29" s="366"/>
      <c r="C29" s="366"/>
      <c r="D29" s="367"/>
      <c r="E29" s="410"/>
      <c r="F29" s="411"/>
      <c r="G29" s="411"/>
      <c r="H29" s="411"/>
      <c r="I29" s="412"/>
      <c r="J29" s="435"/>
      <c r="K29" s="436"/>
      <c r="L29" s="436"/>
      <c r="M29" s="436"/>
      <c r="N29" s="436"/>
      <c r="O29" s="437"/>
      <c r="P29" s="438"/>
      <c r="Q29" s="439"/>
      <c r="R29" s="439"/>
      <c r="S29" s="439"/>
      <c r="T29" s="439"/>
      <c r="U29" s="440"/>
      <c r="V29" s="438"/>
      <c r="W29" s="439"/>
      <c r="X29" s="439"/>
      <c r="Y29" s="439"/>
      <c r="Z29" s="439"/>
      <c r="AA29" s="440"/>
      <c r="AB29" s="423"/>
      <c r="AC29" s="424"/>
      <c r="AD29" s="424"/>
      <c r="AE29" s="424"/>
      <c r="AF29" s="424"/>
      <c r="AG29" s="425"/>
      <c r="AH29" s="429"/>
      <c r="AI29" s="430"/>
      <c r="AJ29" s="430"/>
      <c r="AK29" s="430"/>
      <c r="AL29" s="430"/>
      <c r="AM29" s="431"/>
      <c r="AN29" s="10"/>
      <c r="AO29" s="392"/>
      <c r="AP29" s="393"/>
      <c r="AQ29" s="393"/>
      <c r="AR29" s="393"/>
      <c r="AS29" s="393"/>
      <c r="AT29" s="394"/>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row>
    <row r="30" spans="1:80" x14ac:dyDescent="0.2">
      <c r="A30" s="10"/>
      <c r="B30" s="366"/>
      <c r="C30" s="366"/>
      <c r="D30" s="367"/>
      <c r="E30" s="404" t="s">
        <v>107</v>
      </c>
      <c r="F30" s="405"/>
      <c r="G30" s="405"/>
      <c r="H30" s="405"/>
      <c r="I30" s="405"/>
      <c r="J30" s="450" t="str">
        <f>IF(AND('Mapa final'!$M$6="Baja",'Mapa final'!$Q$6="Leve"),CONCATENATE("R",'Mapa final'!$A$6),"")</f>
        <v/>
      </c>
      <c r="K30" s="451"/>
      <c r="L30" s="451" t="str">
        <f>IF(AND('Mapa final'!$M$12="Baja",'Mapa final'!$Q$12="Leve"),CONCATENATE("R",'Mapa final'!$A$12),"")</f>
        <v/>
      </c>
      <c r="M30" s="451"/>
      <c r="N30" s="451" t="str">
        <f>IF(AND('Mapa final'!$M$18="Baja",'Mapa final'!$Q$18="Leve"),CONCATENATE("R",'Mapa final'!$A$18),"")</f>
        <v/>
      </c>
      <c r="O30" s="452"/>
      <c r="P30" s="442" t="str">
        <f>IF(AND('Mapa final'!$M$6="Baja",'Mapa final'!$Q$6="Menor"),CONCATENATE("R",'Mapa final'!$A$6),"")</f>
        <v/>
      </c>
      <c r="Q30" s="442"/>
      <c r="R30" s="442" t="str">
        <f>IF(AND('Mapa final'!$M$12="Baja",'Mapa final'!$Q$12="Menor"),CONCATENATE("R",'Mapa final'!$A$12),"")</f>
        <v/>
      </c>
      <c r="S30" s="442"/>
      <c r="T30" s="442" t="str">
        <f>IF(AND('Mapa final'!$M$18="Baja",'Mapa final'!$Q$18="Menor"),CONCATENATE("R",'Mapa final'!$A$18),"")</f>
        <v/>
      </c>
      <c r="U30" s="443"/>
      <c r="V30" s="441" t="str">
        <f>IF(AND('Mapa final'!$M$6="Baja",'Mapa final'!$Q$6="Moderado"),CONCATENATE("R",'Mapa final'!$A$6),"")</f>
        <v/>
      </c>
      <c r="W30" s="442"/>
      <c r="X30" s="442" t="str">
        <f>IF(AND('Mapa final'!$M$12="Baja",'Mapa final'!$Q$12="Moderado"),CONCATENATE("R",'Mapa final'!$A$12),"")</f>
        <v/>
      </c>
      <c r="Y30" s="442"/>
      <c r="Z30" s="442" t="str">
        <f>IF(AND('Mapa final'!$M$18="Baja",'Mapa final'!$Q$18="Moderado"),CONCATENATE("R",'Mapa final'!$A$18),"")</f>
        <v/>
      </c>
      <c r="AA30" s="443"/>
      <c r="AB30" s="416" t="str">
        <f>IF(AND('Mapa final'!$M$6="Baja",'Mapa final'!$Q$6="Mayor"),CONCATENATE("R",'Mapa final'!$A$6),"")</f>
        <v/>
      </c>
      <c r="AC30" s="417"/>
      <c r="AD30" s="417" t="str">
        <f>IF(AND('Mapa final'!$M$12="Baja",'Mapa final'!$Q$12="Mayor"),CONCATENATE("R",'Mapa final'!$A$12),"")</f>
        <v/>
      </c>
      <c r="AE30" s="417"/>
      <c r="AF30" s="417" t="str">
        <f>IF(AND('Mapa final'!$M$18="Baja",'Mapa final'!$Q$18="Mayor"),CONCATENATE("R",'Mapa final'!$A$18),"")</f>
        <v/>
      </c>
      <c r="AG30" s="419"/>
      <c r="AH30" s="432" t="str">
        <f>IF(AND('Mapa final'!$M$6="Baja",'Mapa final'!$Q$6="Catastrófico"),CONCATENATE("R",'Mapa final'!$A$6),"")</f>
        <v/>
      </c>
      <c r="AI30" s="433"/>
      <c r="AJ30" s="433" t="str">
        <f>IF(AND('Mapa final'!$M$12="Baja",'Mapa final'!$Q$12="Catastrófico"),CONCATENATE("R",'Mapa final'!$A$12),"")</f>
        <v/>
      </c>
      <c r="AK30" s="433"/>
      <c r="AL30" s="433" t="str">
        <f>IF(AND('Mapa final'!$M$18="Baja",'Mapa final'!$Q$18="Catastrófico"),CONCATENATE("R",'Mapa final'!$A$18),"")</f>
        <v/>
      </c>
      <c r="AM30" s="434"/>
      <c r="AN30" s="10"/>
      <c r="AO30" s="395" t="s">
        <v>76</v>
      </c>
      <c r="AP30" s="396"/>
      <c r="AQ30" s="396"/>
      <c r="AR30" s="396"/>
      <c r="AS30" s="396"/>
      <c r="AT30" s="397"/>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row>
    <row r="31" spans="1:80" x14ac:dyDescent="0.2">
      <c r="A31" s="10"/>
      <c r="B31" s="366"/>
      <c r="C31" s="366"/>
      <c r="D31" s="367"/>
      <c r="E31" s="407"/>
      <c r="F31" s="408"/>
      <c r="G31" s="408"/>
      <c r="H31" s="408"/>
      <c r="I31" s="421"/>
      <c r="J31" s="446"/>
      <c r="K31" s="444"/>
      <c r="L31" s="444"/>
      <c r="M31" s="444"/>
      <c r="N31" s="444"/>
      <c r="O31" s="445"/>
      <c r="P31" s="436"/>
      <c r="Q31" s="436"/>
      <c r="R31" s="436"/>
      <c r="S31" s="436"/>
      <c r="T31" s="436"/>
      <c r="U31" s="437"/>
      <c r="V31" s="435"/>
      <c r="W31" s="436"/>
      <c r="X31" s="436"/>
      <c r="Y31" s="436"/>
      <c r="Z31" s="436"/>
      <c r="AA31" s="437"/>
      <c r="AB31" s="418"/>
      <c r="AC31" s="415"/>
      <c r="AD31" s="415"/>
      <c r="AE31" s="415"/>
      <c r="AF31" s="415"/>
      <c r="AG31" s="414"/>
      <c r="AH31" s="426"/>
      <c r="AI31" s="427"/>
      <c r="AJ31" s="427"/>
      <c r="AK31" s="427"/>
      <c r="AL31" s="427"/>
      <c r="AM31" s="428"/>
      <c r="AN31" s="10"/>
      <c r="AO31" s="398"/>
      <c r="AP31" s="399"/>
      <c r="AQ31" s="399"/>
      <c r="AR31" s="399"/>
      <c r="AS31" s="399"/>
      <c r="AT31" s="40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row>
    <row r="32" spans="1:80" x14ac:dyDescent="0.2">
      <c r="A32" s="10"/>
      <c r="B32" s="366"/>
      <c r="C32" s="366"/>
      <c r="D32" s="367"/>
      <c r="E32" s="407"/>
      <c r="F32" s="408"/>
      <c r="G32" s="408"/>
      <c r="H32" s="408"/>
      <c r="I32" s="421"/>
      <c r="J32" s="446" t="str">
        <f>IF(AND('Mapa final'!$M$24="Baja",'Mapa final'!$Q$24="Leve"),CONCATENATE("R",'Mapa final'!$A$24),"")</f>
        <v/>
      </c>
      <c r="K32" s="444"/>
      <c r="L32" s="444" t="str">
        <f>IF(AND('Mapa final'!$M$30="Baja",'Mapa final'!$Q$30="Leve"),CONCATENATE("R",'Mapa final'!$A$30),"")</f>
        <v/>
      </c>
      <c r="M32" s="444"/>
      <c r="N32" s="444" t="str">
        <f>IF(AND('Mapa final'!$M$36="Baja",'Mapa final'!$Q$36="Leve"),CONCATENATE("R",'Mapa final'!$A$36),"")</f>
        <v/>
      </c>
      <c r="O32" s="445"/>
      <c r="P32" s="436" t="str">
        <f>IF(AND('Mapa final'!$M$24="Baja",'Mapa final'!$Q$24="Menor"),CONCATENATE("R",'Mapa final'!$A$24),"")</f>
        <v/>
      </c>
      <c r="Q32" s="436"/>
      <c r="R32" s="436" t="str">
        <f>IF(AND('Mapa final'!$M$30="Baja",'Mapa final'!$Q$30="Menor"),CONCATENATE("R",'Mapa final'!$A$30),"")</f>
        <v/>
      </c>
      <c r="S32" s="436"/>
      <c r="T32" s="436" t="str">
        <f>IF(AND('Mapa final'!$M$36="Baja",'Mapa final'!$Q$36="Menor"),CONCATENATE("R",'Mapa final'!$A$36),"")</f>
        <v/>
      </c>
      <c r="U32" s="437"/>
      <c r="V32" s="435" t="str">
        <f>IF(AND('Mapa final'!$M$24="Baja",'Mapa final'!$Q$24="Moderado"),CONCATENATE("R",'Mapa final'!$A$24),"")</f>
        <v/>
      </c>
      <c r="W32" s="436"/>
      <c r="X32" s="436" t="str">
        <f>IF(AND('Mapa final'!$M$30="Baja",'Mapa final'!$Q$30="Moderado"),CONCATENATE("R",'Mapa final'!$A$30),"")</f>
        <v/>
      </c>
      <c r="Y32" s="436"/>
      <c r="Z32" s="436" t="str">
        <f>IF(AND('Mapa final'!$M$36="Baja",'Mapa final'!$Q$36="Moderado"),CONCATENATE("R",'Mapa final'!$A$36),"")</f>
        <v/>
      </c>
      <c r="AA32" s="437"/>
      <c r="AB32" s="418" t="str">
        <f>IF(AND('Mapa final'!$M$24="Baja",'Mapa final'!$Q$24="Mayor"),CONCATENATE("R",'Mapa final'!$A$24),"")</f>
        <v/>
      </c>
      <c r="AC32" s="415"/>
      <c r="AD32" s="413" t="str">
        <f>IF(AND('Mapa final'!$M$30="Baja",'Mapa final'!$Q$30="Mayor"),CONCATENATE("R",'Mapa final'!$A$30),"")</f>
        <v/>
      </c>
      <c r="AE32" s="413"/>
      <c r="AF32" s="413" t="str">
        <f>IF(AND('Mapa final'!$M$36="Baja",'Mapa final'!$Q$36="Mayor"),CONCATENATE("R",'Mapa final'!$A$36),"")</f>
        <v/>
      </c>
      <c r="AG32" s="414"/>
      <c r="AH32" s="426" t="str">
        <f>IF(AND('Mapa final'!$M$24="Baja",'Mapa final'!$Q$24="Catastrófico"),CONCATENATE("R",'Mapa final'!$A$24),"")</f>
        <v/>
      </c>
      <c r="AI32" s="427"/>
      <c r="AJ32" s="427" t="str">
        <f>IF(AND('Mapa final'!$M$30="Baja",'Mapa final'!$Q$30="Catastrófico"),CONCATENATE("R",'Mapa final'!$A$30),"")</f>
        <v/>
      </c>
      <c r="AK32" s="427"/>
      <c r="AL32" s="427" t="str">
        <f>IF(AND('Mapa final'!$M$36="Baja",'Mapa final'!$Q$36="Catastrófico"),CONCATENATE("R",'Mapa final'!$A$36),"")</f>
        <v/>
      </c>
      <c r="AM32" s="428"/>
      <c r="AN32" s="10"/>
      <c r="AO32" s="398"/>
      <c r="AP32" s="399"/>
      <c r="AQ32" s="399"/>
      <c r="AR32" s="399"/>
      <c r="AS32" s="399"/>
      <c r="AT32" s="40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row>
    <row r="33" spans="1:80" x14ac:dyDescent="0.2">
      <c r="A33" s="10"/>
      <c r="B33" s="366"/>
      <c r="C33" s="366"/>
      <c r="D33" s="367"/>
      <c r="E33" s="407"/>
      <c r="F33" s="408"/>
      <c r="G33" s="408"/>
      <c r="H33" s="408"/>
      <c r="I33" s="421"/>
      <c r="J33" s="446"/>
      <c r="K33" s="444"/>
      <c r="L33" s="444"/>
      <c r="M33" s="444"/>
      <c r="N33" s="444"/>
      <c r="O33" s="445"/>
      <c r="P33" s="436"/>
      <c r="Q33" s="436"/>
      <c r="R33" s="436"/>
      <c r="S33" s="436"/>
      <c r="T33" s="436"/>
      <c r="U33" s="437"/>
      <c r="V33" s="435"/>
      <c r="W33" s="436"/>
      <c r="X33" s="436"/>
      <c r="Y33" s="436"/>
      <c r="Z33" s="436"/>
      <c r="AA33" s="437"/>
      <c r="AB33" s="418"/>
      <c r="AC33" s="415"/>
      <c r="AD33" s="413"/>
      <c r="AE33" s="413"/>
      <c r="AF33" s="413"/>
      <c r="AG33" s="414"/>
      <c r="AH33" s="426"/>
      <c r="AI33" s="427"/>
      <c r="AJ33" s="427"/>
      <c r="AK33" s="427"/>
      <c r="AL33" s="427"/>
      <c r="AM33" s="428"/>
      <c r="AN33" s="10"/>
      <c r="AO33" s="398"/>
      <c r="AP33" s="399"/>
      <c r="AQ33" s="399"/>
      <c r="AR33" s="399"/>
      <c r="AS33" s="399"/>
      <c r="AT33" s="40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row>
    <row r="34" spans="1:80" x14ac:dyDescent="0.2">
      <c r="A34" s="10"/>
      <c r="B34" s="366"/>
      <c r="C34" s="366"/>
      <c r="D34" s="367"/>
      <c r="E34" s="407"/>
      <c r="F34" s="408"/>
      <c r="G34" s="408"/>
      <c r="H34" s="408"/>
      <c r="I34" s="421"/>
      <c r="J34" s="446" t="str">
        <f>IF(AND('Mapa final'!$M$42="Baja",'Mapa final'!$Q$42="Leve"),CONCATENATE("R",'Mapa final'!$A$42),"")</f>
        <v/>
      </c>
      <c r="K34" s="444"/>
      <c r="L34" s="444" t="str">
        <f>IF(AND('Mapa final'!$M$48="Baja",'Mapa final'!$Q$48="Leve"),CONCATENATE("R",'Mapa final'!$A$48),"")</f>
        <v/>
      </c>
      <c r="M34" s="444"/>
      <c r="N34" s="444" t="str">
        <f>IF(AND('Mapa final'!$M$54="Baja",'Mapa final'!$Q$54="Leve"),CONCATENATE("R",'Mapa final'!$A$54),"")</f>
        <v/>
      </c>
      <c r="O34" s="445"/>
      <c r="P34" s="436" t="str">
        <f>IF(AND('Mapa final'!$M$42="Baja",'Mapa final'!$Q$42="Menor"),CONCATENATE("R",'Mapa final'!$A$42),"")</f>
        <v/>
      </c>
      <c r="Q34" s="436"/>
      <c r="R34" s="436" t="str">
        <f>IF(AND('Mapa final'!$M$48="Baja",'Mapa final'!$Q$48="Menor"),CONCATENATE("R",'Mapa final'!$A$48),"")</f>
        <v/>
      </c>
      <c r="S34" s="436"/>
      <c r="T34" s="436" t="str">
        <f>IF(AND('Mapa final'!$M$54="Baja",'Mapa final'!$Q$54="Menor"),CONCATENATE("R",'Mapa final'!$A$54),"")</f>
        <v/>
      </c>
      <c r="U34" s="437"/>
      <c r="V34" s="435" t="str">
        <f>IF(AND('Mapa final'!$M$42="Baja",'Mapa final'!$Q$42="Moderado"),CONCATENATE("R",'Mapa final'!$A$42),"")</f>
        <v/>
      </c>
      <c r="W34" s="436"/>
      <c r="X34" s="436" t="str">
        <f>IF(AND('Mapa final'!$M$48="Baja",'Mapa final'!$Q$48="Moderado"),CONCATENATE("R",'Mapa final'!$A$48),"")</f>
        <v/>
      </c>
      <c r="Y34" s="436"/>
      <c r="Z34" s="436" t="str">
        <f>IF(AND('Mapa final'!$M$54="Baja",'Mapa final'!$Q$54="Moderado"),CONCATENATE("R",'Mapa final'!$A$54),"")</f>
        <v/>
      </c>
      <c r="AA34" s="437"/>
      <c r="AB34" s="418" t="str">
        <f>IF(AND('Mapa final'!$M$42="Baja",'Mapa final'!$Q$42="Mayor"),CONCATENATE("R",'Mapa final'!$A$42),"")</f>
        <v/>
      </c>
      <c r="AC34" s="415"/>
      <c r="AD34" s="413" t="str">
        <f>IF(AND('Mapa final'!$M$48="Baja",'Mapa final'!$Q$48="Mayor"),CONCATENATE("R",'Mapa final'!$A$48),"")</f>
        <v/>
      </c>
      <c r="AE34" s="413"/>
      <c r="AF34" s="413" t="str">
        <f>IF(AND('Mapa final'!$M$54="Baja",'Mapa final'!$Q$54="Mayor"),CONCATENATE("R",'Mapa final'!$A$54),"")</f>
        <v/>
      </c>
      <c r="AG34" s="414"/>
      <c r="AH34" s="426" t="str">
        <f>IF(AND('Mapa final'!$M$42="Baja",'Mapa final'!$Q$42="Catastrófico"),CONCATENATE("R",'Mapa final'!$A$42),"")</f>
        <v/>
      </c>
      <c r="AI34" s="427"/>
      <c r="AJ34" s="427" t="str">
        <f>IF(AND('Mapa final'!$M$48="Baja",'Mapa final'!$Q$48="Catastrófico"),CONCATENATE("R",'Mapa final'!$A$48),"")</f>
        <v/>
      </c>
      <c r="AK34" s="427"/>
      <c r="AL34" s="427" t="str">
        <f>IF(AND('Mapa final'!$M$54="Baja",'Mapa final'!$Q$54="Catastrófico"),CONCATENATE("R",'Mapa final'!$A$54),"")</f>
        <v/>
      </c>
      <c r="AM34" s="428"/>
      <c r="AN34" s="10"/>
      <c r="AO34" s="398"/>
      <c r="AP34" s="399"/>
      <c r="AQ34" s="399"/>
      <c r="AR34" s="399"/>
      <c r="AS34" s="399"/>
      <c r="AT34" s="40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row>
    <row r="35" spans="1:80" x14ac:dyDescent="0.2">
      <c r="A35" s="10"/>
      <c r="B35" s="366"/>
      <c r="C35" s="366"/>
      <c r="D35" s="367"/>
      <c r="E35" s="407"/>
      <c r="F35" s="408"/>
      <c r="G35" s="408"/>
      <c r="H35" s="408"/>
      <c r="I35" s="421"/>
      <c r="J35" s="446"/>
      <c r="K35" s="444"/>
      <c r="L35" s="444"/>
      <c r="M35" s="444"/>
      <c r="N35" s="444"/>
      <c r="O35" s="445"/>
      <c r="P35" s="436"/>
      <c r="Q35" s="436"/>
      <c r="R35" s="436"/>
      <c r="S35" s="436"/>
      <c r="T35" s="436"/>
      <c r="U35" s="437"/>
      <c r="V35" s="435"/>
      <c r="W35" s="436"/>
      <c r="X35" s="436"/>
      <c r="Y35" s="436"/>
      <c r="Z35" s="436"/>
      <c r="AA35" s="437"/>
      <c r="AB35" s="418"/>
      <c r="AC35" s="415"/>
      <c r="AD35" s="413"/>
      <c r="AE35" s="413"/>
      <c r="AF35" s="413"/>
      <c r="AG35" s="414"/>
      <c r="AH35" s="426"/>
      <c r="AI35" s="427"/>
      <c r="AJ35" s="427"/>
      <c r="AK35" s="427"/>
      <c r="AL35" s="427"/>
      <c r="AM35" s="428"/>
      <c r="AN35" s="10"/>
      <c r="AO35" s="398"/>
      <c r="AP35" s="399"/>
      <c r="AQ35" s="399"/>
      <c r="AR35" s="399"/>
      <c r="AS35" s="399"/>
      <c r="AT35" s="40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row>
    <row r="36" spans="1:80" x14ac:dyDescent="0.2">
      <c r="A36" s="10"/>
      <c r="B36" s="366"/>
      <c r="C36" s="366"/>
      <c r="D36" s="367"/>
      <c r="E36" s="407"/>
      <c r="F36" s="408"/>
      <c r="G36" s="408"/>
      <c r="H36" s="408"/>
      <c r="I36" s="421"/>
      <c r="J36" s="446" t="str">
        <f>IF(AND('Mapa final'!$M$60="Baja",'Mapa final'!$Q$60="Leve"),CONCATENATE("R",'Mapa final'!$A$60),"")</f>
        <v/>
      </c>
      <c r="K36" s="444"/>
      <c r="L36" s="444" t="str">
        <f>IF(AND('Mapa final'!$M$66="Baja",'Mapa final'!$Q$66="Leve"),CONCATENATE("R",'Mapa final'!$A$66),"")</f>
        <v/>
      </c>
      <c r="M36" s="444"/>
      <c r="N36" s="444" t="str">
        <f>IF(AND('Mapa final'!$M$73="Baja",'Mapa final'!$Q$73="Leve"),CONCATENATE("R",'Mapa final'!$A$73),"")</f>
        <v/>
      </c>
      <c r="O36" s="445"/>
      <c r="P36" s="436" t="str">
        <f>IF(AND('Mapa final'!$M$60="Baja",'Mapa final'!$Q$60="Menor"),CONCATENATE("R",'Mapa final'!$A$60),"")</f>
        <v/>
      </c>
      <c r="Q36" s="436"/>
      <c r="R36" s="436" t="str">
        <f>IF(AND('Mapa final'!$M$66="Baja",'Mapa final'!$Q$66="Menor"),CONCATENATE("R",'Mapa final'!$A$66),"")</f>
        <v/>
      </c>
      <c r="S36" s="436"/>
      <c r="T36" s="436" t="str">
        <f>IF(AND('Mapa final'!$M$73="Baja",'Mapa final'!$Q$73="Menor"),CONCATENATE("R",'Mapa final'!$A$73),"")</f>
        <v/>
      </c>
      <c r="U36" s="437"/>
      <c r="V36" s="435" t="str">
        <f>IF(AND('Mapa final'!$M$60="Baja",'Mapa final'!$Q$60="Moderado"),CONCATENATE("R",'Mapa final'!$A$60),"")</f>
        <v/>
      </c>
      <c r="W36" s="436"/>
      <c r="X36" s="436" t="str">
        <f>IF(AND('Mapa final'!$M$66="Baja",'Mapa final'!$Q$66="Moderado"),CONCATENATE("R",'Mapa final'!$A$66),"")</f>
        <v/>
      </c>
      <c r="Y36" s="436"/>
      <c r="Z36" s="436" t="str">
        <f>IF(AND('Mapa final'!$M$73="Baja",'Mapa final'!$Q$73="Moderado"),CONCATENATE("R",'Mapa final'!$A$73),"")</f>
        <v/>
      </c>
      <c r="AA36" s="437"/>
      <c r="AB36" s="418" t="str">
        <f>IF(AND('Mapa final'!$M$60="Baja",'Mapa final'!$Q$60="Mayor"),CONCATENATE("R",'Mapa final'!$A$60),"")</f>
        <v/>
      </c>
      <c r="AC36" s="415"/>
      <c r="AD36" s="413" t="str">
        <f>IF(AND('Mapa final'!$M$66="Baja",'Mapa final'!$Q$66="Mayor"),CONCATENATE("R",'Mapa final'!$A$66),"")</f>
        <v/>
      </c>
      <c r="AE36" s="413"/>
      <c r="AF36" s="413" t="str">
        <f>IF(AND('Mapa final'!$M$73="Baja",'Mapa final'!$Q$73="Mayor"),CONCATENATE("R",'Mapa final'!$A$73),"")</f>
        <v/>
      </c>
      <c r="AG36" s="414"/>
      <c r="AH36" s="426" t="str">
        <f>IF(AND('Mapa final'!$M$60="Baja",'Mapa final'!$Q$60="Catastrófico"),CONCATENATE("R",'Mapa final'!$A$60),"")</f>
        <v/>
      </c>
      <c r="AI36" s="427"/>
      <c r="AJ36" s="427" t="str">
        <f>IF(AND('Mapa final'!$M$66="Baja",'Mapa final'!$Q$66="Catastrófico"),CONCATENATE("R",'Mapa final'!$A$66),"")</f>
        <v/>
      </c>
      <c r="AK36" s="427"/>
      <c r="AL36" s="427" t="str">
        <f>IF(AND('Mapa final'!$M$73="Baja",'Mapa final'!$Q$73="Catastrófico"),CONCATENATE("R",'Mapa final'!$A$73),"")</f>
        <v/>
      </c>
      <c r="AM36" s="428"/>
      <c r="AN36" s="10"/>
      <c r="AO36" s="398"/>
      <c r="AP36" s="399"/>
      <c r="AQ36" s="399"/>
      <c r="AR36" s="399"/>
      <c r="AS36" s="399"/>
      <c r="AT36" s="40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row>
    <row r="37" spans="1:80" ht="15" thickBot="1" x14ac:dyDescent="0.25">
      <c r="A37" s="10"/>
      <c r="B37" s="366"/>
      <c r="C37" s="366"/>
      <c r="D37" s="367"/>
      <c r="E37" s="410"/>
      <c r="F37" s="411"/>
      <c r="G37" s="411"/>
      <c r="H37" s="411"/>
      <c r="I37" s="411"/>
      <c r="J37" s="447"/>
      <c r="K37" s="448"/>
      <c r="L37" s="448"/>
      <c r="M37" s="448"/>
      <c r="N37" s="448"/>
      <c r="O37" s="449"/>
      <c r="P37" s="439"/>
      <c r="Q37" s="439"/>
      <c r="R37" s="439"/>
      <c r="S37" s="439"/>
      <c r="T37" s="439"/>
      <c r="U37" s="440"/>
      <c r="V37" s="438"/>
      <c r="W37" s="439"/>
      <c r="X37" s="439"/>
      <c r="Y37" s="439"/>
      <c r="Z37" s="439"/>
      <c r="AA37" s="440"/>
      <c r="AB37" s="423"/>
      <c r="AC37" s="424"/>
      <c r="AD37" s="424"/>
      <c r="AE37" s="424"/>
      <c r="AF37" s="424"/>
      <c r="AG37" s="425"/>
      <c r="AH37" s="429"/>
      <c r="AI37" s="430"/>
      <c r="AJ37" s="430"/>
      <c r="AK37" s="430"/>
      <c r="AL37" s="430"/>
      <c r="AM37" s="431"/>
      <c r="AN37" s="10"/>
      <c r="AO37" s="401"/>
      <c r="AP37" s="402"/>
      <c r="AQ37" s="402"/>
      <c r="AR37" s="402"/>
      <c r="AS37" s="402"/>
      <c r="AT37" s="403"/>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row>
    <row r="38" spans="1:80" x14ac:dyDescent="0.2">
      <c r="A38" s="10"/>
      <c r="B38" s="366"/>
      <c r="C38" s="366"/>
      <c r="D38" s="367"/>
      <c r="E38" s="404" t="s">
        <v>106</v>
      </c>
      <c r="F38" s="405"/>
      <c r="G38" s="405"/>
      <c r="H38" s="405"/>
      <c r="I38" s="406"/>
      <c r="J38" s="450" t="str">
        <f>IF(AND('Mapa final'!$M$6="Muy Baja",'Mapa final'!$Q$6="Leve"),CONCATENATE("R",'Mapa final'!$A$6),"")</f>
        <v/>
      </c>
      <c r="K38" s="451"/>
      <c r="L38" s="451" t="str">
        <f>IF(AND('Mapa final'!$M$12="Muy Baja",'Mapa final'!$Q$12="Leve"),CONCATENATE("R",'Mapa final'!$A$12),"")</f>
        <v/>
      </c>
      <c r="M38" s="451"/>
      <c r="N38" s="451" t="str">
        <f>IF(AND('Mapa final'!$M$18="Muy Baja",'Mapa final'!$Q$18="Leve"),CONCATENATE("R",'Mapa final'!$A$18),"")</f>
        <v/>
      </c>
      <c r="O38" s="452"/>
      <c r="P38" s="450" t="str">
        <f>IF(AND('Mapa final'!$M$6="Muy Baja",'Mapa final'!$Q$6="Menor"),CONCATENATE("R",'Mapa final'!$A$6),"")</f>
        <v/>
      </c>
      <c r="Q38" s="451"/>
      <c r="R38" s="451" t="str">
        <f>IF(AND('Mapa final'!$M$12="Muy Baja",'Mapa final'!$Q$12="Menor"),CONCATENATE("R",'Mapa final'!$A$12),"")</f>
        <v/>
      </c>
      <c r="S38" s="451"/>
      <c r="T38" s="451" t="str">
        <f>IF(AND('Mapa final'!$M$18="Muy Baja",'Mapa final'!$Q$18="Menor"),CONCATENATE("R",'Mapa final'!$A$18),"")</f>
        <v/>
      </c>
      <c r="U38" s="452"/>
      <c r="V38" s="441" t="str">
        <f>IF(AND('Mapa final'!$M$6="Muy Baja",'Mapa final'!$Q$6="Moderado"),CONCATENATE("R",'Mapa final'!$A$6),"")</f>
        <v/>
      </c>
      <c r="W38" s="442"/>
      <c r="X38" s="442" t="str">
        <f>IF(AND('Mapa final'!$M$12="Muy Baja",'Mapa final'!$Q$12="Moderado"),CONCATENATE("R",'Mapa final'!$A$12),"")</f>
        <v/>
      </c>
      <c r="Y38" s="442"/>
      <c r="Z38" s="442" t="str">
        <f>IF(AND('Mapa final'!$M$18="Muy Baja",'Mapa final'!$Q$18="Moderado"),CONCATENATE("R",'Mapa final'!$A$18),"")</f>
        <v/>
      </c>
      <c r="AA38" s="443"/>
      <c r="AB38" s="416" t="str">
        <f>IF(AND('Mapa final'!$M$6="Muy Baja",'Mapa final'!$Q$6="Mayor"),CONCATENATE("R",'Mapa final'!$A$6),"")</f>
        <v/>
      </c>
      <c r="AC38" s="417"/>
      <c r="AD38" s="417" t="str">
        <f>IF(AND('Mapa final'!$M$12="Muy Baja",'Mapa final'!$Q$12="Mayor"),CONCATENATE("R",'Mapa final'!$A$12),"")</f>
        <v/>
      </c>
      <c r="AE38" s="417"/>
      <c r="AF38" s="417" t="str">
        <f>IF(AND('Mapa final'!$M$18="Muy Baja",'Mapa final'!$Q$18="Mayor"),CONCATENATE("R",'Mapa final'!$A$18),"")</f>
        <v/>
      </c>
      <c r="AG38" s="419"/>
      <c r="AH38" s="432" t="str">
        <f>IF(AND('Mapa final'!$M$6="Muy Baja",'Mapa final'!$Q$6="Catastrófico"),CONCATENATE("R",'Mapa final'!$A$6),"")</f>
        <v/>
      </c>
      <c r="AI38" s="433"/>
      <c r="AJ38" s="433" t="str">
        <f>IF(AND('Mapa final'!$M$12="Muy Baja",'Mapa final'!$Q$12="Catastrófico"),CONCATENATE("R",'Mapa final'!$A$12),"")</f>
        <v/>
      </c>
      <c r="AK38" s="433"/>
      <c r="AL38" s="433" t="str">
        <f>IF(AND('Mapa final'!$M$18="Muy Baja",'Mapa final'!$Q$18="Catastrófico"),CONCATENATE("R",'Mapa final'!$A$18),"")</f>
        <v/>
      </c>
      <c r="AM38" s="434"/>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row>
    <row r="39" spans="1:80" x14ac:dyDescent="0.2">
      <c r="A39" s="10"/>
      <c r="B39" s="366"/>
      <c r="C39" s="366"/>
      <c r="D39" s="367"/>
      <c r="E39" s="407"/>
      <c r="F39" s="408"/>
      <c r="G39" s="408"/>
      <c r="H39" s="408"/>
      <c r="I39" s="409"/>
      <c r="J39" s="446"/>
      <c r="K39" s="444"/>
      <c r="L39" s="444"/>
      <c r="M39" s="444"/>
      <c r="N39" s="444"/>
      <c r="O39" s="445"/>
      <c r="P39" s="446"/>
      <c r="Q39" s="444"/>
      <c r="R39" s="444"/>
      <c r="S39" s="444"/>
      <c r="T39" s="444"/>
      <c r="U39" s="445"/>
      <c r="V39" s="435"/>
      <c r="W39" s="436"/>
      <c r="X39" s="436"/>
      <c r="Y39" s="436"/>
      <c r="Z39" s="436"/>
      <c r="AA39" s="437"/>
      <c r="AB39" s="418"/>
      <c r="AC39" s="415"/>
      <c r="AD39" s="415"/>
      <c r="AE39" s="415"/>
      <c r="AF39" s="415"/>
      <c r="AG39" s="414"/>
      <c r="AH39" s="426"/>
      <c r="AI39" s="427"/>
      <c r="AJ39" s="427"/>
      <c r="AK39" s="427"/>
      <c r="AL39" s="427"/>
      <c r="AM39" s="428"/>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row>
    <row r="40" spans="1:80" x14ac:dyDescent="0.2">
      <c r="A40" s="10"/>
      <c r="B40" s="366"/>
      <c r="C40" s="366"/>
      <c r="D40" s="367"/>
      <c r="E40" s="407"/>
      <c r="F40" s="408"/>
      <c r="G40" s="408"/>
      <c r="H40" s="408"/>
      <c r="I40" s="409"/>
      <c r="J40" s="446" t="str">
        <f>IF(AND('Mapa final'!$M$24="Muy Baja",'Mapa final'!$Q$24="Leve"),CONCATENATE("R",'Mapa final'!$A$24),"")</f>
        <v/>
      </c>
      <c r="K40" s="444"/>
      <c r="L40" s="444" t="str">
        <f>IF(AND('Mapa final'!$M$30="Muy Baja",'Mapa final'!$Q$30="Leve"),CONCATENATE("R",'Mapa final'!$A$30),"")</f>
        <v/>
      </c>
      <c r="M40" s="444"/>
      <c r="N40" s="444" t="str">
        <f>IF(AND('Mapa final'!$M$36="Muy Baja",'Mapa final'!$Q$36="Leve"),CONCATENATE("R",'Mapa final'!$A$36),"")</f>
        <v/>
      </c>
      <c r="O40" s="445"/>
      <c r="P40" s="446" t="str">
        <f>IF(AND('Mapa final'!$M$24="Muy Baja",'Mapa final'!$Q$24="Menor"),CONCATENATE("R",'Mapa final'!$A$24),"")</f>
        <v/>
      </c>
      <c r="Q40" s="444"/>
      <c r="R40" s="444" t="str">
        <f>IF(AND('Mapa final'!$M$30="Muy Baja",'Mapa final'!$Q$30="Menor"),CONCATENATE("R",'Mapa final'!$A$30),"")</f>
        <v/>
      </c>
      <c r="S40" s="444"/>
      <c r="T40" s="444" t="str">
        <f>IF(AND('Mapa final'!$M$36="Muy Baja",'Mapa final'!$Q$36="Menor"),CONCATENATE("R",'Mapa final'!$A$36),"")</f>
        <v/>
      </c>
      <c r="U40" s="445"/>
      <c r="V40" s="435" t="str">
        <f>IF(AND('Mapa final'!$M$24="Muy Baja",'Mapa final'!$Q$24="Moderado"),CONCATENATE("R",'Mapa final'!$A$24),"")</f>
        <v/>
      </c>
      <c r="W40" s="436"/>
      <c r="X40" s="436" t="str">
        <f>IF(AND('Mapa final'!$M$30="Muy Baja",'Mapa final'!$Q$30="Moderado"),CONCATENATE("R",'Mapa final'!$A$30),"")</f>
        <v/>
      </c>
      <c r="Y40" s="436"/>
      <c r="Z40" s="436" t="str">
        <f>IF(AND('Mapa final'!$M$36="Muy Baja",'Mapa final'!$Q$36="Moderado"),CONCATENATE("R",'Mapa final'!$A$36),"")</f>
        <v/>
      </c>
      <c r="AA40" s="437"/>
      <c r="AB40" s="418" t="str">
        <f>IF(AND('Mapa final'!$M$24="Muy Baja",'Mapa final'!$Q$24="Mayor"),CONCATENATE("R",'Mapa final'!$A$24),"")</f>
        <v/>
      </c>
      <c r="AC40" s="415"/>
      <c r="AD40" s="413" t="str">
        <f>IF(AND('Mapa final'!$M$30="Muy Baja",'Mapa final'!$Q$30="Mayor"),CONCATENATE("R",'Mapa final'!$A$30),"")</f>
        <v/>
      </c>
      <c r="AE40" s="413"/>
      <c r="AF40" s="413" t="str">
        <f>IF(AND('Mapa final'!$M$36="Muy Baja",'Mapa final'!$Q$36="Mayor"),CONCATENATE("R",'Mapa final'!$A$36),"")</f>
        <v/>
      </c>
      <c r="AG40" s="414"/>
      <c r="AH40" s="426" t="str">
        <f>IF(AND('Mapa final'!$M$24="Muy Baja",'Mapa final'!$Q$24="Catastrófico"),CONCATENATE("R",'Mapa final'!$A$24),"")</f>
        <v/>
      </c>
      <c r="AI40" s="427"/>
      <c r="AJ40" s="427" t="str">
        <f>IF(AND('Mapa final'!$M$30="Muy Baja",'Mapa final'!$Q$30="Catastrófico"),CONCATENATE("R",'Mapa final'!$A$30),"")</f>
        <v/>
      </c>
      <c r="AK40" s="427"/>
      <c r="AL40" s="427" t="str">
        <f>IF(AND('Mapa final'!$M$36="Muy Baja",'Mapa final'!$Q$36="Catastrófico"),CONCATENATE("R",'Mapa final'!$A$36),"")</f>
        <v/>
      </c>
      <c r="AM40" s="428"/>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row>
    <row r="41" spans="1:80" x14ac:dyDescent="0.2">
      <c r="A41" s="10"/>
      <c r="B41" s="366"/>
      <c r="C41" s="366"/>
      <c r="D41" s="367"/>
      <c r="E41" s="407"/>
      <c r="F41" s="408"/>
      <c r="G41" s="408"/>
      <c r="H41" s="408"/>
      <c r="I41" s="409"/>
      <c r="J41" s="446"/>
      <c r="K41" s="444"/>
      <c r="L41" s="444"/>
      <c r="M41" s="444"/>
      <c r="N41" s="444"/>
      <c r="O41" s="445"/>
      <c r="P41" s="446"/>
      <c r="Q41" s="444"/>
      <c r="R41" s="444"/>
      <c r="S41" s="444"/>
      <c r="T41" s="444"/>
      <c r="U41" s="445"/>
      <c r="V41" s="435"/>
      <c r="W41" s="436"/>
      <c r="X41" s="436"/>
      <c r="Y41" s="436"/>
      <c r="Z41" s="436"/>
      <c r="AA41" s="437"/>
      <c r="AB41" s="418"/>
      <c r="AC41" s="415"/>
      <c r="AD41" s="413"/>
      <c r="AE41" s="413"/>
      <c r="AF41" s="413"/>
      <c r="AG41" s="414"/>
      <c r="AH41" s="426"/>
      <c r="AI41" s="427"/>
      <c r="AJ41" s="427"/>
      <c r="AK41" s="427"/>
      <c r="AL41" s="427"/>
      <c r="AM41" s="428"/>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row>
    <row r="42" spans="1:80" x14ac:dyDescent="0.2">
      <c r="A42" s="10"/>
      <c r="B42" s="366"/>
      <c r="C42" s="366"/>
      <c r="D42" s="367"/>
      <c r="E42" s="407"/>
      <c r="F42" s="408"/>
      <c r="G42" s="408"/>
      <c r="H42" s="408"/>
      <c r="I42" s="409"/>
      <c r="J42" s="446" t="str">
        <f>IF(AND('Mapa final'!$M$42="Muy Baja",'Mapa final'!$Q$42="Leve"),CONCATENATE("R",'Mapa final'!$A$42),"")</f>
        <v/>
      </c>
      <c r="K42" s="444"/>
      <c r="L42" s="444" t="str">
        <f>IF(AND('Mapa final'!$M$48="Muy Baja",'Mapa final'!$Q$48="Leve"),CONCATENATE("R",'Mapa final'!$A$48),"")</f>
        <v/>
      </c>
      <c r="M42" s="444"/>
      <c r="N42" s="444" t="str">
        <f>IF(AND('Mapa final'!$M$54="Muy Baja",'Mapa final'!$Q$54="Leve"),CONCATENATE("R",'Mapa final'!$A$54),"")</f>
        <v/>
      </c>
      <c r="O42" s="445"/>
      <c r="P42" s="446" t="str">
        <f>IF(AND('Mapa final'!$M$42="Muy Baja",'Mapa final'!$Q$42="Menor"),CONCATENATE("R",'Mapa final'!$A$42),"")</f>
        <v/>
      </c>
      <c r="Q42" s="444"/>
      <c r="R42" s="444" t="str">
        <f>IF(AND('Mapa final'!$M$48="Muy Baja",'Mapa final'!$Q$48="Menor"),CONCATENATE("R",'Mapa final'!$A$48),"")</f>
        <v/>
      </c>
      <c r="S42" s="444"/>
      <c r="T42" s="444" t="str">
        <f>IF(AND('Mapa final'!$M$54="Muy Baja",'Mapa final'!$Q$54="Menor"),CONCATENATE("R",'Mapa final'!$A$54),"")</f>
        <v/>
      </c>
      <c r="U42" s="445"/>
      <c r="V42" s="435" t="str">
        <f>IF(AND('Mapa final'!$M$42="Muy Baja",'Mapa final'!$Q$42="Moderado"),CONCATENATE("R",'Mapa final'!$A$42),"")</f>
        <v/>
      </c>
      <c r="W42" s="436"/>
      <c r="X42" s="436" t="str">
        <f>IF(AND('Mapa final'!$M$48="Muy Baja",'Mapa final'!$Q$48="Moderado"),CONCATENATE("R",'Mapa final'!$A$48),"")</f>
        <v/>
      </c>
      <c r="Y42" s="436"/>
      <c r="Z42" s="436" t="str">
        <f>IF(AND('Mapa final'!$M$54="Muy Baja",'Mapa final'!$Q$54="Moderado"),CONCATENATE("R",'Mapa final'!$A$54),"")</f>
        <v/>
      </c>
      <c r="AA42" s="437"/>
      <c r="AB42" s="418" t="str">
        <f>IF(AND('Mapa final'!$M$42="Muy Baja",'Mapa final'!$Q$42="Mayor"),CONCATENATE("R",'Mapa final'!$A$42),"")</f>
        <v/>
      </c>
      <c r="AC42" s="415"/>
      <c r="AD42" s="413" t="str">
        <f>IF(AND('Mapa final'!$M$48="Muy Baja",'Mapa final'!$Q$48="Mayor"),CONCATENATE("R",'Mapa final'!$A$48),"")</f>
        <v/>
      </c>
      <c r="AE42" s="413"/>
      <c r="AF42" s="413" t="str">
        <f>IF(AND('Mapa final'!$M$54="Muy Baja",'Mapa final'!$Q$54="Mayor"),CONCATENATE("R",'Mapa final'!$A$54),"")</f>
        <v/>
      </c>
      <c r="AG42" s="414"/>
      <c r="AH42" s="426" t="str">
        <f>IF(AND('Mapa final'!$M$42="Muy Baja",'Mapa final'!$Q$42="Catastrófico"),CONCATENATE("R",'Mapa final'!$A$42),"")</f>
        <v/>
      </c>
      <c r="AI42" s="427"/>
      <c r="AJ42" s="427" t="str">
        <f>IF(AND('Mapa final'!$M$48="Muy Baja",'Mapa final'!$Q$48="Catastrófico"),CONCATENATE("R",'Mapa final'!$A$48),"")</f>
        <v/>
      </c>
      <c r="AK42" s="427"/>
      <c r="AL42" s="427" t="str">
        <f>IF(AND('Mapa final'!$M$54="Muy Baja",'Mapa final'!$Q$54="Catastrófico"),CONCATENATE("R",'Mapa final'!$A$54),"")</f>
        <v/>
      </c>
      <c r="AM42" s="428"/>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row>
    <row r="43" spans="1:80" x14ac:dyDescent="0.2">
      <c r="A43" s="10"/>
      <c r="B43" s="366"/>
      <c r="C43" s="366"/>
      <c r="D43" s="367"/>
      <c r="E43" s="407"/>
      <c r="F43" s="408"/>
      <c r="G43" s="408"/>
      <c r="H43" s="408"/>
      <c r="I43" s="409"/>
      <c r="J43" s="446"/>
      <c r="K43" s="444"/>
      <c r="L43" s="444"/>
      <c r="M43" s="444"/>
      <c r="N43" s="444"/>
      <c r="O43" s="445"/>
      <c r="P43" s="446"/>
      <c r="Q43" s="444"/>
      <c r="R43" s="444"/>
      <c r="S43" s="444"/>
      <c r="T43" s="444"/>
      <c r="U43" s="445"/>
      <c r="V43" s="435"/>
      <c r="W43" s="436"/>
      <c r="X43" s="436"/>
      <c r="Y43" s="436"/>
      <c r="Z43" s="436"/>
      <c r="AA43" s="437"/>
      <c r="AB43" s="418"/>
      <c r="AC43" s="415"/>
      <c r="AD43" s="413"/>
      <c r="AE43" s="413"/>
      <c r="AF43" s="413"/>
      <c r="AG43" s="414"/>
      <c r="AH43" s="426"/>
      <c r="AI43" s="427"/>
      <c r="AJ43" s="427"/>
      <c r="AK43" s="427"/>
      <c r="AL43" s="427"/>
      <c r="AM43" s="428"/>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row>
    <row r="44" spans="1:80" x14ac:dyDescent="0.2">
      <c r="A44" s="10"/>
      <c r="B44" s="366"/>
      <c r="C44" s="366"/>
      <c r="D44" s="367"/>
      <c r="E44" s="407"/>
      <c r="F44" s="408"/>
      <c r="G44" s="408"/>
      <c r="H44" s="408"/>
      <c r="I44" s="409"/>
      <c r="J44" s="446" t="str">
        <f>IF(AND('Mapa final'!$M$60="Muy Baja",'Mapa final'!$Q$60="Leve"),CONCATENATE("R",'Mapa final'!$A$60),"")</f>
        <v/>
      </c>
      <c r="K44" s="444"/>
      <c r="L44" s="444" t="str">
        <f>IF(AND('Mapa final'!$M$66="Muy Baja",'Mapa final'!$Q$66="Leve"),CONCATENATE("R",'Mapa final'!$A$66),"")</f>
        <v/>
      </c>
      <c r="M44" s="444"/>
      <c r="N44" s="444" t="str">
        <f>IF(AND('Mapa final'!$M$73="Muy Baja",'Mapa final'!$Q$73="Leve"),CONCATENATE("R",'Mapa final'!$A$73),"")</f>
        <v/>
      </c>
      <c r="O44" s="445"/>
      <c r="P44" s="446" t="str">
        <f>IF(AND('Mapa final'!$M$60="Muy Baja",'Mapa final'!$Q$60="Menor"),CONCATENATE("R",'Mapa final'!$A$60),"")</f>
        <v/>
      </c>
      <c r="Q44" s="444"/>
      <c r="R44" s="444" t="str">
        <f>IF(AND('Mapa final'!$M$66="Muy Baja",'Mapa final'!$Q$66="Menor"),CONCATENATE("R",'Mapa final'!$A$66),"")</f>
        <v/>
      </c>
      <c r="S44" s="444"/>
      <c r="T44" s="444" t="str">
        <f>IF(AND('Mapa final'!$M$73="Muy Baja",'Mapa final'!$Q$73="Menor"),CONCATENATE("R",'Mapa final'!$A$73),"")</f>
        <v/>
      </c>
      <c r="U44" s="445"/>
      <c r="V44" s="435" t="str">
        <f>IF(AND('Mapa final'!$M$60="Muy Baja",'Mapa final'!$Q$60="Moderado"),CONCATENATE("R",'Mapa final'!$A$60),"")</f>
        <v/>
      </c>
      <c r="W44" s="436"/>
      <c r="X44" s="436" t="str">
        <f>IF(AND('Mapa final'!$M$66="Muy Baja",'Mapa final'!$Q$66="Moderado"),CONCATENATE("R",'Mapa final'!$A$66),"")</f>
        <v/>
      </c>
      <c r="Y44" s="436"/>
      <c r="Z44" s="436" t="str">
        <f>IF(AND('Mapa final'!$M$73="Muy Baja",'Mapa final'!$Q$73="Moderado"),CONCATENATE("R",'Mapa final'!$A$73),"")</f>
        <v/>
      </c>
      <c r="AA44" s="437"/>
      <c r="AB44" s="418" t="str">
        <f>IF(AND('Mapa final'!$M$60="Muy Baja",'Mapa final'!$Q$60="Mayor"),CONCATENATE("R",'Mapa final'!$A$60),"")</f>
        <v/>
      </c>
      <c r="AC44" s="415"/>
      <c r="AD44" s="413" t="str">
        <f>IF(AND('Mapa final'!$M$66="Muy Baja",'Mapa final'!$Q$66="Mayor"),CONCATENATE("R",'Mapa final'!$A$66),"")</f>
        <v/>
      </c>
      <c r="AE44" s="413"/>
      <c r="AF44" s="413" t="str">
        <f>IF(AND('Mapa final'!$M$73="Muy Baja",'Mapa final'!$Q$73="Mayor"),CONCATENATE("R",'Mapa final'!$A$73),"")</f>
        <v/>
      </c>
      <c r="AG44" s="414"/>
      <c r="AH44" s="426" t="str">
        <f>IF(AND('Mapa final'!$M$60="Muy Baja",'Mapa final'!$Q$60="Catastrófico"),CONCATENATE("R",'Mapa final'!$A$60),"")</f>
        <v/>
      </c>
      <c r="AI44" s="427"/>
      <c r="AJ44" s="427" t="str">
        <f>IF(AND('Mapa final'!$M$66="Muy Baja",'Mapa final'!$Q$66="Catastrófico"),CONCATENATE("R",'Mapa final'!$A$66),"")</f>
        <v/>
      </c>
      <c r="AK44" s="427"/>
      <c r="AL44" s="427" t="str">
        <f>IF(AND('Mapa final'!$M$73="Muy Baja",'Mapa final'!$Q$73="Catastrófico"),CONCATENATE("R",'Mapa final'!$A$73),"")</f>
        <v/>
      </c>
      <c r="AM44" s="428"/>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row>
    <row r="45" spans="1:80" ht="15" thickBot="1" x14ac:dyDescent="0.25">
      <c r="A45" s="10"/>
      <c r="B45" s="366"/>
      <c r="C45" s="366"/>
      <c r="D45" s="367"/>
      <c r="E45" s="410"/>
      <c r="F45" s="411"/>
      <c r="G45" s="411"/>
      <c r="H45" s="411"/>
      <c r="I45" s="412"/>
      <c r="J45" s="447"/>
      <c r="K45" s="448"/>
      <c r="L45" s="448"/>
      <c r="M45" s="448"/>
      <c r="N45" s="448"/>
      <c r="O45" s="449"/>
      <c r="P45" s="447"/>
      <c r="Q45" s="448"/>
      <c r="R45" s="448"/>
      <c r="S45" s="448"/>
      <c r="T45" s="448"/>
      <c r="U45" s="449"/>
      <c r="V45" s="438"/>
      <c r="W45" s="439"/>
      <c r="X45" s="439"/>
      <c r="Y45" s="439"/>
      <c r="Z45" s="439"/>
      <c r="AA45" s="440"/>
      <c r="AB45" s="423"/>
      <c r="AC45" s="424"/>
      <c r="AD45" s="424"/>
      <c r="AE45" s="424"/>
      <c r="AF45" s="424"/>
      <c r="AG45" s="425"/>
      <c r="AH45" s="429"/>
      <c r="AI45" s="430"/>
      <c r="AJ45" s="430"/>
      <c r="AK45" s="430"/>
      <c r="AL45" s="430"/>
      <c r="AM45" s="431"/>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row>
    <row r="46" spans="1:80" x14ac:dyDescent="0.2">
      <c r="A46" s="10"/>
      <c r="B46" s="10"/>
      <c r="C46" s="10"/>
      <c r="D46" s="10"/>
      <c r="E46" s="10"/>
      <c r="F46" s="10"/>
      <c r="G46" s="10"/>
      <c r="H46" s="10"/>
      <c r="I46" s="10"/>
      <c r="J46" s="404" t="s">
        <v>105</v>
      </c>
      <c r="K46" s="405"/>
      <c r="L46" s="405"/>
      <c r="M46" s="405"/>
      <c r="N46" s="405"/>
      <c r="O46" s="406"/>
      <c r="P46" s="404" t="s">
        <v>104</v>
      </c>
      <c r="Q46" s="405"/>
      <c r="R46" s="405"/>
      <c r="S46" s="405"/>
      <c r="T46" s="405"/>
      <c r="U46" s="406"/>
      <c r="V46" s="404" t="s">
        <v>103</v>
      </c>
      <c r="W46" s="405"/>
      <c r="X46" s="405"/>
      <c r="Y46" s="405"/>
      <c r="Z46" s="405"/>
      <c r="AA46" s="406"/>
      <c r="AB46" s="404" t="s">
        <v>102</v>
      </c>
      <c r="AC46" s="422"/>
      <c r="AD46" s="405"/>
      <c r="AE46" s="405"/>
      <c r="AF46" s="405"/>
      <c r="AG46" s="406"/>
      <c r="AH46" s="404" t="s">
        <v>101</v>
      </c>
      <c r="AI46" s="405"/>
      <c r="AJ46" s="405"/>
      <c r="AK46" s="405"/>
      <c r="AL46" s="405"/>
      <c r="AM46" s="406"/>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row>
    <row r="47" spans="1:80" x14ac:dyDescent="0.2">
      <c r="A47" s="10"/>
      <c r="B47" s="10"/>
      <c r="C47" s="10"/>
      <c r="D47" s="10"/>
      <c r="E47" s="10"/>
      <c r="F47" s="10"/>
      <c r="G47" s="10"/>
      <c r="H47" s="10"/>
      <c r="I47" s="10"/>
      <c r="J47" s="407"/>
      <c r="K47" s="408"/>
      <c r="L47" s="408"/>
      <c r="M47" s="408"/>
      <c r="N47" s="408"/>
      <c r="O47" s="409"/>
      <c r="P47" s="407"/>
      <c r="Q47" s="408"/>
      <c r="R47" s="408"/>
      <c r="S47" s="408"/>
      <c r="T47" s="408"/>
      <c r="U47" s="409"/>
      <c r="V47" s="407"/>
      <c r="W47" s="408"/>
      <c r="X47" s="408"/>
      <c r="Y47" s="408"/>
      <c r="Z47" s="408"/>
      <c r="AA47" s="409"/>
      <c r="AB47" s="407"/>
      <c r="AC47" s="408"/>
      <c r="AD47" s="408"/>
      <c r="AE47" s="408"/>
      <c r="AF47" s="408"/>
      <c r="AG47" s="409"/>
      <c r="AH47" s="407"/>
      <c r="AI47" s="408"/>
      <c r="AJ47" s="408"/>
      <c r="AK47" s="408"/>
      <c r="AL47" s="408"/>
      <c r="AM47" s="409"/>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row>
    <row r="48" spans="1:80" x14ac:dyDescent="0.2">
      <c r="A48" s="10"/>
      <c r="B48" s="10"/>
      <c r="C48" s="10"/>
      <c r="D48" s="10"/>
      <c r="E48" s="10"/>
      <c r="F48" s="10"/>
      <c r="G48" s="10"/>
      <c r="H48" s="10"/>
      <c r="I48" s="10"/>
      <c r="J48" s="407"/>
      <c r="K48" s="408"/>
      <c r="L48" s="408"/>
      <c r="M48" s="408"/>
      <c r="N48" s="408"/>
      <c r="O48" s="409"/>
      <c r="P48" s="407"/>
      <c r="Q48" s="408"/>
      <c r="R48" s="408"/>
      <c r="S48" s="408"/>
      <c r="T48" s="408"/>
      <c r="U48" s="409"/>
      <c r="V48" s="407"/>
      <c r="W48" s="408"/>
      <c r="X48" s="408"/>
      <c r="Y48" s="408"/>
      <c r="Z48" s="408"/>
      <c r="AA48" s="409"/>
      <c r="AB48" s="407"/>
      <c r="AC48" s="408"/>
      <c r="AD48" s="408"/>
      <c r="AE48" s="408"/>
      <c r="AF48" s="408"/>
      <c r="AG48" s="409"/>
      <c r="AH48" s="407"/>
      <c r="AI48" s="408"/>
      <c r="AJ48" s="408"/>
      <c r="AK48" s="408"/>
      <c r="AL48" s="408"/>
      <c r="AM48" s="409"/>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row>
    <row r="49" spans="1:80" x14ac:dyDescent="0.2">
      <c r="A49" s="10"/>
      <c r="B49" s="10"/>
      <c r="C49" s="10"/>
      <c r="D49" s="10"/>
      <c r="E49" s="10"/>
      <c r="F49" s="10"/>
      <c r="G49" s="10"/>
      <c r="H49" s="10"/>
      <c r="I49" s="10"/>
      <c r="J49" s="407"/>
      <c r="K49" s="408"/>
      <c r="L49" s="408"/>
      <c r="M49" s="408"/>
      <c r="N49" s="408"/>
      <c r="O49" s="409"/>
      <c r="P49" s="407"/>
      <c r="Q49" s="408"/>
      <c r="R49" s="408"/>
      <c r="S49" s="408"/>
      <c r="T49" s="408"/>
      <c r="U49" s="409"/>
      <c r="V49" s="407"/>
      <c r="W49" s="408"/>
      <c r="X49" s="408"/>
      <c r="Y49" s="408"/>
      <c r="Z49" s="408"/>
      <c r="AA49" s="409"/>
      <c r="AB49" s="407"/>
      <c r="AC49" s="408"/>
      <c r="AD49" s="408"/>
      <c r="AE49" s="408"/>
      <c r="AF49" s="408"/>
      <c r="AG49" s="409"/>
      <c r="AH49" s="407"/>
      <c r="AI49" s="408"/>
      <c r="AJ49" s="408"/>
      <c r="AK49" s="408"/>
      <c r="AL49" s="408"/>
      <c r="AM49" s="409"/>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row>
    <row r="50" spans="1:80" x14ac:dyDescent="0.2">
      <c r="A50" s="10"/>
      <c r="B50" s="10"/>
      <c r="C50" s="10"/>
      <c r="D50" s="10"/>
      <c r="E50" s="10"/>
      <c r="F50" s="10"/>
      <c r="G50" s="10"/>
      <c r="H50" s="10"/>
      <c r="I50" s="10"/>
      <c r="J50" s="407"/>
      <c r="K50" s="408"/>
      <c r="L50" s="408"/>
      <c r="M50" s="408"/>
      <c r="N50" s="408"/>
      <c r="O50" s="409"/>
      <c r="P50" s="407"/>
      <c r="Q50" s="408"/>
      <c r="R50" s="408"/>
      <c r="S50" s="408"/>
      <c r="T50" s="408"/>
      <c r="U50" s="409"/>
      <c r="V50" s="407"/>
      <c r="W50" s="408"/>
      <c r="X50" s="408"/>
      <c r="Y50" s="408"/>
      <c r="Z50" s="408"/>
      <c r="AA50" s="409"/>
      <c r="AB50" s="407"/>
      <c r="AC50" s="408"/>
      <c r="AD50" s="408"/>
      <c r="AE50" s="408"/>
      <c r="AF50" s="408"/>
      <c r="AG50" s="409"/>
      <c r="AH50" s="407"/>
      <c r="AI50" s="408"/>
      <c r="AJ50" s="408"/>
      <c r="AK50" s="408"/>
      <c r="AL50" s="408"/>
      <c r="AM50" s="409"/>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row>
    <row r="51" spans="1:80" ht="15" thickBot="1" x14ac:dyDescent="0.25">
      <c r="A51" s="10"/>
      <c r="B51" s="10"/>
      <c r="C51" s="10"/>
      <c r="D51" s="10"/>
      <c r="E51" s="10"/>
      <c r="F51" s="10"/>
      <c r="G51" s="10"/>
      <c r="H51" s="10"/>
      <c r="I51" s="10"/>
      <c r="J51" s="410"/>
      <c r="K51" s="411"/>
      <c r="L51" s="411"/>
      <c r="M51" s="411"/>
      <c r="N51" s="411"/>
      <c r="O51" s="412"/>
      <c r="P51" s="410"/>
      <c r="Q51" s="411"/>
      <c r="R51" s="411"/>
      <c r="S51" s="411"/>
      <c r="T51" s="411"/>
      <c r="U51" s="412"/>
      <c r="V51" s="410"/>
      <c r="W51" s="411"/>
      <c r="X51" s="411"/>
      <c r="Y51" s="411"/>
      <c r="Z51" s="411"/>
      <c r="AA51" s="412"/>
      <c r="AB51" s="410"/>
      <c r="AC51" s="411"/>
      <c r="AD51" s="411"/>
      <c r="AE51" s="411"/>
      <c r="AF51" s="411"/>
      <c r="AG51" s="412"/>
      <c r="AH51" s="410"/>
      <c r="AI51" s="411"/>
      <c r="AJ51" s="411"/>
      <c r="AK51" s="411"/>
      <c r="AL51" s="411"/>
      <c r="AM51" s="412"/>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row>
    <row r="52" spans="1:80" x14ac:dyDescent="0.2">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row>
    <row r="53" spans="1:80" ht="15" customHeight="1" x14ac:dyDescent="0.2">
      <c r="A53" s="10"/>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row>
    <row r="54" spans="1:80" ht="15" customHeight="1" x14ac:dyDescent="0.2">
      <c r="A54" s="10"/>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row>
    <row r="55" spans="1:80" x14ac:dyDescent="0.2">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row>
    <row r="56" spans="1:80" x14ac:dyDescent="0.2">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row>
    <row r="57" spans="1:80" x14ac:dyDescent="0.2">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row>
    <row r="58" spans="1:80" x14ac:dyDescent="0.2">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row>
    <row r="59" spans="1:80" x14ac:dyDescent="0.2">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row>
    <row r="60" spans="1:80" x14ac:dyDescent="0.2">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row>
    <row r="61" spans="1:80" x14ac:dyDescent="0.2">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row>
    <row r="62" spans="1:80" x14ac:dyDescent="0.2">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row>
    <row r="63" spans="1:80" x14ac:dyDescent="0.2">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row>
    <row r="64" spans="1:80" x14ac:dyDescent="0.2">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row>
    <row r="65" spans="1:80" x14ac:dyDescent="0.2">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row>
    <row r="66" spans="1:80" x14ac:dyDescent="0.2">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row>
    <row r="67" spans="1:80" x14ac:dyDescent="0.2">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row>
    <row r="68" spans="1:80" x14ac:dyDescent="0.2">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row>
    <row r="69" spans="1:80" x14ac:dyDescent="0.2">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row>
    <row r="70" spans="1:80" x14ac:dyDescent="0.2">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row>
    <row r="71" spans="1:80"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row>
    <row r="72" spans="1:80"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row>
    <row r="73" spans="1:80"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row>
    <row r="74" spans="1:80"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row>
    <row r="75" spans="1:80"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row>
    <row r="76" spans="1:80"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row>
    <row r="77" spans="1:80"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row>
    <row r="78" spans="1:80"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row>
    <row r="79" spans="1:80"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row>
    <row r="80" spans="1:80"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row>
    <row r="81" spans="1:63"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row>
    <row r="82" spans="1:63"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row>
    <row r="83" spans="1:63"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row>
    <row r="84" spans="1:63"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row>
    <row r="85" spans="1:63"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row>
    <row r="86" spans="1:63"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row>
    <row r="87" spans="1:63"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row>
    <row r="88" spans="1:63"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row>
    <row r="89" spans="1:63"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row>
    <row r="90" spans="1:63"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row>
    <row r="91" spans="1:63"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row>
    <row r="92" spans="1:63"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row>
    <row r="93" spans="1:63"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row>
    <row r="94" spans="1:63"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row>
    <row r="95" spans="1:63"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row>
    <row r="96" spans="1:63"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row>
    <row r="97" spans="1:63"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row>
    <row r="98" spans="1:63"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row>
    <row r="99" spans="1:63"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row>
    <row r="100" spans="1:63"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row>
    <row r="101" spans="1:63"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row>
    <row r="102" spans="1:63"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row>
    <row r="103" spans="1:63"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row>
    <row r="104" spans="1:63"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row>
    <row r="105" spans="1:63"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row>
    <row r="106" spans="1:63"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row>
    <row r="107" spans="1:63"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row>
    <row r="108" spans="1:63"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row>
    <row r="109" spans="1:63"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row>
    <row r="110" spans="1:63"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row>
    <row r="111" spans="1:63"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row>
    <row r="112" spans="1:63"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row>
    <row r="113" spans="1:63"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row>
    <row r="114" spans="1:63"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row>
    <row r="115" spans="1:63"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row>
    <row r="116" spans="1:63"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row>
    <row r="117" spans="1:63"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row>
    <row r="118" spans="1:63"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row>
    <row r="119" spans="1:63"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row>
    <row r="120" spans="1:63"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row>
    <row r="121" spans="1:63"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row>
    <row r="122" spans="1:63" x14ac:dyDescent="0.2">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row>
    <row r="123" spans="1:63" x14ac:dyDescent="0.2">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row>
    <row r="124" spans="1:63" x14ac:dyDescent="0.2">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row>
    <row r="125" spans="1:63" x14ac:dyDescent="0.2">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row>
    <row r="126" spans="1:63" x14ac:dyDescent="0.2">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row>
    <row r="127" spans="1:63" x14ac:dyDescent="0.2">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row>
    <row r="128" spans="1:63" x14ac:dyDescent="0.2">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row>
    <row r="129" spans="2:63" x14ac:dyDescent="0.2">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row>
    <row r="130" spans="2:63" x14ac:dyDescent="0.2">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row>
    <row r="131" spans="2:63" x14ac:dyDescent="0.2">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row>
    <row r="132" spans="2:63" x14ac:dyDescent="0.2">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row>
    <row r="133" spans="2:63" x14ac:dyDescent="0.2">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row>
    <row r="134" spans="2:63" x14ac:dyDescent="0.2">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row>
    <row r="135" spans="2:63" x14ac:dyDescent="0.2">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row>
    <row r="136" spans="2:63" x14ac:dyDescent="0.2">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row>
    <row r="137" spans="2:63" x14ac:dyDescent="0.2">
      <c r="B137" s="10"/>
      <c r="C137" s="10"/>
      <c r="D137" s="10"/>
      <c r="E137" s="10"/>
      <c r="F137" s="10"/>
      <c r="G137" s="10"/>
      <c r="H137" s="10"/>
      <c r="I137" s="10"/>
    </row>
    <row r="138" spans="2:63" x14ac:dyDescent="0.2">
      <c r="B138" s="10"/>
      <c r="C138" s="10"/>
      <c r="D138" s="10"/>
      <c r="E138" s="10"/>
      <c r="F138" s="10"/>
      <c r="G138" s="10"/>
      <c r="H138" s="10"/>
      <c r="I138" s="10"/>
    </row>
    <row r="139" spans="2:63" x14ac:dyDescent="0.2">
      <c r="B139" s="10"/>
      <c r="C139" s="10"/>
      <c r="D139" s="10"/>
      <c r="E139" s="10"/>
      <c r="F139" s="10"/>
      <c r="G139" s="10"/>
      <c r="H139" s="10"/>
      <c r="I139" s="10"/>
    </row>
    <row r="140" spans="2:63" x14ac:dyDescent="0.2">
      <c r="B140" s="10"/>
      <c r="C140" s="10"/>
      <c r="D140" s="10"/>
      <c r="E140" s="10"/>
      <c r="F140" s="10"/>
      <c r="G140" s="10"/>
      <c r="H140" s="10"/>
      <c r="I140" s="10"/>
    </row>
  </sheetData>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CM248"/>
  <sheetViews>
    <sheetView showGridLines="0" zoomScale="50" zoomScaleNormal="50" workbookViewId="0">
      <selection activeCell="N72" sqref="N72:N73"/>
    </sheetView>
  </sheetViews>
  <sheetFormatPr baseColWidth="10" defaultRowHeight="14.25" x14ac:dyDescent="0.2"/>
  <cols>
    <col min="1" max="1" width="11.42578125" style="8"/>
    <col min="2" max="18" width="5.7109375" style="8" customWidth="1"/>
    <col min="19" max="19" width="8.42578125" style="8" customWidth="1"/>
    <col min="20" max="23" width="5.7109375" style="8" customWidth="1"/>
    <col min="24" max="24" width="8.5703125" style="8" customWidth="1"/>
    <col min="25" max="26" width="5.7109375" style="8" customWidth="1"/>
    <col min="27" max="27" width="10.7109375" style="8" customWidth="1"/>
    <col min="28" max="28" width="5.7109375" style="8" customWidth="1"/>
    <col min="29" max="29" width="7.42578125" style="8" customWidth="1"/>
    <col min="30" max="33" width="5.7109375" style="8" customWidth="1"/>
    <col min="34" max="34" width="8.5703125" style="8" customWidth="1"/>
    <col min="35" max="39" width="5.7109375" style="8" customWidth="1"/>
    <col min="40" max="40" width="11.42578125" style="8"/>
    <col min="41" max="46" width="5.7109375" style="8" customWidth="1"/>
    <col min="47" max="16384" width="11.42578125" style="8"/>
  </cols>
  <sheetData>
    <row r="1" spans="1:91" x14ac:dyDescent="0.2">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row>
    <row r="2" spans="1:91" ht="18" customHeight="1" x14ac:dyDescent="0.2">
      <c r="A2" s="10"/>
      <c r="B2" s="480" t="s">
        <v>138</v>
      </c>
      <c r="C2" s="481"/>
      <c r="D2" s="481"/>
      <c r="E2" s="481"/>
      <c r="F2" s="481"/>
      <c r="G2" s="481"/>
      <c r="H2" s="481"/>
      <c r="I2" s="481"/>
      <c r="J2" s="420" t="s">
        <v>1</v>
      </c>
      <c r="K2" s="420"/>
      <c r="L2" s="420"/>
      <c r="M2" s="420"/>
      <c r="N2" s="420"/>
      <c r="O2" s="420"/>
      <c r="P2" s="420"/>
      <c r="Q2" s="420"/>
      <c r="R2" s="420"/>
      <c r="S2" s="420"/>
      <c r="T2" s="420"/>
      <c r="U2" s="420"/>
      <c r="V2" s="420"/>
      <c r="W2" s="420"/>
      <c r="X2" s="420"/>
      <c r="Y2" s="420"/>
      <c r="Z2" s="420"/>
      <c r="AA2" s="420"/>
      <c r="AB2" s="420"/>
      <c r="AC2" s="420"/>
      <c r="AD2" s="420"/>
      <c r="AE2" s="420"/>
      <c r="AF2" s="420"/>
      <c r="AG2" s="420"/>
      <c r="AH2" s="420"/>
      <c r="AI2" s="420"/>
      <c r="AJ2" s="420"/>
      <c r="AK2" s="420"/>
      <c r="AL2" s="420"/>
      <c r="AM2" s="42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row>
    <row r="3" spans="1:91" ht="18.75" customHeight="1" x14ac:dyDescent="0.2">
      <c r="A3" s="10"/>
      <c r="B3" s="481"/>
      <c r="C3" s="481"/>
      <c r="D3" s="481"/>
      <c r="E3" s="481"/>
      <c r="F3" s="481"/>
      <c r="G3" s="481"/>
      <c r="H3" s="481"/>
      <c r="I3" s="481"/>
      <c r="J3" s="420"/>
      <c r="K3" s="420"/>
      <c r="L3" s="420"/>
      <c r="M3" s="420"/>
      <c r="N3" s="420"/>
      <c r="O3" s="420"/>
      <c r="P3" s="420"/>
      <c r="Q3" s="420"/>
      <c r="R3" s="420"/>
      <c r="S3" s="420"/>
      <c r="T3" s="420"/>
      <c r="U3" s="420"/>
      <c r="V3" s="420"/>
      <c r="W3" s="420"/>
      <c r="X3" s="420"/>
      <c r="Y3" s="420"/>
      <c r="Z3" s="420"/>
      <c r="AA3" s="420"/>
      <c r="AB3" s="420"/>
      <c r="AC3" s="420"/>
      <c r="AD3" s="420"/>
      <c r="AE3" s="420"/>
      <c r="AF3" s="420"/>
      <c r="AG3" s="420"/>
      <c r="AH3" s="420"/>
      <c r="AI3" s="420"/>
      <c r="AJ3" s="420"/>
      <c r="AK3" s="420"/>
      <c r="AL3" s="420"/>
      <c r="AM3" s="42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row>
    <row r="4" spans="1:91" ht="15" customHeight="1" x14ac:dyDescent="0.2">
      <c r="A4" s="10"/>
      <c r="B4" s="481"/>
      <c r="C4" s="481"/>
      <c r="D4" s="481"/>
      <c r="E4" s="481"/>
      <c r="F4" s="481"/>
      <c r="G4" s="481"/>
      <c r="H4" s="481"/>
      <c r="I4" s="481"/>
      <c r="J4" s="420"/>
      <c r="K4" s="420"/>
      <c r="L4" s="420"/>
      <c r="M4" s="420"/>
      <c r="N4" s="420"/>
      <c r="O4" s="420"/>
      <c r="P4" s="420"/>
      <c r="Q4" s="420"/>
      <c r="R4" s="420"/>
      <c r="S4" s="420"/>
      <c r="T4" s="420"/>
      <c r="U4" s="420"/>
      <c r="V4" s="420"/>
      <c r="W4" s="420"/>
      <c r="X4" s="420"/>
      <c r="Y4" s="420"/>
      <c r="Z4" s="420"/>
      <c r="AA4" s="420"/>
      <c r="AB4" s="420"/>
      <c r="AC4" s="420"/>
      <c r="AD4" s="420"/>
      <c r="AE4" s="420"/>
      <c r="AF4" s="420"/>
      <c r="AG4" s="420"/>
      <c r="AH4" s="420"/>
      <c r="AI4" s="420"/>
      <c r="AJ4" s="420"/>
      <c r="AK4" s="420"/>
      <c r="AL4" s="420"/>
      <c r="AM4" s="42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row>
    <row r="5" spans="1:91" ht="15" thickBot="1" x14ac:dyDescent="0.2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row>
    <row r="6" spans="1:91" ht="15" customHeight="1" x14ac:dyDescent="0.25">
      <c r="A6" s="10"/>
      <c r="B6" s="366" t="s">
        <v>3</v>
      </c>
      <c r="C6" s="366"/>
      <c r="D6" s="367"/>
      <c r="E6" s="463" t="s">
        <v>109</v>
      </c>
      <c r="F6" s="464"/>
      <c r="G6" s="464"/>
      <c r="H6" s="464"/>
      <c r="I6" s="482"/>
      <c r="J6" s="30" t="str">
        <f>IF(AND('Mapa final'!$AD$6="Muy Alta",'Mapa final'!$AF$6="Leve"),CONCATENATE("R1C",'Mapa final'!$T$6),"")</f>
        <v/>
      </c>
      <c r="K6" s="31" t="str">
        <f>IF(AND('Mapa final'!$AD$7="Muy Alta",'Mapa final'!$AF$7="Leve"),CONCATENATE("R1C",'Mapa final'!$T$7),"")</f>
        <v/>
      </c>
      <c r="L6" s="31" t="str">
        <f>IF(AND('Mapa final'!$AD$8="Muy Alta",'Mapa final'!$AF$8="Leve"),CONCATENATE("R1C",'Mapa final'!$T$8),"")</f>
        <v/>
      </c>
      <c r="M6" s="31" t="str">
        <f>IF(AND('Mapa final'!$AD$9="Muy Alta",'Mapa final'!$AF$9="Leve"),CONCATENATE("R1C",'Mapa final'!$T$9),"")</f>
        <v/>
      </c>
      <c r="N6" s="31" t="str">
        <f>IF(AND('Mapa final'!$AD$10="Muy Alta",'Mapa final'!$AF$10="Leve"),CONCATENATE("R1C",'Mapa final'!$T$10),"")</f>
        <v/>
      </c>
      <c r="O6" s="32" t="str">
        <f>IF(AND('Mapa final'!$AD$11="Muy Alta",'Mapa final'!$AF$11="Leve"),CONCATENATE("R1C",'Mapa final'!$T$11),"")</f>
        <v/>
      </c>
      <c r="P6" s="30" t="str">
        <f>IF(AND('Mapa final'!$AD$6="Muy Alta",'Mapa final'!$AF$6="Menor"),CONCATENATE("R1C",'Mapa final'!$T$6),"")</f>
        <v/>
      </c>
      <c r="Q6" s="31" t="str">
        <f>IF(AND('Mapa final'!$AD$7="Muy Alta",'Mapa final'!$AF$7="Menor"),CONCATENATE("R1C",'Mapa final'!$T$7),"")</f>
        <v/>
      </c>
      <c r="R6" s="31" t="str">
        <f>IF(AND('Mapa final'!$AD$8="Muy Alta",'Mapa final'!$AF$8="Menor"),CONCATENATE("R1C",'Mapa final'!$T$8),"")</f>
        <v/>
      </c>
      <c r="S6" s="31" t="str">
        <f>IF(AND('Mapa final'!$AD$9="Muy Alta",'Mapa final'!$AF$9="Menor"),CONCATENATE("R1C",'Mapa final'!$T$9),"")</f>
        <v/>
      </c>
      <c r="T6" s="31" t="str">
        <f>IF(AND('Mapa final'!$AD$10="Muy Alta",'Mapa final'!$AF$10="Menor"),CONCATENATE("R1C",'Mapa final'!$T$10),"")</f>
        <v/>
      </c>
      <c r="U6" s="32" t="str">
        <f>IF(AND('Mapa final'!$AD$11="Muy Alta",'Mapa final'!$AF$11="Menor"),CONCATENATE("R1C",'Mapa final'!$T$11),"")</f>
        <v/>
      </c>
      <c r="V6" s="30" t="str">
        <f>IF(AND('Mapa final'!$AD$6="Muy Alta",'Mapa final'!$AF$6="Moderado"),CONCATENATE("R1C",'Mapa final'!$T$6),"")</f>
        <v/>
      </c>
      <c r="W6" s="31" t="str">
        <f>IF(AND('Mapa final'!$AD$7="Muy Alta",'Mapa final'!$AF$7="Moderado"),CONCATENATE("R1C",'Mapa final'!$T$7),"")</f>
        <v/>
      </c>
      <c r="X6" s="31" t="str">
        <f>IF(AND('Mapa final'!$AD$8="Muy Alta",'Mapa final'!$AF$8="Moderado"),CONCATENATE("R1C",'Mapa final'!$T$8),"")</f>
        <v/>
      </c>
      <c r="Y6" s="31" t="str">
        <f>IF(AND('Mapa final'!$AD$9="Muy Alta",'Mapa final'!$AF$9="Moderado"),CONCATENATE("R1C",'Mapa final'!$T$9),"")</f>
        <v/>
      </c>
      <c r="Z6" s="31" t="str">
        <f>IF(AND('Mapa final'!$AD$10="Muy Alta",'Mapa final'!$AF$10="Moderado"),CONCATENATE("R1C",'Mapa final'!$T$10),"")</f>
        <v/>
      </c>
      <c r="AA6" s="32" t="str">
        <f>IF(AND('Mapa final'!$AD$11="Muy Alta",'Mapa final'!$AF$11="Moderado"),CONCATENATE("R1C",'Mapa final'!$T$11),"")</f>
        <v/>
      </c>
      <c r="AB6" s="30" t="str">
        <f>IF(AND('Mapa final'!$AD$6="Muy Alta",'Mapa final'!$AF$6="Mayor"),CONCATENATE("R1C",'Mapa final'!$T$6),"")</f>
        <v/>
      </c>
      <c r="AC6" s="31" t="str">
        <f>IF(AND('Mapa final'!$AD$7="Muy Alta",'Mapa final'!$AF$7="Mayor"),CONCATENATE("R1C",'Mapa final'!$T$7),"")</f>
        <v/>
      </c>
      <c r="AD6" s="31" t="str">
        <f>IF(AND('Mapa final'!$AD$8="Muy Alta",'Mapa final'!$AF$8="Mayor"),CONCATENATE("R1C",'Mapa final'!$T$8),"")</f>
        <v/>
      </c>
      <c r="AE6" s="31" t="str">
        <f>IF(AND('Mapa final'!$AD$9="Muy Alta",'Mapa final'!$AF$9="Mayor"),CONCATENATE("R1C",'Mapa final'!$T$9),"")</f>
        <v/>
      </c>
      <c r="AF6" s="31" t="str">
        <f>IF(AND('Mapa final'!$AD$10="Muy Alta",'Mapa final'!$AF$10="Mayor"),CONCATENATE("R1C",'Mapa final'!$T$10),"")</f>
        <v/>
      </c>
      <c r="AG6" s="32" t="str">
        <f>IF(AND('Mapa final'!$AD$11="Muy Alta",'Mapa final'!$AF$11="Mayor"),CONCATENATE("R1C",'Mapa final'!$T$11),"")</f>
        <v/>
      </c>
      <c r="AH6" s="33" t="str">
        <f>IF(AND('Mapa final'!$AD$6="Muy Alta",'Mapa final'!$AF$6="Catastrófico"),CONCATENATE("R1C",'Mapa final'!$T$6),"")</f>
        <v/>
      </c>
      <c r="AI6" s="34" t="str">
        <f>IF(AND('Mapa final'!$AD$7="Muy Alta",'Mapa final'!$AF$7="Catastrófico"),CONCATENATE("R1C",'Mapa final'!$T$7),"")</f>
        <v/>
      </c>
      <c r="AJ6" s="34" t="str">
        <f>IF(AND('Mapa final'!$AD$8="Muy Alta",'Mapa final'!$AF$8="Catastrófico"),CONCATENATE("R1C",'Mapa final'!$T$8),"")</f>
        <v/>
      </c>
      <c r="AK6" s="34" t="str">
        <f>IF(AND('Mapa final'!$AD$9="Muy Alta",'Mapa final'!$AF$9="Catastrófico"),CONCATENATE("R1C",'Mapa final'!$T$9),"")</f>
        <v/>
      </c>
      <c r="AL6" s="34" t="str">
        <f>IF(AND('Mapa final'!$AD$10="Muy Alta",'Mapa final'!$AF$10="Catastrófico"),CONCATENATE("R1C",'Mapa final'!$T$10),"")</f>
        <v/>
      </c>
      <c r="AM6" s="35" t="str">
        <f>IF(AND('Mapa final'!$AD$11="Muy Alta",'Mapa final'!$AF$11="Catastrófico"),CONCATENATE("R1C",'Mapa final'!$T$11),"")</f>
        <v/>
      </c>
      <c r="AN6" s="10"/>
      <c r="AO6" s="471" t="s">
        <v>73</v>
      </c>
      <c r="AP6" s="472"/>
      <c r="AQ6" s="472"/>
      <c r="AR6" s="472"/>
      <c r="AS6" s="472"/>
      <c r="AT6" s="473"/>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row>
    <row r="7" spans="1:91" ht="15" customHeight="1" x14ac:dyDescent="0.25">
      <c r="A7" s="10"/>
      <c r="B7" s="366"/>
      <c r="C7" s="366"/>
      <c r="D7" s="367"/>
      <c r="E7" s="467"/>
      <c r="F7" s="468"/>
      <c r="G7" s="468"/>
      <c r="H7" s="468"/>
      <c r="I7" s="483"/>
      <c r="J7" s="36" t="str">
        <f>IF(AND('Mapa final'!$AD$12="Muy Alta",'Mapa final'!$AF$12="Leve"),CONCATENATE("R2C",'Mapa final'!$T$12),"")</f>
        <v/>
      </c>
      <c r="K7" s="37" t="str">
        <f>IF(AND('Mapa final'!$AD$13="Muy Alta",'Mapa final'!$AF$13="Leve"),CONCATENATE("R2C",'Mapa final'!$T$13),"")</f>
        <v/>
      </c>
      <c r="L7" s="37" t="str">
        <f>IF(AND('Mapa final'!$AD$14="Muy Alta",'Mapa final'!$AF$14="Leve"),CONCATENATE("R2C",'Mapa final'!$T$14),"")</f>
        <v/>
      </c>
      <c r="M7" s="37" t="str">
        <f>IF(AND('Mapa final'!$AD$15="Muy Alta",'Mapa final'!$AF$15="Leve"),CONCATENATE("R2C",'Mapa final'!$T$15),"")</f>
        <v/>
      </c>
      <c r="N7" s="37" t="str">
        <f>IF(AND('Mapa final'!$AD$16="Muy Alta",'Mapa final'!$AF$16="Leve"),CONCATENATE("R2C",'Mapa final'!$T$16),"")</f>
        <v/>
      </c>
      <c r="O7" s="38" t="str">
        <f>IF(AND('Mapa final'!$AD$17="Muy Alta",'Mapa final'!$AF$17="Leve"),CONCATENATE("R2C",'Mapa final'!$T$17),"")</f>
        <v/>
      </c>
      <c r="P7" s="36" t="str">
        <f>IF(AND('Mapa final'!$AD$12="Muy Alta",'Mapa final'!$AF$12="Menor"),CONCATENATE("R2C",'Mapa final'!$T$12),"")</f>
        <v/>
      </c>
      <c r="Q7" s="37" t="str">
        <f>IF(AND('Mapa final'!$AD$13="Muy Alta",'Mapa final'!$AF$13="Menor"),CONCATENATE("R2C",'Mapa final'!$T$13),"")</f>
        <v/>
      </c>
      <c r="R7" s="37" t="str">
        <f>IF(AND('Mapa final'!$AD$14="Muy Alta",'Mapa final'!$AF$14="Menor"),CONCATENATE("R2C",'Mapa final'!$T$14),"")</f>
        <v/>
      </c>
      <c r="S7" s="37" t="str">
        <f>IF(AND('Mapa final'!$AD$15="Muy Alta",'Mapa final'!$AF$15="Menor"),CONCATENATE("R2C",'Mapa final'!$T$15),"")</f>
        <v/>
      </c>
      <c r="T7" s="37" t="str">
        <f>IF(AND('Mapa final'!$AD$16="Muy Alta",'Mapa final'!$AF$16="Menor"),CONCATENATE("R2C",'Mapa final'!$T$16),"")</f>
        <v/>
      </c>
      <c r="U7" s="38" t="str">
        <f>IF(AND('Mapa final'!$AD$17="Muy Alta",'Mapa final'!$AF$17="Menor"),CONCATENATE("R2C",'Mapa final'!$T$17),"")</f>
        <v/>
      </c>
      <c r="V7" s="36" t="str">
        <f>IF(AND('Mapa final'!$AD$12="Muy Alta",'Mapa final'!$AF$12="Moderado"),CONCATENATE("R2C",'Mapa final'!$T$12),"")</f>
        <v/>
      </c>
      <c r="W7" s="37" t="str">
        <f>IF(AND('Mapa final'!$AD$13="Muy Alta",'Mapa final'!$AF$13="Moderado"),CONCATENATE("R2C",'Mapa final'!$T$13),"")</f>
        <v/>
      </c>
      <c r="X7" s="37" t="str">
        <f>IF(AND('Mapa final'!$AD$14="Muy Alta",'Mapa final'!$AF$14="Moderado"),CONCATENATE("R2C",'Mapa final'!$T$14),"")</f>
        <v/>
      </c>
      <c r="Y7" s="37" t="str">
        <f>IF(AND('Mapa final'!$AD$15="Muy Alta",'Mapa final'!$AF$15="Moderado"),CONCATENATE("R2C",'Mapa final'!$T$15),"")</f>
        <v/>
      </c>
      <c r="Z7" s="37" t="str">
        <f>IF(AND('Mapa final'!$AD$16="Muy Alta",'Mapa final'!$AF$16="Moderado"),CONCATENATE("R2C",'Mapa final'!$T$16),"")</f>
        <v/>
      </c>
      <c r="AA7" s="38" t="str">
        <f>IF(AND('Mapa final'!$AD$17="Muy Alta",'Mapa final'!$AF$17="Moderado"),CONCATENATE("R2C",'Mapa final'!$T$17),"")</f>
        <v/>
      </c>
      <c r="AB7" s="36" t="str">
        <f>IF(AND('Mapa final'!$AD$12="Muy Alta",'Mapa final'!$AF$12="Mayor"),CONCATENATE("R2C",'Mapa final'!$T$12),"")</f>
        <v/>
      </c>
      <c r="AC7" s="37" t="str">
        <f>IF(AND('Mapa final'!$AD$13="Muy Alta",'Mapa final'!$AF$13="Mayor"),CONCATENATE("R2C",'Mapa final'!$T$13),"")</f>
        <v/>
      </c>
      <c r="AD7" s="37" t="str">
        <f>IF(AND('Mapa final'!$AD$14="Muy Alta",'Mapa final'!$AF$14="Mayor"),CONCATENATE("R2C",'Mapa final'!$T$14),"")</f>
        <v/>
      </c>
      <c r="AE7" s="37" t="str">
        <f>IF(AND('Mapa final'!$AD$15="Muy Alta",'Mapa final'!$AF$15="Mayor"),CONCATENATE("R2C",'Mapa final'!$T$15),"")</f>
        <v/>
      </c>
      <c r="AF7" s="37" t="str">
        <f>IF(AND('Mapa final'!$AD$16="Muy Alta",'Mapa final'!$AF$16="Mayor"),CONCATENATE("R2C",'Mapa final'!$T$16),"")</f>
        <v/>
      </c>
      <c r="AG7" s="38" t="str">
        <f>IF(AND('Mapa final'!$AD$17="Muy Alta",'Mapa final'!$AF$17="Mayor"),CONCATENATE("R2C",'Mapa final'!$T$17),"")</f>
        <v/>
      </c>
      <c r="AH7" s="39" t="str">
        <f>IF(AND('Mapa final'!$AD$12="Muy Alta",'Mapa final'!$AF$12="Catastrófico"),CONCATENATE("R2C",'Mapa final'!$T$12),"")</f>
        <v/>
      </c>
      <c r="AI7" s="40" t="str">
        <f>IF(AND('Mapa final'!$AD$13="Muy Alta",'Mapa final'!$AF$13="Catastrófico"),CONCATENATE("R2C",'Mapa final'!$T$13),"")</f>
        <v/>
      </c>
      <c r="AJ7" s="40" t="str">
        <f>IF(AND('Mapa final'!$AD$14="Muy Alta",'Mapa final'!$AF$14="Catastrófico"),CONCATENATE("R2C",'Mapa final'!$T$14),"")</f>
        <v/>
      </c>
      <c r="AK7" s="40" t="str">
        <f>IF(AND('Mapa final'!$AD$15="Muy Alta",'Mapa final'!$AF$15="Catastrófico"),CONCATENATE("R2C",'Mapa final'!$T$15),"")</f>
        <v/>
      </c>
      <c r="AL7" s="40" t="str">
        <f>IF(AND('Mapa final'!$AD$16="Muy Alta",'Mapa final'!$AF$16="Catastrófico"),CONCATENATE("R2C",'Mapa final'!$T$16),"")</f>
        <v/>
      </c>
      <c r="AM7" s="41" t="str">
        <f>IF(AND('Mapa final'!$AD$17="Muy Alta",'Mapa final'!$AF$17="Catastrófico"),CONCATENATE("R2C",'Mapa final'!$T$17),"")</f>
        <v/>
      </c>
      <c r="AN7" s="10"/>
      <c r="AO7" s="474"/>
      <c r="AP7" s="475"/>
      <c r="AQ7" s="475"/>
      <c r="AR7" s="475"/>
      <c r="AS7" s="475"/>
      <c r="AT7" s="476"/>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row>
    <row r="8" spans="1:91" ht="15" customHeight="1" x14ac:dyDescent="0.25">
      <c r="A8" s="10"/>
      <c r="B8" s="366"/>
      <c r="C8" s="366"/>
      <c r="D8" s="367"/>
      <c r="E8" s="467"/>
      <c r="F8" s="468"/>
      <c r="G8" s="468"/>
      <c r="H8" s="468"/>
      <c r="I8" s="483"/>
      <c r="J8" s="36" t="str">
        <f>IF(AND('Mapa final'!$AD$18="Muy Alta",'Mapa final'!$AF$18="Leve"),CONCATENATE("R3C",'Mapa final'!$T$18),"")</f>
        <v/>
      </c>
      <c r="K8" s="37" t="str">
        <f>IF(AND('Mapa final'!$AD$19="Muy Alta",'Mapa final'!$AF$19="Leve"),CONCATENATE("R3C",'Mapa final'!$T$19),"")</f>
        <v/>
      </c>
      <c r="L8" s="37" t="str">
        <f>IF(AND('Mapa final'!$AD$20="Muy Alta",'Mapa final'!$AF$20="Leve"),CONCATENATE("R3C",'Mapa final'!$T$20),"")</f>
        <v/>
      </c>
      <c r="M8" s="37" t="str">
        <f>IF(AND('Mapa final'!$AD$21="Muy Alta",'Mapa final'!$AF$21="Leve"),CONCATENATE("R3C",'Mapa final'!$T$21),"")</f>
        <v/>
      </c>
      <c r="N8" s="37" t="str">
        <f>IF(AND('Mapa final'!$AD$22="Muy Alta",'Mapa final'!$AF$22="Leve"),CONCATENATE("R3C",'Mapa final'!$T$22),"")</f>
        <v/>
      </c>
      <c r="O8" s="38" t="str">
        <f>IF(AND('Mapa final'!$AD$23="Muy Alta",'Mapa final'!$AF$23="Leve"),CONCATENATE("R3C",'Mapa final'!$T$23),"")</f>
        <v/>
      </c>
      <c r="P8" s="36" t="str">
        <f>IF(AND('Mapa final'!$AD$18="Muy Alta",'Mapa final'!$AF$18="Menor"),CONCATENATE("R3C",'Mapa final'!$T$18),"")</f>
        <v/>
      </c>
      <c r="Q8" s="37" t="str">
        <f>IF(AND('Mapa final'!$AD$19="Muy Alta",'Mapa final'!$AF$19="Menor"),CONCATENATE("R3C",'Mapa final'!$T$19),"")</f>
        <v/>
      </c>
      <c r="R8" s="37" t="str">
        <f>IF(AND('Mapa final'!$AD$20="Muy Alta",'Mapa final'!$AF$20="Menor"),CONCATENATE("R3C",'Mapa final'!$T$20),"")</f>
        <v/>
      </c>
      <c r="S8" s="37" t="str">
        <f>IF(AND('Mapa final'!$AD$21="Muy Alta",'Mapa final'!$AF$21="Menor"),CONCATENATE("R3C",'Mapa final'!$T$21),"")</f>
        <v/>
      </c>
      <c r="T8" s="37" t="str">
        <f>IF(AND('Mapa final'!$AD$22="Muy Alta",'Mapa final'!$AF$22="Menor"),CONCATENATE("R3C",'Mapa final'!$T$22),"")</f>
        <v/>
      </c>
      <c r="U8" s="38" t="str">
        <f>IF(AND('Mapa final'!$AD$23="Muy Alta",'Mapa final'!$AF$23="Menor"),CONCATENATE("R3C",'Mapa final'!$T$23),"")</f>
        <v/>
      </c>
      <c r="V8" s="36" t="str">
        <f>IF(AND('Mapa final'!$AD$18="Muy Alta",'Mapa final'!$AF$18="Moderado"),CONCATENATE("R3C",'Mapa final'!$T$18),"")</f>
        <v/>
      </c>
      <c r="W8" s="37" t="str">
        <f>IF(AND('Mapa final'!$AD$19="Muy Alta",'Mapa final'!$AF$19="Moderado"),CONCATENATE("R3C",'Mapa final'!$T$19),"")</f>
        <v/>
      </c>
      <c r="X8" s="37" t="str">
        <f>IF(AND('Mapa final'!$AD$20="Muy Alta",'Mapa final'!$AF$20="Moderado"),CONCATENATE("R3C",'Mapa final'!$T$20),"")</f>
        <v/>
      </c>
      <c r="Y8" s="37" t="str">
        <f>IF(AND('Mapa final'!$AD$21="Muy Alta",'Mapa final'!$AF$21="Moderado"),CONCATENATE("R3C",'Mapa final'!$T$21),"")</f>
        <v/>
      </c>
      <c r="Z8" s="37" t="str">
        <f>IF(AND('Mapa final'!$AD$22="Muy Alta",'Mapa final'!$AF$22="Moderado"),CONCATENATE("R3C",'Mapa final'!$T$22),"")</f>
        <v/>
      </c>
      <c r="AA8" s="38" t="str">
        <f>IF(AND('Mapa final'!$AD$23="Muy Alta",'Mapa final'!$AF$23="Moderado"),CONCATENATE("R3C",'Mapa final'!$T$23),"")</f>
        <v/>
      </c>
      <c r="AB8" s="36" t="str">
        <f>IF(AND('Mapa final'!$AD$18="Muy Alta",'Mapa final'!$AF$18="Mayor"),CONCATENATE("R3C",'Mapa final'!$T$18),"")</f>
        <v/>
      </c>
      <c r="AC8" s="37" t="str">
        <f>IF(AND('Mapa final'!$AD$19="Muy Alta",'Mapa final'!$AF$19="Mayor"),CONCATENATE("R3C",'Mapa final'!$T$19),"")</f>
        <v/>
      </c>
      <c r="AD8" s="37" t="str">
        <f>IF(AND('Mapa final'!$AD$20="Muy Alta",'Mapa final'!$AF$20="Mayor"),CONCATENATE("R3C",'Mapa final'!$T$20),"")</f>
        <v/>
      </c>
      <c r="AE8" s="37" t="str">
        <f>IF(AND('Mapa final'!$AD$21="Muy Alta",'Mapa final'!$AF$21="Mayor"),CONCATENATE("R3C",'Mapa final'!$T$21),"")</f>
        <v/>
      </c>
      <c r="AF8" s="37" t="str">
        <f>IF(AND('Mapa final'!$AD$22="Muy Alta",'Mapa final'!$AF$22="Mayor"),CONCATENATE("R3C",'Mapa final'!$T$22),"")</f>
        <v/>
      </c>
      <c r="AG8" s="38" t="str">
        <f>IF(AND('Mapa final'!$AD$23="Muy Alta",'Mapa final'!$AF$23="Mayor"),CONCATENATE("R3C",'Mapa final'!$T$23),"")</f>
        <v/>
      </c>
      <c r="AH8" s="39" t="str">
        <f>IF(AND('Mapa final'!$AD$18="Muy Alta",'Mapa final'!$AF$18="Catastrófico"),CONCATENATE("R3C",'Mapa final'!$T$18),"")</f>
        <v/>
      </c>
      <c r="AI8" s="40" t="str">
        <f>IF(AND('Mapa final'!$AD$19="Muy Alta",'Mapa final'!$AF$19="Catastrófico"),CONCATENATE("R3C",'Mapa final'!$T$19),"")</f>
        <v/>
      </c>
      <c r="AJ8" s="40" t="str">
        <f>IF(AND('Mapa final'!$AD$20="Muy Alta",'Mapa final'!$AF$20="Catastrófico"),CONCATENATE("R3C",'Mapa final'!$T$20),"")</f>
        <v/>
      </c>
      <c r="AK8" s="40" t="str">
        <f>IF(AND('Mapa final'!$AD$21="Muy Alta",'Mapa final'!$AF$21="Catastrófico"),CONCATENATE("R3C",'Mapa final'!$T$21),"")</f>
        <v/>
      </c>
      <c r="AL8" s="40" t="str">
        <f>IF(AND('Mapa final'!$AD$22="Muy Alta",'Mapa final'!$AF$22="Catastrófico"),CONCATENATE("R3C",'Mapa final'!$T$22),"")</f>
        <v/>
      </c>
      <c r="AM8" s="41" t="str">
        <f>IF(AND('Mapa final'!$AD$23="Muy Alta",'Mapa final'!$AF$23="Catastrófico"),CONCATENATE("R3C",'Mapa final'!$T$23),"")</f>
        <v/>
      </c>
      <c r="AN8" s="10"/>
      <c r="AO8" s="474"/>
      <c r="AP8" s="475"/>
      <c r="AQ8" s="475"/>
      <c r="AR8" s="475"/>
      <c r="AS8" s="475"/>
      <c r="AT8" s="476"/>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row>
    <row r="9" spans="1:91" ht="15" customHeight="1" x14ac:dyDescent="0.25">
      <c r="A9" s="10"/>
      <c r="B9" s="366"/>
      <c r="C9" s="366"/>
      <c r="D9" s="367"/>
      <c r="E9" s="467"/>
      <c r="F9" s="468"/>
      <c r="G9" s="468"/>
      <c r="H9" s="468"/>
      <c r="I9" s="483"/>
      <c r="J9" s="36" t="str">
        <f>IF(AND('Mapa final'!$AD$24="Muy Alta",'Mapa final'!$AF$24="Leve"),CONCATENATE("R4C",'Mapa final'!$T$24),"")</f>
        <v/>
      </c>
      <c r="K9" s="37" t="str">
        <f>IF(AND('Mapa final'!$AD$25="Muy Alta",'Mapa final'!$AF$25="Leve"),CONCATENATE("R4C",'Mapa final'!$T$25),"")</f>
        <v/>
      </c>
      <c r="L9" s="42" t="str">
        <f>IF(AND('Mapa final'!$AD$26="Muy Alta",'Mapa final'!$AF$26="Leve"),CONCATENATE("R4C",'Mapa final'!$T$26),"")</f>
        <v/>
      </c>
      <c r="M9" s="42" t="str">
        <f>IF(AND('Mapa final'!$AD$27="Muy Alta",'Mapa final'!$AF$27="Leve"),CONCATENATE("R4C",'Mapa final'!$T$27),"")</f>
        <v/>
      </c>
      <c r="N9" s="42" t="str">
        <f>IF(AND('Mapa final'!$AD$28="Muy Alta",'Mapa final'!$AF$28="Leve"),CONCATENATE("R4C",'Mapa final'!$T$28),"")</f>
        <v/>
      </c>
      <c r="O9" s="38" t="str">
        <f>IF(AND('Mapa final'!$AD$29="Muy Alta",'Mapa final'!$AF$29="Leve"),CONCATENATE("R4C",'Mapa final'!$T$29),"")</f>
        <v/>
      </c>
      <c r="P9" s="36" t="str">
        <f>IF(AND('Mapa final'!$AD$24="Muy Alta",'Mapa final'!$AF$24="Menor"),CONCATENATE("R4C",'Mapa final'!$T$24),"")</f>
        <v/>
      </c>
      <c r="Q9" s="37" t="str">
        <f>IF(AND('Mapa final'!$AD$25="Muy Alta",'Mapa final'!$AF$25="Menor"),CONCATENATE("R4C",'Mapa final'!$T$25),"")</f>
        <v/>
      </c>
      <c r="R9" s="42" t="str">
        <f>IF(AND('Mapa final'!$AD$26="Muy Alta",'Mapa final'!$AF$26="Menor"),CONCATENATE("R4C",'Mapa final'!$T$26),"")</f>
        <v/>
      </c>
      <c r="S9" s="42" t="str">
        <f>IF(AND('Mapa final'!$AD$27="Muy Alta",'Mapa final'!$AF$27="Menor"),CONCATENATE("R4C",'Mapa final'!$T$27),"")</f>
        <v/>
      </c>
      <c r="T9" s="42" t="str">
        <f>IF(AND('Mapa final'!$AD$28="Muy Alta",'Mapa final'!$AF$28="Menor"),CONCATENATE("R4C",'Mapa final'!$T$28),"")</f>
        <v/>
      </c>
      <c r="U9" s="38" t="str">
        <f>IF(AND('Mapa final'!$AD$29="Muy Alta",'Mapa final'!$AF$29="Menor"),CONCATENATE("R4C",'Mapa final'!$T$29),"")</f>
        <v/>
      </c>
      <c r="V9" s="36" t="str">
        <f>IF(AND('Mapa final'!$AD$24="Muy Alta",'Mapa final'!$AF$24="Moderado"),CONCATENATE("R4C",'Mapa final'!$T$24),"")</f>
        <v/>
      </c>
      <c r="W9" s="37" t="str">
        <f>IF(AND('Mapa final'!$AD$25="Muy Alta",'Mapa final'!$AF$25="Moderado"),CONCATENATE("R4C",'Mapa final'!$T$25),"")</f>
        <v/>
      </c>
      <c r="X9" s="42" t="str">
        <f>IF(AND('Mapa final'!$AD$26="Muy Alta",'Mapa final'!$AF$26="Moderado"),CONCATENATE("R4C",'Mapa final'!$T$26),"")</f>
        <v/>
      </c>
      <c r="Y9" s="42" t="str">
        <f>IF(AND('Mapa final'!$AD$27="Muy Alta",'Mapa final'!$AF$27="Moderado"),CONCATENATE("R4C",'Mapa final'!$T$27),"")</f>
        <v/>
      </c>
      <c r="Z9" s="42" t="str">
        <f>IF(AND('Mapa final'!$AD$28="Muy Alta",'Mapa final'!$AF$28="Moderado"),CONCATENATE("R4C",'Mapa final'!$T$28),"")</f>
        <v/>
      </c>
      <c r="AA9" s="38" t="str">
        <f>IF(AND('Mapa final'!$AD$29="Muy Alta",'Mapa final'!$AF$29="Moderado"),CONCATENATE("R4C",'Mapa final'!$T$29),"")</f>
        <v/>
      </c>
      <c r="AB9" s="36" t="str">
        <f>IF(AND('Mapa final'!$AD$24="Muy Alta",'Mapa final'!$AF$24="Mayor"),CONCATENATE("R4C",'Mapa final'!$T$24),"")</f>
        <v/>
      </c>
      <c r="AC9" s="37" t="str">
        <f>IF(AND('Mapa final'!$AD$25="Muy Alta",'Mapa final'!$AF$25="Mayor"),CONCATENATE("R4C",'Mapa final'!$T$25),"")</f>
        <v/>
      </c>
      <c r="AD9" s="42" t="str">
        <f>IF(AND('Mapa final'!$AD$26="Muy Alta",'Mapa final'!$AF$26="Mayor"),CONCATENATE("R4C",'Mapa final'!$T$26),"")</f>
        <v/>
      </c>
      <c r="AE9" s="42" t="str">
        <f>IF(AND('Mapa final'!$AD$27="Muy Alta",'Mapa final'!$AF$27="Mayor"),CONCATENATE("R4C",'Mapa final'!$T$27),"")</f>
        <v/>
      </c>
      <c r="AF9" s="42" t="str">
        <f>IF(AND('Mapa final'!$AD$28="Muy Alta",'Mapa final'!$AF$28="Mayor"),CONCATENATE("R4C",'Mapa final'!$T$28),"")</f>
        <v/>
      </c>
      <c r="AG9" s="38" t="str">
        <f>IF(AND('Mapa final'!$AD$29="Muy Alta",'Mapa final'!$AF$29="Mayor"),CONCATENATE("R4C",'Mapa final'!$T$29),"")</f>
        <v/>
      </c>
      <c r="AH9" s="39" t="str">
        <f>IF(AND('Mapa final'!$AD$24="Muy Alta",'Mapa final'!$AF$24="Catastrófico"),CONCATENATE("R4C",'Mapa final'!$T$24),"")</f>
        <v/>
      </c>
      <c r="AI9" s="40" t="str">
        <f>IF(AND('Mapa final'!$AD$25="Muy Alta",'Mapa final'!$AF$25="Catastrófico"),CONCATENATE("R4C",'Mapa final'!$T$25),"")</f>
        <v/>
      </c>
      <c r="AJ9" s="40" t="str">
        <f>IF(AND('Mapa final'!$AD$26="Muy Alta",'Mapa final'!$AF$26="Catastrófico"),CONCATENATE("R4C",'Mapa final'!$T$26),"")</f>
        <v/>
      </c>
      <c r="AK9" s="40" t="str">
        <f>IF(AND('Mapa final'!$AD$27="Muy Alta",'Mapa final'!$AF$27="Catastrófico"),CONCATENATE("R4C",'Mapa final'!$T$27),"")</f>
        <v/>
      </c>
      <c r="AL9" s="40" t="str">
        <f>IF(AND('Mapa final'!$AD$28="Muy Alta",'Mapa final'!$AF$28="Catastrófico"),CONCATENATE("R4C",'Mapa final'!$T$28),"")</f>
        <v/>
      </c>
      <c r="AM9" s="41" t="str">
        <f>IF(AND('Mapa final'!$AD$29="Muy Alta",'Mapa final'!$AF$29="Catastrófico"),CONCATENATE("R4C",'Mapa final'!$T$29),"")</f>
        <v/>
      </c>
      <c r="AN9" s="10"/>
      <c r="AO9" s="474"/>
      <c r="AP9" s="475"/>
      <c r="AQ9" s="475"/>
      <c r="AR9" s="475"/>
      <c r="AS9" s="475"/>
      <c r="AT9" s="476"/>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row>
    <row r="10" spans="1:91" ht="15" customHeight="1" x14ac:dyDescent="0.25">
      <c r="A10" s="10"/>
      <c r="B10" s="366"/>
      <c r="C10" s="366"/>
      <c r="D10" s="367"/>
      <c r="E10" s="467"/>
      <c r="F10" s="468"/>
      <c r="G10" s="468"/>
      <c r="H10" s="468"/>
      <c r="I10" s="483"/>
      <c r="J10" s="36" t="str">
        <f>IF(AND('Mapa final'!$AD$30="Muy Alta",'Mapa final'!$AF$30="Leve"),CONCATENATE("R5C",'Mapa final'!$T$30),"")</f>
        <v/>
      </c>
      <c r="K10" s="37" t="str">
        <f>IF(AND('Mapa final'!$AD$31="Muy Alta",'Mapa final'!$AF$31="Leve"),CONCATENATE("R5C",'Mapa final'!$T$31),"")</f>
        <v/>
      </c>
      <c r="L10" s="42" t="str">
        <f>IF(AND('Mapa final'!$AD$32="Muy Alta",'Mapa final'!$AF$32="Leve"),CONCATENATE("R5C",'Mapa final'!$T$32),"")</f>
        <v/>
      </c>
      <c r="M10" s="42" t="str">
        <f>IF(AND('Mapa final'!$AD$33="Muy Alta",'Mapa final'!$AF$33="Leve"),CONCATENATE("R5C",'Mapa final'!$T$33),"")</f>
        <v/>
      </c>
      <c r="N10" s="42" t="str">
        <f>IF(AND('Mapa final'!$AD$34="Muy Alta",'Mapa final'!$AF$34="Leve"),CONCATENATE("R5C",'Mapa final'!$T$34),"")</f>
        <v/>
      </c>
      <c r="O10" s="38" t="str">
        <f>IF(AND('Mapa final'!$AD$35="Muy Alta",'Mapa final'!$AF$35="Leve"),CONCATENATE("R5C",'Mapa final'!$T$35),"")</f>
        <v/>
      </c>
      <c r="P10" s="36" t="str">
        <f>IF(AND('Mapa final'!$AD$30="Muy Alta",'Mapa final'!$AF$30="Menor"),CONCATENATE("R5C",'Mapa final'!$T$30),"")</f>
        <v/>
      </c>
      <c r="Q10" s="37" t="str">
        <f>IF(AND('Mapa final'!$AD$31="Muy Alta",'Mapa final'!$AF$31="Menor"),CONCATENATE("R5C",'Mapa final'!$T$31),"")</f>
        <v/>
      </c>
      <c r="R10" s="42" t="str">
        <f>IF(AND('Mapa final'!$AD$32="Muy Alta",'Mapa final'!$AF$32="Menor"),CONCATENATE("R5C",'Mapa final'!$T$32),"")</f>
        <v/>
      </c>
      <c r="S10" s="42" t="str">
        <f>IF(AND('Mapa final'!$AD$33="Muy Alta",'Mapa final'!$AF$33="Menor"),CONCATENATE("R5C",'Mapa final'!$T$33),"")</f>
        <v/>
      </c>
      <c r="T10" s="42" t="str">
        <f>IF(AND('Mapa final'!$AD$34="Muy Alta",'Mapa final'!$AF$34="Menor"),CONCATENATE("R5C",'Mapa final'!$T$34),"")</f>
        <v/>
      </c>
      <c r="U10" s="38" t="str">
        <f>IF(AND('Mapa final'!$AD$35="Muy Alta",'Mapa final'!$AF$35="Menor"),CONCATENATE("R5C",'Mapa final'!$T$35),"")</f>
        <v/>
      </c>
      <c r="V10" s="36" t="str">
        <f>IF(AND('Mapa final'!$AD$30="Muy Alta",'Mapa final'!$AF$30="Moderado"),CONCATENATE("R5C",'Mapa final'!$T$30),"")</f>
        <v/>
      </c>
      <c r="W10" s="37" t="str">
        <f>IF(AND('Mapa final'!$AD$31="Muy Alta",'Mapa final'!$AF$31="Moderado"),CONCATENATE("R5C",'Mapa final'!$T$31),"")</f>
        <v/>
      </c>
      <c r="X10" s="42" t="str">
        <f>IF(AND('Mapa final'!$AD$32="Muy Alta",'Mapa final'!$AF$32="Moderado"),CONCATENATE("R5C",'Mapa final'!$T$32),"")</f>
        <v/>
      </c>
      <c r="Y10" s="42" t="str">
        <f>IF(AND('Mapa final'!$AD$33="Muy Alta",'Mapa final'!$AF$33="Moderado"),CONCATENATE("R5C",'Mapa final'!$T$33),"")</f>
        <v/>
      </c>
      <c r="Z10" s="42" t="str">
        <f>IF(AND('Mapa final'!$AD$34="Muy Alta",'Mapa final'!$AF$34="Moderado"),CONCATENATE("R5C",'Mapa final'!$T$34),"")</f>
        <v/>
      </c>
      <c r="AA10" s="38" t="str">
        <f>IF(AND('Mapa final'!$AD$35="Muy Alta",'Mapa final'!$AF$35="Moderado"),CONCATENATE("R5C",'Mapa final'!$T$35),"")</f>
        <v/>
      </c>
      <c r="AB10" s="36" t="str">
        <f>IF(AND('Mapa final'!$AD$30="Muy Alta",'Mapa final'!$AF$30="Mayor"),CONCATENATE("R5C",'Mapa final'!$T$30),"")</f>
        <v/>
      </c>
      <c r="AC10" s="37" t="str">
        <f>IF(AND('Mapa final'!$AD$31="Muy Alta",'Mapa final'!$AF$31="Mayor"),CONCATENATE("R5C",'Mapa final'!$T$31),"")</f>
        <v/>
      </c>
      <c r="AD10" s="42" t="str">
        <f>IF(AND('Mapa final'!$AD$32="Muy Alta",'Mapa final'!$AF$32="Mayor"),CONCATENATE("R5C",'Mapa final'!$T$32),"")</f>
        <v/>
      </c>
      <c r="AE10" s="42" t="str">
        <f>IF(AND('Mapa final'!$AD$33="Muy Alta",'Mapa final'!$AF$33="Mayor"),CONCATENATE("R5C",'Mapa final'!$T$33),"")</f>
        <v/>
      </c>
      <c r="AF10" s="42" t="str">
        <f>IF(AND('Mapa final'!$AD$34="Muy Alta",'Mapa final'!$AF$34="Mayor"),CONCATENATE("R5C",'Mapa final'!$T$34),"")</f>
        <v/>
      </c>
      <c r="AG10" s="38" t="str">
        <f>IF(AND('Mapa final'!$AD$35="Muy Alta",'Mapa final'!$AF$35="Mayor"),CONCATENATE("R5C",'Mapa final'!$T$35),"")</f>
        <v/>
      </c>
      <c r="AH10" s="39" t="str">
        <f>IF(AND('Mapa final'!$AD$30="Muy Alta",'Mapa final'!$AF$30="Catastrófico"),CONCATENATE("R5C",'Mapa final'!$T$30),"")</f>
        <v/>
      </c>
      <c r="AI10" s="40" t="str">
        <f>IF(AND('Mapa final'!$AD$31="Muy Alta",'Mapa final'!$AF$31="Catastrófico"),CONCATENATE("R5C",'Mapa final'!$T$31),"")</f>
        <v/>
      </c>
      <c r="AJ10" s="40" t="str">
        <f>IF(AND('Mapa final'!$AD$32="Muy Alta",'Mapa final'!$AF$32="Catastrófico"),CONCATENATE("R5C",'Mapa final'!$T$32),"")</f>
        <v/>
      </c>
      <c r="AK10" s="40" t="str">
        <f>IF(AND('Mapa final'!$AD$33="Muy Alta",'Mapa final'!$AF$33="Catastrófico"),CONCATENATE("R5C",'Mapa final'!$T$33),"")</f>
        <v/>
      </c>
      <c r="AL10" s="40" t="str">
        <f>IF(AND('Mapa final'!$AD$34="Muy Alta",'Mapa final'!$AF$34="Catastrófico"),CONCATENATE("R5C",'Mapa final'!$T$34),"")</f>
        <v/>
      </c>
      <c r="AM10" s="41" t="str">
        <f>IF(AND('Mapa final'!$AD$35="Muy Alta",'Mapa final'!$AF$35="Catastrófico"),CONCATENATE("R5C",'Mapa final'!$T$35),"")</f>
        <v/>
      </c>
      <c r="AN10" s="10"/>
      <c r="AO10" s="474"/>
      <c r="AP10" s="475"/>
      <c r="AQ10" s="475"/>
      <c r="AR10" s="475"/>
      <c r="AS10" s="475"/>
      <c r="AT10" s="476"/>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row>
    <row r="11" spans="1:91" ht="15" customHeight="1" x14ac:dyDescent="0.25">
      <c r="A11" s="10"/>
      <c r="B11" s="366"/>
      <c r="C11" s="366"/>
      <c r="D11" s="367"/>
      <c r="E11" s="467"/>
      <c r="F11" s="468"/>
      <c r="G11" s="468"/>
      <c r="H11" s="468"/>
      <c r="I11" s="483"/>
      <c r="J11" s="36" t="str">
        <f>IF(AND('Mapa final'!$AD$36="Muy Alta",'Mapa final'!$AF$36="Leve"),CONCATENATE("R6C",'Mapa final'!$T$36),"")</f>
        <v/>
      </c>
      <c r="K11" s="37" t="str">
        <f>IF(AND('Mapa final'!$AD$37="Muy Alta",'Mapa final'!$AF$37="Leve"),CONCATENATE("R6C",'Mapa final'!$T$37),"")</f>
        <v/>
      </c>
      <c r="L11" s="42" t="str">
        <f>IF(AND('Mapa final'!$AD$38="Muy Alta",'Mapa final'!$AF$38="Leve"),CONCATENATE("R6C",'Mapa final'!$T$38),"")</f>
        <v/>
      </c>
      <c r="M11" s="42" t="str">
        <f>IF(AND('Mapa final'!$AD$39="Muy Alta",'Mapa final'!$AF$39="Leve"),CONCATENATE("R6C",'Mapa final'!$T$39),"")</f>
        <v/>
      </c>
      <c r="N11" s="42" t="str">
        <f>IF(AND('Mapa final'!$AD$40="Muy Alta",'Mapa final'!$AF$40="Leve"),CONCATENATE("R6C",'Mapa final'!$T$40),"")</f>
        <v/>
      </c>
      <c r="O11" s="38" t="str">
        <f>IF(AND('Mapa final'!$AD$41="Muy Alta",'Mapa final'!$AF$41="Leve"),CONCATENATE("R6C",'Mapa final'!$T$41),"")</f>
        <v/>
      </c>
      <c r="P11" s="36" t="str">
        <f>IF(AND('Mapa final'!$AD$36="Muy Alta",'Mapa final'!$AF$36="Menor"),CONCATENATE("R6C",'Mapa final'!$T$36),"")</f>
        <v/>
      </c>
      <c r="Q11" s="37" t="str">
        <f>IF(AND('Mapa final'!$AD$37="Muy Alta",'Mapa final'!$AF$37="Menor"),CONCATENATE("R6C",'Mapa final'!$T$37),"")</f>
        <v/>
      </c>
      <c r="R11" s="42" t="str">
        <f>IF(AND('Mapa final'!$AD$38="Muy Alta",'Mapa final'!$AF$38="Menor"),CONCATENATE("R6C",'Mapa final'!$T$38),"")</f>
        <v/>
      </c>
      <c r="S11" s="42" t="str">
        <f>IF(AND('Mapa final'!$AD$39="Muy Alta",'Mapa final'!$AF$39="Menor"),CONCATENATE("R6C",'Mapa final'!$T$39),"")</f>
        <v/>
      </c>
      <c r="T11" s="42" t="str">
        <f>IF(AND('Mapa final'!$AD$40="Muy Alta",'Mapa final'!$AF$40="Menor"),CONCATENATE("R6C",'Mapa final'!$T$40),"")</f>
        <v/>
      </c>
      <c r="U11" s="38" t="str">
        <f>IF(AND('Mapa final'!$AD$41="Muy Alta",'Mapa final'!$AF$41="Menor"),CONCATENATE("R6C",'Mapa final'!$T$41),"")</f>
        <v/>
      </c>
      <c r="V11" s="36" t="str">
        <f>IF(AND('Mapa final'!$AD$36="Muy Alta",'Mapa final'!$AF$36="Moderado"),CONCATENATE("R6C",'Mapa final'!$T$36),"")</f>
        <v/>
      </c>
      <c r="W11" s="37" t="str">
        <f>IF(AND('Mapa final'!$AD$37="Muy Alta",'Mapa final'!$AF$37="Moderado"),CONCATENATE("R6C",'Mapa final'!$T$37),"")</f>
        <v/>
      </c>
      <c r="X11" s="42" t="str">
        <f>IF(AND('Mapa final'!$AD$38="Muy Alta",'Mapa final'!$AF$38="Moderado"),CONCATENATE("R6C",'Mapa final'!$T$38),"")</f>
        <v/>
      </c>
      <c r="Y11" s="42" t="str">
        <f>IF(AND('Mapa final'!$AD$39="Muy Alta",'Mapa final'!$AF$39="Moderado"),CONCATENATE("R6C",'Mapa final'!$T$39),"")</f>
        <v/>
      </c>
      <c r="Z11" s="42" t="str">
        <f>IF(AND('Mapa final'!$AD$40="Muy Alta",'Mapa final'!$AF$40="Moderado"),CONCATENATE("R6C",'Mapa final'!$T$40),"")</f>
        <v/>
      </c>
      <c r="AA11" s="38" t="str">
        <f>IF(AND('Mapa final'!$AD$41="Muy Alta",'Mapa final'!$AF$41="Moderado"),CONCATENATE("R6C",'Mapa final'!$T$41),"")</f>
        <v/>
      </c>
      <c r="AB11" s="36" t="str">
        <f>IF(AND('Mapa final'!$AD$36="Muy Alta",'Mapa final'!$AF$36="Mayor"),CONCATENATE("R6C",'Mapa final'!$T$36),"")</f>
        <v/>
      </c>
      <c r="AC11" s="37" t="str">
        <f>IF(AND('Mapa final'!$AD$37="Muy Alta",'Mapa final'!$AF$37="Mayor"),CONCATENATE("R6C",'Mapa final'!$T$37),"")</f>
        <v/>
      </c>
      <c r="AD11" s="42" t="str">
        <f>IF(AND('Mapa final'!$AD$38="Muy Alta",'Mapa final'!$AF$38="Mayor"),CONCATENATE("R6C",'Mapa final'!$T$38),"")</f>
        <v/>
      </c>
      <c r="AE11" s="42" t="str">
        <f>IF(AND('Mapa final'!$AD$39="Muy Alta",'Mapa final'!$AF$39="Mayor"),CONCATENATE("R6C",'Mapa final'!$T$39),"")</f>
        <v/>
      </c>
      <c r="AF11" s="42" t="str">
        <f>IF(AND('Mapa final'!$AD$40="Muy Alta",'Mapa final'!$AF$40="Mayor"),CONCATENATE("R6C",'Mapa final'!$T$40),"")</f>
        <v/>
      </c>
      <c r="AG11" s="38" t="str">
        <f>IF(AND('Mapa final'!$AD$41="Muy Alta",'Mapa final'!$AF$41="Mayor"),CONCATENATE("R6C",'Mapa final'!$T$41),"")</f>
        <v/>
      </c>
      <c r="AH11" s="39" t="str">
        <f>IF(AND('Mapa final'!$AD$36="Muy Alta",'Mapa final'!$AF$36="Catastrófico"),CONCATENATE("R6C",'Mapa final'!$T$36),"")</f>
        <v/>
      </c>
      <c r="AI11" s="40" t="str">
        <f>IF(AND('Mapa final'!$AD$37="Muy Alta",'Mapa final'!$AF$37="Catastrófico"),CONCATENATE("R6C",'Mapa final'!$T$37),"")</f>
        <v/>
      </c>
      <c r="AJ11" s="40" t="str">
        <f>IF(AND('Mapa final'!$AD$38="Muy Alta",'Mapa final'!$AF$38="Catastrófico"),CONCATENATE("R6C",'Mapa final'!$T$38),"")</f>
        <v/>
      </c>
      <c r="AK11" s="40" t="str">
        <f>IF(AND('Mapa final'!$AD$39="Muy Alta",'Mapa final'!$AF$39="Catastrófico"),CONCATENATE("R6C",'Mapa final'!$T$39),"")</f>
        <v/>
      </c>
      <c r="AL11" s="40" t="str">
        <f>IF(AND('Mapa final'!$AD$40="Muy Alta",'Mapa final'!$AF$40="Catastrófico"),CONCATENATE("R6C",'Mapa final'!$T$40),"")</f>
        <v/>
      </c>
      <c r="AM11" s="41" t="str">
        <f>IF(AND('Mapa final'!$AD$41="Muy Alta",'Mapa final'!$AF$41="Catastrófico"),CONCATENATE("R6C",'Mapa final'!$T$41),"")</f>
        <v/>
      </c>
      <c r="AN11" s="10"/>
      <c r="AO11" s="474"/>
      <c r="AP11" s="475"/>
      <c r="AQ11" s="475"/>
      <c r="AR11" s="475"/>
      <c r="AS11" s="475"/>
      <c r="AT11" s="476"/>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row>
    <row r="12" spans="1:91" ht="15" customHeight="1" x14ac:dyDescent="0.25">
      <c r="A12" s="10"/>
      <c r="B12" s="366"/>
      <c r="C12" s="366"/>
      <c r="D12" s="367"/>
      <c r="E12" s="467"/>
      <c r="F12" s="468"/>
      <c r="G12" s="468"/>
      <c r="H12" s="468"/>
      <c r="I12" s="483"/>
      <c r="J12" s="36" t="str">
        <f>IF(AND('Mapa final'!$AD$42="Muy Alta",'Mapa final'!$AF$42="Leve"),CONCATENATE("R7C",'Mapa final'!$T$42),"")</f>
        <v/>
      </c>
      <c r="K12" s="37" t="str">
        <f>IF(AND('Mapa final'!$AD$43="Muy Alta",'Mapa final'!$AF$43="Leve"),CONCATENATE("R7C",'Mapa final'!$T$43),"")</f>
        <v/>
      </c>
      <c r="L12" s="42" t="str">
        <f>IF(AND('Mapa final'!$AD$44="Muy Alta",'Mapa final'!$AF$44="Leve"),CONCATENATE("R7C",'Mapa final'!$T$44),"")</f>
        <v/>
      </c>
      <c r="M12" s="42" t="str">
        <f>IF(AND('Mapa final'!$AD$45="Muy Alta",'Mapa final'!$AF$45="Leve"),CONCATENATE("R7C",'Mapa final'!$T$45),"")</f>
        <v/>
      </c>
      <c r="N12" s="42" t="str">
        <f>IF(AND('Mapa final'!$AD$46="Muy Alta",'Mapa final'!$AF$46="Leve"),CONCATENATE("R7C",'Mapa final'!$T$46),"")</f>
        <v/>
      </c>
      <c r="O12" s="38" t="str">
        <f>IF(AND('Mapa final'!$AD$47="Muy Alta",'Mapa final'!$AF$47="Leve"),CONCATENATE("R7C",'Mapa final'!$T$47),"")</f>
        <v/>
      </c>
      <c r="P12" s="36" t="str">
        <f>IF(AND('Mapa final'!$AD$42="Muy Alta",'Mapa final'!$AF$42="Menor"),CONCATENATE("R7C",'Mapa final'!$T$42),"")</f>
        <v/>
      </c>
      <c r="Q12" s="37" t="str">
        <f>IF(AND('Mapa final'!$AD$43="Muy Alta",'Mapa final'!$AF$43="Menor"),CONCATENATE("R7C",'Mapa final'!$T$43),"")</f>
        <v/>
      </c>
      <c r="R12" s="42" t="str">
        <f>IF(AND('Mapa final'!$AD$44="Muy Alta",'Mapa final'!$AF$44="Menor"),CONCATENATE("R7C",'Mapa final'!$T$44),"")</f>
        <v/>
      </c>
      <c r="S12" s="42" t="str">
        <f>IF(AND('Mapa final'!$AD$45="Muy Alta",'Mapa final'!$AF$45="Menor"),CONCATENATE("R7C",'Mapa final'!$T$45),"")</f>
        <v/>
      </c>
      <c r="T12" s="42" t="str">
        <f>IF(AND('Mapa final'!$AD$46="Muy Alta",'Mapa final'!$AF$46="Menor"),CONCATENATE("R7C",'Mapa final'!$T$46),"")</f>
        <v/>
      </c>
      <c r="U12" s="38" t="str">
        <f>IF(AND('Mapa final'!$AD$47="Muy Alta",'Mapa final'!$AF$47="Menor"),CONCATENATE("R7C",'Mapa final'!$T$47),"")</f>
        <v/>
      </c>
      <c r="V12" s="36" t="str">
        <f>IF(AND('Mapa final'!$AD$42="Muy Alta",'Mapa final'!$AF$42="Moderado"),CONCATENATE("R7C",'Mapa final'!$T$42),"")</f>
        <v/>
      </c>
      <c r="W12" s="37" t="str">
        <f>IF(AND('Mapa final'!$AD$43="Muy Alta",'Mapa final'!$AF$43="Moderado"),CONCATENATE("R7C",'Mapa final'!$T$43),"")</f>
        <v/>
      </c>
      <c r="X12" s="42" t="str">
        <f>IF(AND('Mapa final'!$AD$44="Muy Alta",'Mapa final'!$AF$44="Moderado"),CONCATENATE("R7C",'Mapa final'!$T$44),"")</f>
        <v/>
      </c>
      <c r="Y12" s="42" t="str">
        <f>IF(AND('Mapa final'!$AD$45="Muy Alta",'Mapa final'!$AF$45="Moderado"),CONCATENATE("R7C",'Mapa final'!$T$45),"")</f>
        <v/>
      </c>
      <c r="Z12" s="42" t="str">
        <f>IF(AND('Mapa final'!$AD$46="Muy Alta",'Mapa final'!$AF$46="Moderado"),CONCATENATE("R7C",'Mapa final'!$T$46),"")</f>
        <v/>
      </c>
      <c r="AA12" s="38" t="str">
        <f>IF(AND('Mapa final'!$AD$47="Muy Alta",'Mapa final'!$AF$47="Moderado"),CONCATENATE("R7C",'Mapa final'!$T$47),"")</f>
        <v/>
      </c>
      <c r="AB12" s="36" t="str">
        <f>IF(AND('Mapa final'!$AD$42="Muy Alta",'Mapa final'!$AF$42="Mayor"),CONCATENATE("R7C",'Mapa final'!$T$42),"")</f>
        <v/>
      </c>
      <c r="AC12" s="37" t="str">
        <f>IF(AND('Mapa final'!$AD$43="Muy Alta",'Mapa final'!$AF$43="Mayor"),CONCATENATE("R7C",'Mapa final'!$T$43),"")</f>
        <v/>
      </c>
      <c r="AD12" s="42" t="str">
        <f>IF(AND('Mapa final'!$AD$44="Muy Alta",'Mapa final'!$AF$44="Mayor"),CONCATENATE("R7C",'Mapa final'!$T$44),"")</f>
        <v/>
      </c>
      <c r="AE12" s="42" t="str">
        <f>IF(AND('Mapa final'!$AD$45="Muy Alta",'Mapa final'!$AF$45="Mayor"),CONCATENATE("R7C",'Mapa final'!$T$45),"")</f>
        <v/>
      </c>
      <c r="AF12" s="42" t="str">
        <f>IF(AND('Mapa final'!$AD$46="Muy Alta",'Mapa final'!$AF$46="Mayor"),CONCATENATE("R7C",'Mapa final'!$T$46),"")</f>
        <v/>
      </c>
      <c r="AG12" s="38" t="str">
        <f>IF(AND('Mapa final'!$AD$47="Muy Alta",'Mapa final'!$AF$47="Mayor"),CONCATENATE("R7C",'Mapa final'!$T$47),"")</f>
        <v/>
      </c>
      <c r="AH12" s="39" t="str">
        <f>IF(AND('Mapa final'!$AD$42="Muy Alta",'Mapa final'!$AF$42="Catastrófico"),CONCATENATE("R7C",'Mapa final'!$T$42),"")</f>
        <v/>
      </c>
      <c r="AI12" s="40" t="str">
        <f>IF(AND('Mapa final'!$AD$43="Muy Alta",'Mapa final'!$AF$43="Catastrófico"),CONCATENATE("R7C",'Mapa final'!$T$43),"")</f>
        <v/>
      </c>
      <c r="AJ12" s="40" t="str">
        <f>IF(AND('Mapa final'!$AD$44="Muy Alta",'Mapa final'!$AF$44="Catastrófico"),CONCATENATE("R7C",'Mapa final'!$T$44),"")</f>
        <v/>
      </c>
      <c r="AK12" s="40" t="str">
        <f>IF(AND('Mapa final'!$AD$45="Muy Alta",'Mapa final'!$AF$45="Catastrófico"),CONCATENATE("R7C",'Mapa final'!$T$45),"")</f>
        <v/>
      </c>
      <c r="AL12" s="40" t="str">
        <f>IF(AND('Mapa final'!$AD$46="Muy Alta",'Mapa final'!$AF$46="Catastrófico"),CONCATENATE("R7C",'Mapa final'!$T$46),"")</f>
        <v/>
      </c>
      <c r="AM12" s="41" t="str">
        <f>IF(AND('Mapa final'!$AD$47="Muy Alta",'Mapa final'!$AF$47="Catastrófico"),CONCATENATE("R7C",'Mapa final'!$T$47),"")</f>
        <v/>
      </c>
      <c r="AN12" s="10"/>
      <c r="AO12" s="474"/>
      <c r="AP12" s="475"/>
      <c r="AQ12" s="475"/>
      <c r="AR12" s="475"/>
      <c r="AS12" s="475"/>
      <c r="AT12" s="476"/>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row>
    <row r="13" spans="1:91" ht="15" customHeight="1" x14ac:dyDescent="0.25">
      <c r="A13" s="10"/>
      <c r="B13" s="366"/>
      <c r="C13" s="366"/>
      <c r="D13" s="367"/>
      <c r="E13" s="467"/>
      <c r="F13" s="468"/>
      <c r="G13" s="468"/>
      <c r="H13" s="468"/>
      <c r="I13" s="483"/>
      <c r="J13" s="36" t="str">
        <f>IF(AND('Mapa final'!$AD$48="Muy Alta",'Mapa final'!$AF$48="Leve"),CONCATENATE("R8C",'Mapa final'!$T$48),"")</f>
        <v/>
      </c>
      <c r="K13" s="37" t="str">
        <f>IF(AND('Mapa final'!$AD$49="Muy Alta",'Mapa final'!$AF$49="Leve"),CONCATENATE("R8C",'Mapa final'!$T$49),"")</f>
        <v/>
      </c>
      <c r="L13" s="42" t="str">
        <f>IF(AND('Mapa final'!$AD$50="Muy Alta",'Mapa final'!$AF$50="Leve"),CONCATENATE("R8C",'Mapa final'!$T$50),"")</f>
        <v/>
      </c>
      <c r="M13" s="42" t="str">
        <f>IF(AND('Mapa final'!$AD$51="Muy Alta",'Mapa final'!$AF$51="Leve"),CONCATENATE("R8C",'Mapa final'!$T$51),"")</f>
        <v/>
      </c>
      <c r="N13" s="42" t="str">
        <f>IF(AND('Mapa final'!$AD$52="Muy Alta",'Mapa final'!$AF$52="Leve"),CONCATENATE("R8C",'Mapa final'!$T$52),"")</f>
        <v/>
      </c>
      <c r="O13" s="38" t="str">
        <f>IF(AND('Mapa final'!$AD$53="Muy Alta",'Mapa final'!$AF$53="Leve"),CONCATENATE("R8C",'Mapa final'!$T$53),"")</f>
        <v/>
      </c>
      <c r="P13" s="36" t="str">
        <f>IF(AND('Mapa final'!$AD$48="Muy Alta",'Mapa final'!$AF$48="Menor"),CONCATENATE("R8C",'Mapa final'!$T$48),"")</f>
        <v/>
      </c>
      <c r="Q13" s="37" t="str">
        <f>IF(AND('Mapa final'!$AD$49="Muy Alta",'Mapa final'!$AF$49="Menor"),CONCATENATE("R8C",'Mapa final'!$T$49),"")</f>
        <v/>
      </c>
      <c r="R13" s="42" t="str">
        <f>IF(AND('Mapa final'!$AD$50="Muy Alta",'Mapa final'!$AF$50="Menor"),CONCATENATE("R8C",'Mapa final'!$T$50),"")</f>
        <v/>
      </c>
      <c r="S13" s="42" t="str">
        <f>IF(AND('Mapa final'!$AD$51="Muy Alta",'Mapa final'!$AF$51="Menor"),CONCATENATE("R8C",'Mapa final'!$T$51),"")</f>
        <v/>
      </c>
      <c r="T13" s="42" t="str">
        <f>IF(AND('Mapa final'!$AD$52="Muy Alta",'Mapa final'!$AF$52="Menor"),CONCATENATE("R8C",'Mapa final'!$T$52),"")</f>
        <v/>
      </c>
      <c r="U13" s="38" t="str">
        <f>IF(AND('Mapa final'!$AD$53="Muy Alta",'Mapa final'!$AF$53="Menor"),CONCATENATE("R8C",'Mapa final'!$T$53),"")</f>
        <v/>
      </c>
      <c r="V13" s="36" t="str">
        <f>IF(AND('Mapa final'!$AD$48="Muy Alta",'Mapa final'!$AF$48="Moderado"),CONCATENATE("R8C",'Mapa final'!$T$48),"")</f>
        <v/>
      </c>
      <c r="W13" s="37" t="str">
        <f>IF(AND('Mapa final'!$AD$49="Muy Alta",'Mapa final'!$AF$49="Moderado"),CONCATENATE("R8C",'Mapa final'!$T$49),"")</f>
        <v/>
      </c>
      <c r="X13" s="42" t="str">
        <f>IF(AND('Mapa final'!$AD$50="Muy Alta",'Mapa final'!$AF$50="Moderado"),CONCATENATE("R8C",'Mapa final'!$T$50),"")</f>
        <v/>
      </c>
      <c r="Y13" s="42" t="str">
        <f>IF(AND('Mapa final'!$AD$51="Muy Alta",'Mapa final'!$AF$51="Moderado"),CONCATENATE("R8C",'Mapa final'!$T$51),"")</f>
        <v/>
      </c>
      <c r="Z13" s="42" t="str">
        <f>IF(AND('Mapa final'!$AD$52="Muy Alta",'Mapa final'!$AF$52="Moderado"),CONCATENATE("R8C",'Mapa final'!$T$52),"")</f>
        <v/>
      </c>
      <c r="AA13" s="38" t="str">
        <f>IF(AND('Mapa final'!$AD$53="Muy Alta",'Mapa final'!$AF$53="Moderado"),CONCATENATE("R8C",'Mapa final'!$T$53),"")</f>
        <v/>
      </c>
      <c r="AB13" s="36" t="str">
        <f>IF(AND('Mapa final'!$AD$48="Muy Alta",'Mapa final'!$AF$48="Mayor"),CONCATENATE("R8C",'Mapa final'!$T$48),"")</f>
        <v/>
      </c>
      <c r="AC13" s="37" t="str">
        <f>IF(AND('Mapa final'!$AD$49="Muy Alta",'Mapa final'!$AF$49="Mayor"),CONCATENATE("R8C",'Mapa final'!$T$49),"")</f>
        <v/>
      </c>
      <c r="AD13" s="42" t="str">
        <f>IF(AND('Mapa final'!$AD$50="Muy Alta",'Mapa final'!$AF$50="Mayor"),CONCATENATE("R8C",'Mapa final'!$T$50),"")</f>
        <v/>
      </c>
      <c r="AE13" s="42" t="str">
        <f>IF(AND('Mapa final'!$AD$51="Muy Alta",'Mapa final'!$AF$51="Mayor"),CONCATENATE("R8C",'Mapa final'!$T$51),"")</f>
        <v/>
      </c>
      <c r="AF13" s="42" t="str">
        <f>IF(AND('Mapa final'!$AD$52="Muy Alta",'Mapa final'!$AF$52="Mayor"),CONCATENATE("R8C",'Mapa final'!$T$52),"")</f>
        <v/>
      </c>
      <c r="AG13" s="38" t="str">
        <f>IF(AND('Mapa final'!$AD$53="Muy Alta",'Mapa final'!$AF$53="Mayor"),CONCATENATE("R8C",'Mapa final'!$T$53),"")</f>
        <v/>
      </c>
      <c r="AH13" s="39" t="str">
        <f>IF(AND('Mapa final'!$AD$48="Muy Alta",'Mapa final'!$AF$48="Catastrófico"),CONCATENATE("R8C",'Mapa final'!$T$48),"")</f>
        <v/>
      </c>
      <c r="AI13" s="40" t="str">
        <f>IF(AND('Mapa final'!$AD$49="Muy Alta",'Mapa final'!$AF$49="Catastrófico"),CONCATENATE("R8C",'Mapa final'!$T$49),"")</f>
        <v/>
      </c>
      <c r="AJ13" s="40" t="str">
        <f>IF(AND('Mapa final'!$AD$50="Muy Alta",'Mapa final'!$AF$50="Catastrófico"),CONCATENATE("R8C",'Mapa final'!$T$50),"")</f>
        <v/>
      </c>
      <c r="AK13" s="40" t="str">
        <f>IF(AND('Mapa final'!$AD$51="Muy Alta",'Mapa final'!$AF$51="Catastrófico"),CONCATENATE("R8C",'Mapa final'!$T$51),"")</f>
        <v/>
      </c>
      <c r="AL13" s="40" t="str">
        <f>IF(AND('Mapa final'!$AD$52="Muy Alta",'Mapa final'!$AF$52="Catastrófico"),CONCATENATE("R8C",'Mapa final'!$T$52),"")</f>
        <v/>
      </c>
      <c r="AM13" s="41" t="str">
        <f>IF(AND('Mapa final'!$AD$53="Muy Alta",'Mapa final'!$AF$53="Catastrófico"),CONCATENATE("R8C",'Mapa final'!$T$53),"")</f>
        <v/>
      </c>
      <c r="AN13" s="10"/>
      <c r="AO13" s="474"/>
      <c r="AP13" s="475"/>
      <c r="AQ13" s="475"/>
      <c r="AR13" s="475"/>
      <c r="AS13" s="475"/>
      <c r="AT13" s="476"/>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row>
    <row r="14" spans="1:91" ht="15" customHeight="1" x14ac:dyDescent="0.25">
      <c r="A14" s="10"/>
      <c r="B14" s="366"/>
      <c r="C14" s="366"/>
      <c r="D14" s="367"/>
      <c r="E14" s="467"/>
      <c r="F14" s="468"/>
      <c r="G14" s="468"/>
      <c r="H14" s="468"/>
      <c r="I14" s="483"/>
      <c r="J14" s="36" t="str">
        <f>IF(AND('Mapa final'!$AD$54="Muy Alta",'Mapa final'!$AF$54="Leve"),CONCATENATE("R9C",'Mapa final'!$T$54),"")</f>
        <v/>
      </c>
      <c r="K14" s="37" t="str">
        <f>IF(AND('Mapa final'!$AD$55="Muy Alta",'Mapa final'!$AF$55="Leve"),CONCATENATE("R9C",'Mapa final'!$T$55),"")</f>
        <v/>
      </c>
      <c r="L14" s="42" t="str">
        <f>IF(AND('Mapa final'!$AD$56="Muy Alta",'Mapa final'!$AF$56="Leve"),CONCATENATE("R9C",'Mapa final'!$T$56),"")</f>
        <v/>
      </c>
      <c r="M14" s="42" t="str">
        <f>IF(AND('Mapa final'!$AD$57="Muy Alta",'Mapa final'!$AF$57="Leve"),CONCATENATE("R9C",'Mapa final'!$T$57),"")</f>
        <v/>
      </c>
      <c r="N14" s="42" t="str">
        <f>IF(AND('Mapa final'!$AD$58="Muy Alta",'Mapa final'!$AF$58="Leve"),CONCATENATE("R9C",'Mapa final'!$T$58),"")</f>
        <v/>
      </c>
      <c r="O14" s="38" t="str">
        <f>IF(AND('Mapa final'!$AD$59="Muy Alta",'Mapa final'!$AF$59="Leve"),CONCATENATE("R9C",'Mapa final'!$T$59),"")</f>
        <v/>
      </c>
      <c r="P14" s="36" t="str">
        <f>IF(AND('Mapa final'!$AD$54="Muy Alta",'Mapa final'!$AF$54="Menor"),CONCATENATE("R9C",'Mapa final'!$T$54),"")</f>
        <v/>
      </c>
      <c r="Q14" s="37" t="str">
        <f>IF(AND('Mapa final'!$AD$55="Muy Alta",'Mapa final'!$AF$55="Menor"),CONCATENATE("R9C",'Mapa final'!$T$55),"")</f>
        <v/>
      </c>
      <c r="R14" s="42" t="str">
        <f>IF(AND('Mapa final'!$AD$56="Muy Alta",'Mapa final'!$AF$56="Menor"),CONCATENATE("R9C",'Mapa final'!$T$56),"")</f>
        <v/>
      </c>
      <c r="S14" s="42" t="str">
        <f>IF(AND('Mapa final'!$AD$57="Muy Alta",'Mapa final'!$AF$57="Menor"),CONCATENATE("R9C",'Mapa final'!$T$57),"")</f>
        <v/>
      </c>
      <c r="T14" s="42" t="str">
        <f>IF(AND('Mapa final'!$AD$58="Muy Alta",'Mapa final'!$AF$58="Menor"),CONCATENATE("R9C",'Mapa final'!$T$58),"")</f>
        <v/>
      </c>
      <c r="U14" s="38" t="str">
        <f>IF(AND('Mapa final'!$AD$59="Muy Alta",'Mapa final'!$AF$59="Menor"),CONCATENATE("R9C",'Mapa final'!$T$59),"")</f>
        <v/>
      </c>
      <c r="V14" s="36" t="str">
        <f>IF(AND('Mapa final'!$AD$54="Muy Alta",'Mapa final'!$AF$54="Moderado"),CONCATENATE("R9C",'Mapa final'!$T$54),"")</f>
        <v/>
      </c>
      <c r="W14" s="37" t="str">
        <f>IF(AND('Mapa final'!$AD$55="Muy Alta",'Mapa final'!$AF$55="Moderado"),CONCATENATE("R9C",'Mapa final'!$T$55),"")</f>
        <v/>
      </c>
      <c r="X14" s="42" t="str">
        <f>IF(AND('Mapa final'!$AD$56="Muy Alta",'Mapa final'!$AF$56="Moderado"),CONCATENATE("R9C",'Mapa final'!$T$56),"")</f>
        <v/>
      </c>
      <c r="Y14" s="42" t="str">
        <f>IF(AND('Mapa final'!$AD$57="Muy Alta",'Mapa final'!$AF$57="Moderado"),CONCATENATE("R9C",'Mapa final'!$T$57),"")</f>
        <v/>
      </c>
      <c r="Z14" s="42" t="str">
        <f>IF(AND('Mapa final'!$AD$58="Muy Alta",'Mapa final'!$AF$58="Moderado"),CONCATENATE("R9C",'Mapa final'!$T$58),"")</f>
        <v/>
      </c>
      <c r="AA14" s="38" t="str">
        <f>IF(AND('Mapa final'!$AD$59="Muy Alta",'Mapa final'!$AF$59="Moderado"),CONCATENATE("R9C",'Mapa final'!$T$59),"")</f>
        <v/>
      </c>
      <c r="AB14" s="36" t="str">
        <f>IF(AND('Mapa final'!$AD$54="Muy Alta",'Mapa final'!$AF$54="Mayor"),CONCATENATE("R9C",'Mapa final'!$T$54),"")</f>
        <v/>
      </c>
      <c r="AC14" s="37" t="str">
        <f>IF(AND('Mapa final'!$AD$55="Muy Alta",'Mapa final'!$AF$55="Mayor"),CONCATENATE("R9C",'Mapa final'!$T$55),"")</f>
        <v/>
      </c>
      <c r="AD14" s="42" t="str">
        <f>IF(AND('Mapa final'!$AD$56="Muy Alta",'Mapa final'!$AF$56="Mayor"),CONCATENATE("R9C",'Mapa final'!$T$56),"")</f>
        <v/>
      </c>
      <c r="AE14" s="42" t="str">
        <f>IF(AND('Mapa final'!$AD$57="Muy Alta",'Mapa final'!$AF$57="Mayor"),CONCATENATE("R9C",'Mapa final'!$T$57),"")</f>
        <v/>
      </c>
      <c r="AF14" s="42" t="str">
        <f>IF(AND('Mapa final'!$AD$58="Muy Alta",'Mapa final'!$AF$58="Mayor"),CONCATENATE("R9C",'Mapa final'!$T$58),"")</f>
        <v/>
      </c>
      <c r="AG14" s="38" t="str">
        <f>IF(AND('Mapa final'!$AD$59="Muy Alta",'Mapa final'!$AF$59="Mayor"),CONCATENATE("R9C",'Mapa final'!$T$59),"")</f>
        <v/>
      </c>
      <c r="AH14" s="39" t="str">
        <f>IF(AND('Mapa final'!$AD$54="Muy Alta",'Mapa final'!$AF$54="Catastrófico"),CONCATENATE("R9C",'Mapa final'!$T$54),"")</f>
        <v/>
      </c>
      <c r="AI14" s="40" t="str">
        <f>IF(AND('Mapa final'!$AD$55="Muy Alta",'Mapa final'!$AF$55="Catastrófico"),CONCATENATE("R9C",'Mapa final'!$T$55),"")</f>
        <v/>
      </c>
      <c r="AJ14" s="40" t="str">
        <f>IF(AND('Mapa final'!$AD$56="Muy Alta",'Mapa final'!$AF$56="Catastrófico"),CONCATENATE("R9C",'Mapa final'!$T$56),"")</f>
        <v/>
      </c>
      <c r="AK14" s="40" t="str">
        <f>IF(AND('Mapa final'!$AD$57="Muy Alta",'Mapa final'!$AF$57="Catastrófico"),CONCATENATE("R9C",'Mapa final'!$T$57),"")</f>
        <v/>
      </c>
      <c r="AL14" s="40" t="str">
        <f>IF(AND('Mapa final'!$AD$58="Muy Alta",'Mapa final'!$AF$58="Catastrófico"),CONCATENATE("R9C",'Mapa final'!$T$58),"")</f>
        <v/>
      </c>
      <c r="AM14" s="41" t="str">
        <f>IF(AND('Mapa final'!$AD$59="Muy Alta",'Mapa final'!$AF$59="Catastrófico"),CONCATENATE("R9C",'Mapa final'!$T$59),"")</f>
        <v/>
      </c>
      <c r="AN14" s="10"/>
      <c r="AO14" s="474"/>
      <c r="AP14" s="475"/>
      <c r="AQ14" s="475"/>
      <c r="AR14" s="475"/>
      <c r="AS14" s="475"/>
      <c r="AT14" s="476"/>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row>
    <row r="15" spans="1:91" ht="15.75" customHeight="1" thickBot="1" x14ac:dyDescent="0.3">
      <c r="A15" s="10"/>
      <c r="B15" s="366"/>
      <c r="C15" s="366"/>
      <c r="D15" s="367"/>
      <c r="E15" s="469"/>
      <c r="F15" s="470"/>
      <c r="G15" s="470"/>
      <c r="H15" s="470"/>
      <c r="I15" s="484"/>
      <c r="J15" s="43" t="str">
        <f>IF(AND('Mapa final'!$AD$60="Muy Alta",'Mapa final'!$AF$60="Leve"),CONCATENATE("R10C",'Mapa final'!$T$60),"")</f>
        <v/>
      </c>
      <c r="K15" s="44" t="str">
        <f>IF(AND('Mapa final'!$AD$61="Muy Alta",'Mapa final'!$AF$61="Leve"),CONCATENATE("R10C",'Mapa final'!$T$61),"")</f>
        <v/>
      </c>
      <c r="L15" s="44" t="str">
        <f>IF(AND('Mapa final'!$AD$62="Muy Alta",'Mapa final'!$AF$62="Leve"),CONCATENATE("R10C",'Mapa final'!$T$62),"")</f>
        <v/>
      </c>
      <c r="M15" s="44" t="str">
        <f>IF(AND('Mapa final'!$AD$63="Muy Alta",'Mapa final'!$AF$63="Leve"),CONCATENATE("R10C",'Mapa final'!$T$63),"")</f>
        <v/>
      </c>
      <c r="N15" s="44" t="str">
        <f>IF(AND('Mapa final'!$AD$64="Muy Alta",'Mapa final'!$AF$64="Leve"),CONCATENATE("R10C",'Mapa final'!$T$64),"")</f>
        <v/>
      </c>
      <c r="O15" s="45" t="str">
        <f>IF(AND('Mapa final'!$AD$65="Muy Alta",'Mapa final'!$AF$65="Leve"),CONCATENATE("R10C",'Mapa final'!$T$65),"")</f>
        <v/>
      </c>
      <c r="P15" s="36" t="str">
        <f>IF(AND('Mapa final'!$AD$60="Muy Alta",'Mapa final'!$AF$60="Menor"),CONCATENATE("R10C",'Mapa final'!$T$60),"")</f>
        <v/>
      </c>
      <c r="Q15" s="37" t="str">
        <f>IF(AND('Mapa final'!$AD$61="Muy Alta",'Mapa final'!$AF$61="Menor"),CONCATENATE("R10C",'Mapa final'!$T$61),"")</f>
        <v/>
      </c>
      <c r="R15" s="37" t="str">
        <f>IF(AND('Mapa final'!$AD$62="Muy Alta",'Mapa final'!$AF$62="Menor"),CONCATENATE("R10C",'Mapa final'!$T$62),"")</f>
        <v/>
      </c>
      <c r="S15" s="37" t="str">
        <f>IF(AND('Mapa final'!$AD$63="Muy Alta",'Mapa final'!$AF$63="Menor"),CONCATENATE("R10C",'Mapa final'!$T$63),"")</f>
        <v/>
      </c>
      <c r="T15" s="37" t="str">
        <f>IF(AND('Mapa final'!$AD$64="Muy Alta",'Mapa final'!$AF$64="Menor"),CONCATENATE("R10C",'Mapa final'!$T$64),"")</f>
        <v/>
      </c>
      <c r="U15" s="38" t="str">
        <f>IF(AND('Mapa final'!$AD$65="Muy Alta",'Mapa final'!$AF$65="Menor"),CONCATENATE("R10C",'Mapa final'!$T$65),"")</f>
        <v/>
      </c>
      <c r="V15" s="43" t="str">
        <f>IF(AND('Mapa final'!$AD$60="Muy Alta",'Mapa final'!$AF$60="Moderado"),CONCATENATE("R10C",'Mapa final'!$T$60),"")</f>
        <v/>
      </c>
      <c r="W15" s="44" t="str">
        <f>IF(AND('Mapa final'!$AD$61="Muy Alta",'Mapa final'!$AF$61="Moderado"),CONCATENATE("R10C",'Mapa final'!$T$61),"")</f>
        <v/>
      </c>
      <c r="X15" s="44" t="str">
        <f>IF(AND('Mapa final'!$AD$62="Muy Alta",'Mapa final'!$AF$62="Moderado"),CONCATENATE("R10C",'Mapa final'!$T$62),"")</f>
        <v/>
      </c>
      <c r="Y15" s="44" t="str">
        <f>IF(AND('Mapa final'!$AD$63="Muy Alta",'Mapa final'!$AF$63="Moderado"),CONCATENATE("R10C",'Mapa final'!$T$63),"")</f>
        <v/>
      </c>
      <c r="Z15" s="44" t="str">
        <f>IF(AND('Mapa final'!$AD$64="Muy Alta",'Mapa final'!$AF$64="Moderado"),CONCATENATE("R10C",'Mapa final'!$T$64),"")</f>
        <v/>
      </c>
      <c r="AA15" s="45" t="str">
        <f>IF(AND('Mapa final'!$AD$65="Muy Alta",'Mapa final'!$AF$65="Moderado"),CONCATENATE("R10C",'Mapa final'!$T$65),"")</f>
        <v/>
      </c>
      <c r="AB15" s="36" t="str">
        <f>IF(AND('Mapa final'!$AD$60="Muy Alta",'Mapa final'!$AF$60="Mayor"),CONCATENATE("R10C",'Mapa final'!$T$60),"")</f>
        <v/>
      </c>
      <c r="AC15" s="37" t="str">
        <f>IF(AND('Mapa final'!$AD$61="Muy Alta",'Mapa final'!$AF$61="Mayor"),CONCATENATE("R10C",'Mapa final'!$T$61),"")</f>
        <v/>
      </c>
      <c r="AD15" s="37" t="str">
        <f>IF(AND('Mapa final'!$AD$62="Muy Alta",'Mapa final'!$AF$62="Mayor"),CONCATENATE("R10C",'Mapa final'!$T$62),"")</f>
        <v/>
      </c>
      <c r="AE15" s="37" t="str">
        <f>IF(AND('Mapa final'!$AD$63="Muy Alta",'Mapa final'!$AF$63="Mayor"),CONCATENATE("R10C",'Mapa final'!$T$63),"")</f>
        <v/>
      </c>
      <c r="AF15" s="37" t="str">
        <f>IF(AND('Mapa final'!$AD$64="Muy Alta",'Mapa final'!$AF$64="Mayor"),CONCATENATE("R10C",'Mapa final'!$T$64),"")</f>
        <v/>
      </c>
      <c r="AG15" s="38" t="str">
        <f>IF(AND('Mapa final'!$AD$65="Muy Alta",'Mapa final'!$AF$65="Mayor"),CONCATENATE("R10C",'Mapa final'!$T$65),"")</f>
        <v/>
      </c>
      <c r="AH15" s="46" t="str">
        <f>IF(AND('Mapa final'!$AD$60="Muy Alta",'Mapa final'!$AF$60="Catastrófico"),CONCATENATE("R10C",'Mapa final'!$T$60),"")</f>
        <v/>
      </c>
      <c r="AI15" s="47" t="str">
        <f>IF(AND('Mapa final'!$AD$61="Muy Alta",'Mapa final'!$AF$61="Catastrófico"),CONCATENATE("R10C",'Mapa final'!$T$61),"")</f>
        <v/>
      </c>
      <c r="AJ15" s="47" t="str">
        <f>IF(AND('Mapa final'!$AD$62="Muy Alta",'Mapa final'!$AF$62="Catastrófico"),CONCATENATE("R10C",'Mapa final'!$T$62),"")</f>
        <v/>
      </c>
      <c r="AK15" s="47" t="str">
        <f>IF(AND('Mapa final'!$AD$63="Muy Alta",'Mapa final'!$AF$63="Catastrófico"),CONCATENATE("R10C",'Mapa final'!$T$63),"")</f>
        <v/>
      </c>
      <c r="AL15" s="47" t="str">
        <f>IF(AND('Mapa final'!$AD$64="Muy Alta",'Mapa final'!$AF$64="Catastrófico"),CONCATENATE("R10C",'Mapa final'!$T$64),"")</f>
        <v/>
      </c>
      <c r="AM15" s="48" t="str">
        <f>IF(AND('Mapa final'!$AD$65="Muy Alta",'Mapa final'!$AF$65="Catastrófico"),CONCATENATE("R10C",'Mapa final'!$T$65),"")</f>
        <v/>
      </c>
      <c r="AN15" s="10"/>
      <c r="AO15" s="477"/>
      <c r="AP15" s="478"/>
      <c r="AQ15" s="478"/>
      <c r="AR15" s="478"/>
      <c r="AS15" s="478"/>
      <c r="AT15" s="479"/>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row>
    <row r="16" spans="1:91" ht="15" customHeight="1" x14ac:dyDescent="0.25">
      <c r="A16" s="10"/>
      <c r="B16" s="366"/>
      <c r="C16" s="366"/>
      <c r="D16" s="367"/>
      <c r="E16" s="463" t="s">
        <v>108</v>
      </c>
      <c r="F16" s="464"/>
      <c r="G16" s="464"/>
      <c r="H16" s="464"/>
      <c r="I16" s="464"/>
      <c r="J16" s="49" t="str">
        <f>IF(AND('Mapa final'!$AD$6="Alta",'Mapa final'!$AF$6="Leve"),CONCATENATE("R1C",'Mapa final'!$T$6),"")</f>
        <v/>
      </c>
      <c r="K16" s="50" t="str">
        <f>IF(AND('Mapa final'!$AD$7="Alta",'Mapa final'!$AF$7="Leve"),CONCATENATE("R1C",'Mapa final'!$T$7),"")</f>
        <v/>
      </c>
      <c r="L16" s="50" t="str">
        <f>IF(AND('Mapa final'!$AD$8="Alta",'Mapa final'!$AF$8="Leve"),CONCATENATE("R1C",'Mapa final'!$T$8),"")</f>
        <v/>
      </c>
      <c r="M16" s="50" t="str">
        <f>IF(AND('Mapa final'!$AD$9="Alta",'Mapa final'!$AF$9="Leve"),CONCATENATE("R1C",'Mapa final'!$T$9),"")</f>
        <v/>
      </c>
      <c r="N16" s="50" t="str">
        <f>IF(AND('Mapa final'!$AD$10="Alta",'Mapa final'!$AF$10="Leve"),CONCATENATE("R1C",'Mapa final'!$T$10),"")</f>
        <v/>
      </c>
      <c r="O16" s="51" t="str">
        <f>IF(AND('Mapa final'!$AD$11="Alta",'Mapa final'!$AF$11="Leve"),CONCATENATE("R1C",'Mapa final'!$T$11),"")</f>
        <v/>
      </c>
      <c r="P16" s="49" t="str">
        <f>IF(AND('Mapa final'!$AD$6="Alta",'Mapa final'!$AF$6="Menor"),CONCATENATE("R1C",'Mapa final'!$T$6),"")</f>
        <v/>
      </c>
      <c r="Q16" s="50" t="str">
        <f>IF(AND('Mapa final'!$AD$7="Alta",'Mapa final'!$AF$7="Menor"),CONCATENATE("R1C",'Mapa final'!$T$7),"")</f>
        <v/>
      </c>
      <c r="R16" s="50" t="str">
        <f>IF(AND('Mapa final'!$AD$8="Alta",'Mapa final'!$AF$8="Menor"),CONCATENATE("R1C",'Mapa final'!$T$8),"")</f>
        <v/>
      </c>
      <c r="S16" s="50" t="str">
        <f>IF(AND('Mapa final'!$AD$9="Alta",'Mapa final'!$AF$9="Menor"),CONCATENATE("R1C",'Mapa final'!$T$9),"")</f>
        <v/>
      </c>
      <c r="T16" s="50" t="str">
        <f>IF(AND('Mapa final'!$AD$10="Alta",'Mapa final'!$AF$10="Menor"),CONCATENATE("R1C",'Mapa final'!$T$10),"")</f>
        <v/>
      </c>
      <c r="U16" s="51" t="str">
        <f>IF(AND('Mapa final'!$AD$11="Alta",'Mapa final'!$AF$11="Menor"),CONCATENATE("R1C",'Mapa final'!$T$11),"")</f>
        <v/>
      </c>
      <c r="V16" s="30" t="str">
        <f>IF(AND('Mapa final'!$AD$6="Alta",'Mapa final'!$AF$6="Moderado"),CONCATENATE("R1C",'Mapa final'!$T$6),"")</f>
        <v/>
      </c>
      <c r="W16" s="31" t="str">
        <f>IF(AND('Mapa final'!$AD$7="Alta",'Mapa final'!$AF$7="Moderado"),CONCATENATE("R1C",'Mapa final'!$T$7),"")</f>
        <v/>
      </c>
      <c r="X16" s="31" t="str">
        <f>IF(AND('Mapa final'!$AD$8="Alta",'Mapa final'!$AF$8="Moderado"),CONCATENATE("R1C",'Mapa final'!$T$8),"")</f>
        <v/>
      </c>
      <c r="Y16" s="31" t="str">
        <f>IF(AND('Mapa final'!$AD$9="Alta",'Mapa final'!$AF$9="Moderado"),CONCATENATE("R1C",'Mapa final'!$T$9),"")</f>
        <v/>
      </c>
      <c r="Z16" s="31" t="str">
        <f>IF(AND('Mapa final'!$AD$10="Alta",'Mapa final'!$AF$10="Moderado"),CONCATENATE("R1C",'Mapa final'!$T$10),"")</f>
        <v/>
      </c>
      <c r="AA16" s="32" t="str">
        <f>IF(AND('Mapa final'!$AD$11="Alta",'Mapa final'!$AF$11="Moderado"),CONCATENATE("R1C",'Mapa final'!$T$11),"")</f>
        <v/>
      </c>
      <c r="AB16" s="30" t="str">
        <f>IF(AND('Mapa final'!$AD$6="Alta",'Mapa final'!$AF$6="Mayor"),CONCATENATE("R1C",'Mapa final'!$T$6),"")</f>
        <v/>
      </c>
      <c r="AC16" s="31" t="str">
        <f>IF(AND('Mapa final'!$AD$7="Alta",'Mapa final'!$AF$7="Mayor"),CONCATENATE("R1C",'Mapa final'!$T$7),"")</f>
        <v/>
      </c>
      <c r="AD16" s="31" t="str">
        <f>IF(AND('Mapa final'!$AD$8="Alta",'Mapa final'!$AF$8="Mayor"),CONCATENATE("R1C",'Mapa final'!$T$8),"")</f>
        <v/>
      </c>
      <c r="AE16" s="31" t="str">
        <f>IF(AND('Mapa final'!$AD$9="Alta",'Mapa final'!$AF$9="Mayor"),CONCATENATE("R1C",'Mapa final'!$T$9),"")</f>
        <v/>
      </c>
      <c r="AF16" s="31" t="str">
        <f>IF(AND('Mapa final'!$AD$10="Alta",'Mapa final'!$AF$10="Mayor"),CONCATENATE("R1C",'Mapa final'!$T$10),"")</f>
        <v/>
      </c>
      <c r="AG16" s="32" t="str">
        <f>IF(AND('Mapa final'!$AD$11="Alta",'Mapa final'!$AF$11="Mayor"),CONCATENATE("R1C",'Mapa final'!$T$11),"")</f>
        <v/>
      </c>
      <c r="AH16" s="33" t="str">
        <f>IF(AND('Mapa final'!$AD$6="Alta",'Mapa final'!$AF$6="Catastrófico"),CONCATENATE("R1C",'Mapa final'!$T$6),"")</f>
        <v/>
      </c>
      <c r="AI16" s="34" t="str">
        <f>IF(AND('Mapa final'!$AD$7="Alta",'Mapa final'!$AF$7="Catastrófico"),CONCATENATE("R1C",'Mapa final'!$T$7),"")</f>
        <v/>
      </c>
      <c r="AJ16" s="34" t="str">
        <f>IF(AND('Mapa final'!$AD$8="Alta",'Mapa final'!$AF$8="Catastrófico"),CONCATENATE("R1C",'Mapa final'!$T$8),"")</f>
        <v/>
      </c>
      <c r="AK16" s="34" t="str">
        <f>IF(AND('Mapa final'!$AD$9="Alta",'Mapa final'!$AF$9="Catastrófico"),CONCATENATE("R1C",'Mapa final'!$T$9),"")</f>
        <v/>
      </c>
      <c r="AL16" s="34" t="str">
        <f>IF(AND('Mapa final'!$AD$10="Alta",'Mapa final'!$AF$10="Catastrófico"),CONCATENATE("R1C",'Mapa final'!$T$10),"")</f>
        <v/>
      </c>
      <c r="AM16" s="35" t="str">
        <f>IF(AND('Mapa final'!$AD$11="Alta",'Mapa final'!$AF$11="Catastrófico"),CONCATENATE("R1C",'Mapa final'!$T$11),"")</f>
        <v/>
      </c>
      <c r="AN16" s="10"/>
      <c r="AO16" s="454" t="s">
        <v>74</v>
      </c>
      <c r="AP16" s="455"/>
      <c r="AQ16" s="455"/>
      <c r="AR16" s="455"/>
      <c r="AS16" s="455"/>
      <c r="AT16" s="456"/>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row>
    <row r="17" spans="1:76" ht="15" customHeight="1" x14ac:dyDescent="0.25">
      <c r="A17" s="10"/>
      <c r="B17" s="366"/>
      <c r="C17" s="366"/>
      <c r="D17" s="367"/>
      <c r="E17" s="465"/>
      <c r="F17" s="466"/>
      <c r="G17" s="466"/>
      <c r="H17" s="466"/>
      <c r="I17" s="466"/>
      <c r="J17" s="52" t="str">
        <f>IF(AND('Mapa final'!$AD$12="Alta",'Mapa final'!$AF$12="Leve"),CONCATENATE("R2C",'Mapa final'!$T$12),"")</f>
        <v/>
      </c>
      <c r="K17" s="53" t="str">
        <f>IF(AND('Mapa final'!$AD$13="Alta",'Mapa final'!$AF$13="Leve"),CONCATENATE("R2C",'Mapa final'!$T$13),"")</f>
        <v/>
      </c>
      <c r="L17" s="53" t="str">
        <f>IF(AND('Mapa final'!$AD$14="Alta",'Mapa final'!$AF$14="Leve"),CONCATENATE("R2C",'Mapa final'!$T$14),"")</f>
        <v/>
      </c>
      <c r="M17" s="53" t="str">
        <f>IF(AND('Mapa final'!$AD$15="Alta",'Mapa final'!$AF$15="Leve"),CONCATENATE("R2C",'Mapa final'!$T$15),"")</f>
        <v/>
      </c>
      <c r="N17" s="53" t="str">
        <f>IF(AND('Mapa final'!$AD$16="Alta",'Mapa final'!$AF$16="Leve"),CONCATENATE("R2C",'Mapa final'!$T$16),"")</f>
        <v/>
      </c>
      <c r="O17" s="54" t="str">
        <f>IF(AND('Mapa final'!$AD$17="Alta",'Mapa final'!$AF$17="Leve"),CONCATENATE("R2C",'Mapa final'!$T$17),"")</f>
        <v/>
      </c>
      <c r="P17" s="52" t="str">
        <f>IF(AND('Mapa final'!$AD$12="Alta",'Mapa final'!$AF$12="Menor"),CONCATENATE("R2C",'Mapa final'!$T$12),"")</f>
        <v/>
      </c>
      <c r="Q17" s="53" t="str">
        <f>IF(AND('Mapa final'!$AD$13="Alta",'Mapa final'!$AF$13="Menor"),CONCATENATE("R2C",'Mapa final'!$T$13),"")</f>
        <v/>
      </c>
      <c r="R17" s="53" t="str">
        <f>IF(AND('Mapa final'!$AD$14="Alta",'Mapa final'!$AF$14="Menor"),CONCATENATE("R2C",'Mapa final'!$T$14),"")</f>
        <v/>
      </c>
      <c r="S17" s="53" t="str">
        <f>IF(AND('Mapa final'!$AD$15="Alta",'Mapa final'!$AF$15="Menor"),CONCATENATE("R2C",'Mapa final'!$T$15),"")</f>
        <v/>
      </c>
      <c r="T17" s="53" t="str">
        <f>IF(AND('Mapa final'!$AD$16="Alta",'Mapa final'!$AF$16="Menor"),CONCATENATE("R2C",'Mapa final'!$T$16),"")</f>
        <v/>
      </c>
      <c r="U17" s="54" t="str">
        <f>IF(AND('Mapa final'!$AD$17="Alta",'Mapa final'!$AF$17="Menor"),CONCATENATE("R2C",'Mapa final'!$T$17),"")</f>
        <v/>
      </c>
      <c r="V17" s="36" t="str">
        <f>IF(AND('Mapa final'!$AD$12="Alta",'Mapa final'!$AF$12="Moderado"),CONCATENATE("R2C",'Mapa final'!$T$12),"")</f>
        <v/>
      </c>
      <c r="W17" s="37" t="str">
        <f>IF(AND('Mapa final'!$AD$13="Alta",'Mapa final'!$AF$13="Moderado"),CONCATENATE("R2C",'Mapa final'!$T$13),"")</f>
        <v/>
      </c>
      <c r="X17" s="37" t="str">
        <f>IF(AND('Mapa final'!$AD$14="Alta",'Mapa final'!$AF$14="Moderado"),CONCATENATE("R2C",'Mapa final'!$T$14),"")</f>
        <v/>
      </c>
      <c r="Y17" s="37" t="str">
        <f>IF(AND('Mapa final'!$AD$15="Alta",'Mapa final'!$AF$15="Moderado"),CONCATENATE("R2C",'Mapa final'!$T$15),"")</f>
        <v/>
      </c>
      <c r="Z17" s="37" t="str">
        <f>IF(AND('Mapa final'!$AD$16="Alta",'Mapa final'!$AF$16="Moderado"),CONCATENATE("R2C",'Mapa final'!$T$16),"")</f>
        <v/>
      </c>
      <c r="AA17" s="38" t="str">
        <f>IF(AND('Mapa final'!$AD$17="Alta",'Mapa final'!$AF$17="Moderado"),CONCATENATE("R2C",'Mapa final'!$T$17),"")</f>
        <v/>
      </c>
      <c r="AB17" s="36" t="str">
        <f>IF(AND('Mapa final'!$AD$12="Alta",'Mapa final'!$AF$12="Mayor"),CONCATENATE("R2C",'Mapa final'!$T$12),"")</f>
        <v/>
      </c>
      <c r="AC17" s="37" t="str">
        <f>IF(AND('Mapa final'!$AD$13="Alta",'Mapa final'!$AF$13="Mayor"),CONCATENATE("R2C",'Mapa final'!$T$13),"")</f>
        <v/>
      </c>
      <c r="AD17" s="37" t="str">
        <f>IF(AND('Mapa final'!$AD$14="Alta",'Mapa final'!$AF$14="Mayor"),CONCATENATE("R2C",'Mapa final'!$T$14),"")</f>
        <v/>
      </c>
      <c r="AE17" s="37" t="str">
        <f>IF(AND('Mapa final'!$AD$15="Alta",'Mapa final'!$AF$15="Mayor"),CONCATENATE("R2C",'Mapa final'!$T$15),"")</f>
        <v/>
      </c>
      <c r="AF17" s="37" t="str">
        <f>IF(AND('Mapa final'!$AD$16="Alta",'Mapa final'!$AF$16="Mayor"),CONCATENATE("R2C",'Mapa final'!$T$16),"")</f>
        <v/>
      </c>
      <c r="AG17" s="38" t="str">
        <f>IF(AND('Mapa final'!$AD$17="Alta",'Mapa final'!$AF$17="Mayor"),CONCATENATE("R2C",'Mapa final'!$T$17),"")</f>
        <v/>
      </c>
      <c r="AH17" s="39" t="str">
        <f>IF(AND('Mapa final'!$AD$12="Alta",'Mapa final'!$AF$12="Catastrófico"),CONCATENATE("R2C",'Mapa final'!$T$12),"")</f>
        <v/>
      </c>
      <c r="AI17" s="40" t="str">
        <f>IF(AND('Mapa final'!$AD$13="Alta",'Mapa final'!$AF$13="Catastrófico"),CONCATENATE("R2C",'Mapa final'!$T$13),"")</f>
        <v/>
      </c>
      <c r="AJ17" s="40" t="str">
        <f>IF(AND('Mapa final'!$AD$14="Alta",'Mapa final'!$AF$14="Catastrófico"),CONCATENATE("R2C",'Mapa final'!$T$14),"")</f>
        <v/>
      </c>
      <c r="AK17" s="40" t="str">
        <f>IF(AND('Mapa final'!$AD$15="Alta",'Mapa final'!$AF$15="Catastrófico"),CONCATENATE("R2C",'Mapa final'!$T$15),"")</f>
        <v/>
      </c>
      <c r="AL17" s="40" t="str">
        <f>IF(AND('Mapa final'!$AD$16="Alta",'Mapa final'!$AF$16="Catastrófico"),CONCATENATE("R2C",'Mapa final'!$T$16),"")</f>
        <v/>
      </c>
      <c r="AM17" s="41" t="str">
        <f>IF(AND('Mapa final'!$AD$17="Alta",'Mapa final'!$AF$17="Catastrófico"),CONCATENATE("R2C",'Mapa final'!$T$17),"")</f>
        <v/>
      </c>
      <c r="AN17" s="10"/>
      <c r="AO17" s="457"/>
      <c r="AP17" s="458"/>
      <c r="AQ17" s="458"/>
      <c r="AR17" s="458"/>
      <c r="AS17" s="458"/>
      <c r="AT17" s="459"/>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row>
    <row r="18" spans="1:76" ht="15" customHeight="1" x14ac:dyDescent="0.25">
      <c r="A18" s="10"/>
      <c r="B18" s="366"/>
      <c r="C18" s="366"/>
      <c r="D18" s="367"/>
      <c r="E18" s="467"/>
      <c r="F18" s="468"/>
      <c r="G18" s="468"/>
      <c r="H18" s="468"/>
      <c r="I18" s="466"/>
      <c r="J18" s="52" t="str">
        <f>IF(AND('Mapa final'!$AD$18="Alta",'Mapa final'!$AF$18="Leve"),CONCATENATE("R3C",'Mapa final'!$T$18),"")</f>
        <v/>
      </c>
      <c r="K18" s="53" t="str">
        <f>IF(AND('Mapa final'!$AD$19="Alta",'Mapa final'!$AF$19="Leve"),CONCATENATE("R3C",'Mapa final'!$T$19),"")</f>
        <v/>
      </c>
      <c r="L18" s="53" t="str">
        <f>IF(AND('Mapa final'!$AD$20="Alta",'Mapa final'!$AF$20="Leve"),CONCATENATE("R3C",'Mapa final'!$T$20),"")</f>
        <v/>
      </c>
      <c r="M18" s="53" t="str">
        <f>IF(AND('Mapa final'!$AD$21="Alta",'Mapa final'!$AF$21="Leve"),CONCATENATE("R3C",'Mapa final'!$T$21),"")</f>
        <v/>
      </c>
      <c r="N18" s="53" t="str">
        <f>IF(AND('Mapa final'!$AD$22="Alta",'Mapa final'!$AF$22="Leve"),CONCATENATE("R3C",'Mapa final'!$T$22),"")</f>
        <v/>
      </c>
      <c r="O18" s="54" t="str">
        <f>IF(AND('Mapa final'!$AD$23="Alta",'Mapa final'!$AF$23="Leve"),CONCATENATE("R3C",'Mapa final'!$T$23),"")</f>
        <v/>
      </c>
      <c r="P18" s="52" t="str">
        <f>IF(AND('Mapa final'!$AD$18="Alta",'Mapa final'!$AF$18="Menor"),CONCATENATE("R3C",'Mapa final'!$T$18),"")</f>
        <v/>
      </c>
      <c r="Q18" s="53" t="str">
        <f>IF(AND('Mapa final'!$AD$19="Alta",'Mapa final'!$AF$19="Menor"),CONCATENATE("R3C",'Mapa final'!$T$19),"")</f>
        <v/>
      </c>
      <c r="R18" s="53" t="str">
        <f>IF(AND('Mapa final'!$AD$20="Alta",'Mapa final'!$AF$20="Menor"),CONCATENATE("R3C",'Mapa final'!$T$20),"")</f>
        <v/>
      </c>
      <c r="S18" s="53" t="str">
        <f>IF(AND('Mapa final'!$AD$21="Alta",'Mapa final'!$AF$21="Menor"),CONCATENATE("R3C",'Mapa final'!$T$21),"")</f>
        <v/>
      </c>
      <c r="T18" s="53" t="str">
        <f>IF(AND('Mapa final'!$AD$22="Alta",'Mapa final'!$AF$22="Menor"),CONCATENATE("R3C",'Mapa final'!$T$22),"")</f>
        <v/>
      </c>
      <c r="U18" s="54" t="str">
        <f>IF(AND('Mapa final'!$AD$23="Alta",'Mapa final'!$AF$23="Menor"),CONCATENATE("R3C",'Mapa final'!$T$23),"")</f>
        <v/>
      </c>
      <c r="V18" s="36" t="str">
        <f>IF(AND('Mapa final'!$AD$18="Alta",'Mapa final'!$AF$18="Moderado"),CONCATENATE("R3C",'Mapa final'!$T$18),"")</f>
        <v/>
      </c>
      <c r="W18" s="37" t="str">
        <f>IF(AND('Mapa final'!$AD$19="Alta",'Mapa final'!$AF$19="Moderado"),CONCATENATE("R3C",'Mapa final'!$T$19),"")</f>
        <v/>
      </c>
      <c r="X18" s="37" t="str">
        <f>IF(AND('Mapa final'!$AD$20="Alta",'Mapa final'!$AF$20="Moderado"),CONCATENATE("R3C",'Mapa final'!$T$20),"")</f>
        <v/>
      </c>
      <c r="Y18" s="37" t="str">
        <f>IF(AND('Mapa final'!$AD$21="Alta",'Mapa final'!$AF$21="Moderado"),CONCATENATE("R3C",'Mapa final'!$T$21),"")</f>
        <v/>
      </c>
      <c r="Z18" s="37" t="str">
        <f>IF(AND('Mapa final'!$AD$22="Alta",'Mapa final'!$AF$22="Moderado"),CONCATENATE("R3C",'Mapa final'!$T$22),"")</f>
        <v/>
      </c>
      <c r="AA18" s="38" t="str">
        <f>IF(AND('Mapa final'!$AD$23="Alta",'Mapa final'!$AF$23="Moderado"),CONCATENATE("R3C",'Mapa final'!$T$23),"")</f>
        <v/>
      </c>
      <c r="AB18" s="36" t="str">
        <f>IF(AND('Mapa final'!$AD$18="Alta",'Mapa final'!$AF$18="Mayor"),CONCATENATE("R3C",'Mapa final'!$T$18),"")</f>
        <v/>
      </c>
      <c r="AC18" s="37" t="str">
        <f>IF(AND('Mapa final'!$AD$19="Alta",'Mapa final'!$AF$19="Mayor"),CONCATENATE("R3C",'Mapa final'!$T$19),"")</f>
        <v/>
      </c>
      <c r="AD18" s="37" t="str">
        <f>IF(AND('Mapa final'!$AD$20="Alta",'Mapa final'!$AF$20="Mayor"),CONCATENATE("R3C",'Mapa final'!$T$20),"")</f>
        <v/>
      </c>
      <c r="AE18" s="37" t="str">
        <f>IF(AND('Mapa final'!$AD$21="Alta",'Mapa final'!$AF$21="Mayor"),CONCATENATE("R3C",'Mapa final'!$T$21),"")</f>
        <v/>
      </c>
      <c r="AF18" s="37" t="str">
        <f>IF(AND('Mapa final'!$AD$22="Alta",'Mapa final'!$AF$22="Mayor"),CONCATENATE("R3C",'Mapa final'!$T$22),"")</f>
        <v/>
      </c>
      <c r="AG18" s="38" t="str">
        <f>IF(AND('Mapa final'!$AD$23="Alta",'Mapa final'!$AF$23="Mayor"),CONCATENATE("R3C",'Mapa final'!$T$23),"")</f>
        <v/>
      </c>
      <c r="AH18" s="39" t="str">
        <f>IF(AND('Mapa final'!$AD$18="Alta",'Mapa final'!$AF$18="Catastrófico"),CONCATENATE("R3C",'Mapa final'!$T$18),"")</f>
        <v/>
      </c>
      <c r="AI18" s="40" t="str">
        <f>IF(AND('Mapa final'!$AD$19="Alta",'Mapa final'!$AF$19="Catastrófico"),CONCATENATE("R3C",'Mapa final'!$T$19),"")</f>
        <v/>
      </c>
      <c r="AJ18" s="40" t="str">
        <f>IF(AND('Mapa final'!$AD$20="Alta",'Mapa final'!$AF$20="Catastrófico"),CONCATENATE("R3C",'Mapa final'!$T$20),"")</f>
        <v/>
      </c>
      <c r="AK18" s="40" t="str">
        <f>IF(AND('Mapa final'!$AD$21="Alta",'Mapa final'!$AF$21="Catastrófico"),CONCATENATE("R3C",'Mapa final'!$T$21),"")</f>
        <v/>
      </c>
      <c r="AL18" s="40" t="str">
        <f>IF(AND('Mapa final'!$AD$22="Alta",'Mapa final'!$AF$22="Catastrófico"),CONCATENATE("R3C",'Mapa final'!$T$22),"")</f>
        <v/>
      </c>
      <c r="AM18" s="41" t="str">
        <f>IF(AND('Mapa final'!$AD$23="Alta",'Mapa final'!$AF$23="Catastrófico"),CONCATENATE("R3C",'Mapa final'!$T$23),"")</f>
        <v/>
      </c>
      <c r="AN18" s="10"/>
      <c r="AO18" s="457"/>
      <c r="AP18" s="458"/>
      <c r="AQ18" s="458"/>
      <c r="AR18" s="458"/>
      <c r="AS18" s="458"/>
      <c r="AT18" s="459"/>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row>
    <row r="19" spans="1:76" ht="15" customHeight="1" x14ac:dyDescent="0.25">
      <c r="A19" s="10"/>
      <c r="B19" s="366"/>
      <c r="C19" s="366"/>
      <c r="D19" s="367"/>
      <c r="E19" s="467"/>
      <c r="F19" s="468"/>
      <c r="G19" s="468"/>
      <c r="H19" s="468"/>
      <c r="I19" s="466"/>
      <c r="J19" s="52" t="str">
        <f>IF(AND('Mapa final'!$AD$24="Alta",'Mapa final'!$AF$24="Leve"),CONCATENATE("R4C",'Mapa final'!$T$24),"")</f>
        <v/>
      </c>
      <c r="K19" s="53" t="str">
        <f>IF(AND('Mapa final'!$AD$25="Alta",'Mapa final'!$AF$25="Leve"),CONCATENATE("R4C",'Mapa final'!$T$25),"")</f>
        <v/>
      </c>
      <c r="L19" s="53" t="str">
        <f>IF(AND('Mapa final'!$AD$26="Alta",'Mapa final'!$AF$26="Leve"),CONCATENATE("R4C",'Mapa final'!$T$26),"")</f>
        <v/>
      </c>
      <c r="M19" s="53" t="str">
        <f>IF(AND('Mapa final'!$AD$27="Alta",'Mapa final'!$AF$27="Leve"),CONCATENATE("R4C",'Mapa final'!$T$27),"")</f>
        <v/>
      </c>
      <c r="N19" s="53" t="str">
        <f>IF(AND('Mapa final'!$AD$28="Alta",'Mapa final'!$AF$28="Leve"),CONCATENATE("R4C",'Mapa final'!$T$28),"")</f>
        <v/>
      </c>
      <c r="O19" s="54" t="str">
        <f>IF(AND('Mapa final'!$AD$29="Alta",'Mapa final'!$AF$29="Leve"),CONCATENATE("R4C",'Mapa final'!$T$29),"")</f>
        <v/>
      </c>
      <c r="P19" s="52" t="str">
        <f>IF(AND('Mapa final'!$AD$24="Alta",'Mapa final'!$AF$24="Menor"),CONCATENATE("R4C",'Mapa final'!$T$24),"")</f>
        <v/>
      </c>
      <c r="Q19" s="53" t="str">
        <f>IF(AND('Mapa final'!$AD$25="Alta",'Mapa final'!$AF$25="Menor"),CONCATENATE("R4C",'Mapa final'!$T$25),"")</f>
        <v/>
      </c>
      <c r="R19" s="53" t="str">
        <f>IF(AND('Mapa final'!$AD$26="Alta",'Mapa final'!$AF$26="Menor"),CONCATENATE("R4C",'Mapa final'!$T$26),"")</f>
        <v/>
      </c>
      <c r="S19" s="53" t="str">
        <f>IF(AND('Mapa final'!$AD$27="Alta",'Mapa final'!$AF$27="Menor"),CONCATENATE("R4C",'Mapa final'!$T$27),"")</f>
        <v/>
      </c>
      <c r="T19" s="53" t="str">
        <f>IF(AND('Mapa final'!$AD$28="Alta",'Mapa final'!$AF$28="Menor"),CONCATENATE("R4C",'Mapa final'!$T$28),"")</f>
        <v/>
      </c>
      <c r="U19" s="54" t="str">
        <f>IF(AND('Mapa final'!$AD$29="Alta",'Mapa final'!$AF$29="Menor"),CONCATENATE("R4C",'Mapa final'!$T$29),"")</f>
        <v/>
      </c>
      <c r="V19" s="36" t="str">
        <f>IF(AND('Mapa final'!$AD$24="Alta",'Mapa final'!$AF$24="Moderado"),CONCATENATE("R4C",'Mapa final'!$T$24),"")</f>
        <v/>
      </c>
      <c r="W19" s="37" t="str">
        <f>IF(AND('Mapa final'!$AD$25="Alta",'Mapa final'!$AF$25="Moderado"),CONCATENATE("R4C",'Mapa final'!$T$25),"")</f>
        <v/>
      </c>
      <c r="X19" s="42" t="str">
        <f>IF(AND('Mapa final'!$AD$26="Alta",'Mapa final'!$AF$26="Moderado"),CONCATENATE("R4C",'Mapa final'!$T$26),"")</f>
        <v/>
      </c>
      <c r="Y19" s="42" t="str">
        <f>IF(AND('Mapa final'!$AD$27="Alta",'Mapa final'!$AF$27="Moderado"),CONCATENATE("R4C",'Mapa final'!$T$27),"")</f>
        <v/>
      </c>
      <c r="Z19" s="42" t="str">
        <f>IF(AND('Mapa final'!$AD$28="Alta",'Mapa final'!$AF$28="Moderado"),CONCATENATE("R4C",'Mapa final'!$T$28),"")</f>
        <v/>
      </c>
      <c r="AA19" s="38" t="str">
        <f>IF(AND('Mapa final'!$AD$29="Alta",'Mapa final'!$AF$29="Moderado"),CONCATENATE("R4C",'Mapa final'!$T$29),"")</f>
        <v/>
      </c>
      <c r="AB19" s="36" t="str">
        <f>IF(AND('Mapa final'!$AD$24="Alta",'Mapa final'!$AF$24="Mayor"),CONCATENATE("R4C",'Mapa final'!$T$24),"")</f>
        <v/>
      </c>
      <c r="AC19" s="37" t="str">
        <f>IF(AND('Mapa final'!$AD$25="Alta",'Mapa final'!$AF$25="Mayor"),CONCATENATE("R4C",'Mapa final'!$T$25),"")</f>
        <v/>
      </c>
      <c r="AD19" s="42" t="str">
        <f>IF(AND('Mapa final'!$AD$26="Alta",'Mapa final'!$AF$26="Mayor"),CONCATENATE("R4C",'Mapa final'!$T$26),"")</f>
        <v/>
      </c>
      <c r="AE19" s="42" t="str">
        <f>IF(AND('Mapa final'!$AD$27="Alta",'Mapa final'!$AF$27="Mayor"),CONCATENATE("R4C",'Mapa final'!$T$27),"")</f>
        <v/>
      </c>
      <c r="AF19" s="42" t="str">
        <f>IF(AND('Mapa final'!$AD$28="Alta",'Mapa final'!$AF$28="Mayor"),CONCATENATE("R4C",'Mapa final'!$T$28),"")</f>
        <v/>
      </c>
      <c r="AG19" s="38" t="str">
        <f>IF(AND('Mapa final'!$AD$29="Alta",'Mapa final'!$AF$29="Mayor"),CONCATENATE("R4C",'Mapa final'!$T$29),"")</f>
        <v/>
      </c>
      <c r="AH19" s="39" t="str">
        <f>IF(AND('Mapa final'!$AD$24="Alta",'Mapa final'!$AF$24="Catastrófico"),CONCATENATE("R4C",'Mapa final'!$T$24),"")</f>
        <v/>
      </c>
      <c r="AI19" s="40" t="str">
        <f>IF(AND('Mapa final'!$AD$25="Alta",'Mapa final'!$AF$25="Catastrófico"),CONCATENATE("R4C",'Mapa final'!$T$25),"")</f>
        <v/>
      </c>
      <c r="AJ19" s="40" t="str">
        <f>IF(AND('Mapa final'!$AD$26="Alta",'Mapa final'!$AF$26="Catastrófico"),CONCATENATE("R4C",'Mapa final'!$T$26),"")</f>
        <v/>
      </c>
      <c r="AK19" s="40" t="str">
        <f>IF(AND('Mapa final'!$AD$27="Alta",'Mapa final'!$AF$27="Catastrófico"),CONCATENATE("R4C",'Mapa final'!$T$27),"")</f>
        <v/>
      </c>
      <c r="AL19" s="40" t="str">
        <f>IF(AND('Mapa final'!$AD$28="Alta",'Mapa final'!$AF$28="Catastrófico"),CONCATENATE("R4C",'Mapa final'!$T$28),"")</f>
        <v/>
      </c>
      <c r="AM19" s="41" t="str">
        <f>IF(AND('Mapa final'!$AD$29="Alta",'Mapa final'!$AF$29="Catastrófico"),CONCATENATE("R4C",'Mapa final'!$T$29),"")</f>
        <v/>
      </c>
      <c r="AN19" s="10"/>
      <c r="AO19" s="457"/>
      <c r="AP19" s="458"/>
      <c r="AQ19" s="458"/>
      <c r="AR19" s="458"/>
      <c r="AS19" s="458"/>
      <c r="AT19" s="459"/>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row>
    <row r="20" spans="1:76" ht="15" customHeight="1" x14ac:dyDescent="0.25">
      <c r="A20" s="10"/>
      <c r="B20" s="366"/>
      <c r="C20" s="366"/>
      <c r="D20" s="367"/>
      <c r="E20" s="467"/>
      <c r="F20" s="468"/>
      <c r="G20" s="468"/>
      <c r="H20" s="468"/>
      <c r="I20" s="466"/>
      <c r="J20" s="52" t="str">
        <f>IF(AND('Mapa final'!$AD$30="Alta",'Mapa final'!$AF$30="Leve"),CONCATENATE("R5C",'Mapa final'!$T$30),"")</f>
        <v/>
      </c>
      <c r="K20" s="53" t="str">
        <f>IF(AND('Mapa final'!$AD$31="Alta",'Mapa final'!$AF$31="Leve"),CONCATENATE("R5C",'Mapa final'!$T$31),"")</f>
        <v/>
      </c>
      <c r="L20" s="53" t="str">
        <f>IF(AND('Mapa final'!$AD$32="Alta",'Mapa final'!$AF$32="Leve"),CONCATENATE("R5C",'Mapa final'!$T$32),"")</f>
        <v/>
      </c>
      <c r="M20" s="53" t="str">
        <f>IF(AND('Mapa final'!$AD$33="Alta",'Mapa final'!$AF$33="Leve"),CONCATENATE("R5C",'Mapa final'!$T$33),"")</f>
        <v/>
      </c>
      <c r="N20" s="53" t="str">
        <f>IF(AND('Mapa final'!$AD$34="Alta",'Mapa final'!$AF$34="Leve"),CONCATENATE("R5C",'Mapa final'!$T$34),"")</f>
        <v/>
      </c>
      <c r="O20" s="54" t="str">
        <f>IF(AND('Mapa final'!$AD$35="Alta",'Mapa final'!$AF$35="Leve"),CONCATENATE("R5C",'Mapa final'!$T$35),"")</f>
        <v/>
      </c>
      <c r="P20" s="52" t="str">
        <f>IF(AND('Mapa final'!$AD$30="Alta",'Mapa final'!$AF$30="Menor"),CONCATENATE("R5C",'Mapa final'!$T$30),"")</f>
        <v/>
      </c>
      <c r="Q20" s="53" t="str">
        <f>IF(AND('Mapa final'!$AD$31="Alta",'Mapa final'!$AF$31="Menor"),CONCATENATE("R5C",'Mapa final'!$T$31),"")</f>
        <v/>
      </c>
      <c r="R20" s="53" t="str">
        <f>IF(AND('Mapa final'!$AD$32="Alta",'Mapa final'!$AF$32="Menor"),CONCATENATE("R5C",'Mapa final'!$T$32),"")</f>
        <v/>
      </c>
      <c r="S20" s="53" t="str">
        <f>IF(AND('Mapa final'!$AD$33="Alta",'Mapa final'!$AF$33="Menor"),CONCATENATE("R5C",'Mapa final'!$T$33),"")</f>
        <v/>
      </c>
      <c r="T20" s="53" t="str">
        <f>IF(AND('Mapa final'!$AD$34="Alta",'Mapa final'!$AF$34="Menor"),CONCATENATE("R5C",'Mapa final'!$T$34),"")</f>
        <v/>
      </c>
      <c r="U20" s="54" t="str">
        <f>IF(AND('Mapa final'!$AD$35="Alta",'Mapa final'!$AF$35="Menor"),CONCATENATE("R5C",'Mapa final'!$T$35),"")</f>
        <v/>
      </c>
      <c r="V20" s="36" t="str">
        <f>IF(AND('Mapa final'!$AD$30="Alta",'Mapa final'!$AF$30="Moderado"),CONCATENATE("R5C",'Mapa final'!$T$30),"")</f>
        <v/>
      </c>
      <c r="W20" s="37" t="str">
        <f>IF(AND('Mapa final'!$AD$31="Alta",'Mapa final'!$AF$31="Moderado"),CONCATENATE("R5C",'Mapa final'!$T$31),"")</f>
        <v/>
      </c>
      <c r="X20" s="42" t="str">
        <f>IF(AND('Mapa final'!$AD$32="Alta",'Mapa final'!$AF$32="Moderado"),CONCATENATE("R5C",'Mapa final'!$T$32),"")</f>
        <v/>
      </c>
      <c r="Y20" s="42" t="str">
        <f>IF(AND('Mapa final'!$AD$33="Alta",'Mapa final'!$AF$33="Moderado"),CONCATENATE("R5C",'Mapa final'!$T$33),"")</f>
        <v/>
      </c>
      <c r="Z20" s="42" t="str">
        <f>IF(AND('Mapa final'!$AD$34="Alta",'Mapa final'!$AF$34="Moderado"),CONCATENATE("R5C",'Mapa final'!$T$34),"")</f>
        <v/>
      </c>
      <c r="AA20" s="38" t="str">
        <f>IF(AND('Mapa final'!$AD$35="Alta",'Mapa final'!$AF$35="Moderado"),CONCATENATE("R5C",'Mapa final'!$T$35),"")</f>
        <v/>
      </c>
      <c r="AB20" s="36" t="str">
        <f>IF(AND('Mapa final'!$AD$30="Alta",'Mapa final'!$AF$30="Mayor"),CONCATENATE("R5C",'Mapa final'!$T$30),"")</f>
        <v/>
      </c>
      <c r="AC20" s="37" t="str">
        <f>IF(AND('Mapa final'!$AD$31="Alta",'Mapa final'!$AF$31="Mayor"),CONCATENATE("R5C",'Mapa final'!$T$31),"")</f>
        <v/>
      </c>
      <c r="AD20" s="42" t="str">
        <f>IF(AND('Mapa final'!$AD$32="Alta",'Mapa final'!$AF$32="Mayor"),CONCATENATE("R5C",'Mapa final'!$T$32),"")</f>
        <v/>
      </c>
      <c r="AE20" s="42" t="str">
        <f>IF(AND('Mapa final'!$AD$33="Alta",'Mapa final'!$AF$33="Mayor"),CONCATENATE("R5C",'Mapa final'!$T$33),"")</f>
        <v/>
      </c>
      <c r="AF20" s="42" t="str">
        <f>IF(AND('Mapa final'!$AD$34="Alta",'Mapa final'!$AF$34="Mayor"),CONCATENATE("R5C",'Mapa final'!$T$34),"")</f>
        <v/>
      </c>
      <c r="AG20" s="38" t="str">
        <f>IF(AND('Mapa final'!$AD$35="Alta",'Mapa final'!$AF$35="Mayor"),CONCATENATE("R5C",'Mapa final'!$T$35),"")</f>
        <v/>
      </c>
      <c r="AH20" s="39" t="str">
        <f>IF(AND('Mapa final'!$AD$30="Alta",'Mapa final'!$AF$30="Catastrófico"),CONCATENATE("R5C",'Mapa final'!$T$30),"")</f>
        <v/>
      </c>
      <c r="AI20" s="40" t="str">
        <f>IF(AND('Mapa final'!$AD$31="Alta",'Mapa final'!$AF$31="Catastrófico"),CONCATENATE("R5C",'Mapa final'!$T$31),"")</f>
        <v/>
      </c>
      <c r="AJ20" s="40" t="str">
        <f>IF(AND('Mapa final'!$AD$32="Alta",'Mapa final'!$AF$32="Catastrófico"),CONCATENATE("R5C",'Mapa final'!$T$32),"")</f>
        <v/>
      </c>
      <c r="AK20" s="40" t="str">
        <f>IF(AND('Mapa final'!$AD$33="Alta",'Mapa final'!$AF$33="Catastrófico"),CONCATENATE("R5C",'Mapa final'!$T$33),"")</f>
        <v/>
      </c>
      <c r="AL20" s="40" t="str">
        <f>IF(AND('Mapa final'!$AD$34="Alta",'Mapa final'!$AF$34="Catastrófico"),CONCATENATE("R5C",'Mapa final'!$T$34),"")</f>
        <v/>
      </c>
      <c r="AM20" s="41" t="str">
        <f>IF(AND('Mapa final'!$AD$35="Alta",'Mapa final'!$AF$35="Catastrófico"),CONCATENATE("R5C",'Mapa final'!$T$35),"")</f>
        <v/>
      </c>
      <c r="AN20" s="10"/>
      <c r="AO20" s="457"/>
      <c r="AP20" s="458"/>
      <c r="AQ20" s="458"/>
      <c r="AR20" s="458"/>
      <c r="AS20" s="458"/>
      <c r="AT20" s="459"/>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row>
    <row r="21" spans="1:76" ht="15" customHeight="1" x14ac:dyDescent="0.25">
      <c r="A21" s="10"/>
      <c r="B21" s="366"/>
      <c r="C21" s="366"/>
      <c r="D21" s="367"/>
      <c r="E21" s="467"/>
      <c r="F21" s="468"/>
      <c r="G21" s="468"/>
      <c r="H21" s="468"/>
      <c r="I21" s="466"/>
      <c r="J21" s="52" t="str">
        <f>IF(AND('Mapa final'!$AD$36="Alta",'Mapa final'!$AF$36="Leve"),CONCATENATE("R6C",'Mapa final'!$T$36),"")</f>
        <v/>
      </c>
      <c r="K21" s="53" t="str">
        <f>IF(AND('Mapa final'!$AD$37="Alta",'Mapa final'!$AF$37="Leve"),CONCATENATE("R6C",'Mapa final'!$T$37),"")</f>
        <v/>
      </c>
      <c r="L21" s="53" t="str">
        <f>IF(AND('Mapa final'!$AD$38="Alta",'Mapa final'!$AF$38="Leve"),CONCATENATE("R6C",'Mapa final'!$T$38),"")</f>
        <v/>
      </c>
      <c r="M21" s="53" t="str">
        <f>IF(AND('Mapa final'!$AD$39="Alta",'Mapa final'!$AF$39="Leve"),CONCATENATE("R6C",'Mapa final'!$T$39),"")</f>
        <v/>
      </c>
      <c r="N21" s="53" t="str">
        <f>IF(AND('Mapa final'!$AD$40="Alta",'Mapa final'!$AF$40="Leve"),CONCATENATE("R6C",'Mapa final'!$T$40),"")</f>
        <v/>
      </c>
      <c r="O21" s="54" t="str">
        <f>IF(AND('Mapa final'!$AD$41="Alta",'Mapa final'!$AF$41="Leve"),CONCATENATE("R6C",'Mapa final'!$T$41),"")</f>
        <v/>
      </c>
      <c r="P21" s="52" t="str">
        <f>IF(AND('Mapa final'!$AD$36="Alta",'Mapa final'!$AF$36="Menor"),CONCATENATE("R6C",'Mapa final'!$T$36),"")</f>
        <v/>
      </c>
      <c r="Q21" s="53" t="str">
        <f>IF(AND('Mapa final'!$AD$37="Alta",'Mapa final'!$AF$37="Menor"),CONCATENATE("R6C",'Mapa final'!$T$37),"")</f>
        <v/>
      </c>
      <c r="R21" s="53" t="str">
        <f>IF(AND('Mapa final'!$AD$38="Alta",'Mapa final'!$AF$38="Menor"),CONCATENATE("R6C",'Mapa final'!$T$38),"")</f>
        <v/>
      </c>
      <c r="S21" s="53" t="str">
        <f>IF(AND('Mapa final'!$AD$39="Alta",'Mapa final'!$AF$39="Menor"),CONCATENATE("R6C",'Mapa final'!$T$39),"")</f>
        <v/>
      </c>
      <c r="T21" s="53" t="str">
        <f>IF(AND('Mapa final'!$AD$40="Alta",'Mapa final'!$AF$40="Menor"),CONCATENATE("R6C",'Mapa final'!$T$40),"")</f>
        <v/>
      </c>
      <c r="U21" s="54" t="str">
        <f>IF(AND('Mapa final'!$AD$41="Alta",'Mapa final'!$AF$41="Menor"),CONCATENATE("R6C",'Mapa final'!$T$41),"")</f>
        <v/>
      </c>
      <c r="V21" s="36" t="str">
        <f>IF(AND('Mapa final'!$AD$36="Alta",'Mapa final'!$AF$36="Moderado"),CONCATENATE("R6C",'Mapa final'!$T$36),"")</f>
        <v/>
      </c>
      <c r="W21" s="37" t="str">
        <f>IF(AND('Mapa final'!$AD$37="Alta",'Mapa final'!$AF$37="Moderado"),CONCATENATE("R6C",'Mapa final'!$T$37),"")</f>
        <v/>
      </c>
      <c r="X21" s="42" t="str">
        <f>IF(AND('Mapa final'!$AD$38="Alta",'Mapa final'!$AF$38="Moderado"),CONCATENATE("R6C",'Mapa final'!$T$38),"")</f>
        <v/>
      </c>
      <c r="Y21" s="42" t="str">
        <f>IF(AND('Mapa final'!$AD$39="Alta",'Mapa final'!$AF$39="Moderado"),CONCATENATE("R6C",'Mapa final'!$T$39),"")</f>
        <v/>
      </c>
      <c r="Z21" s="42" t="str">
        <f>IF(AND('Mapa final'!$AD$40="Alta",'Mapa final'!$AF$40="Moderado"),CONCATENATE("R6C",'Mapa final'!$T$40),"")</f>
        <v/>
      </c>
      <c r="AA21" s="38" t="str">
        <f>IF(AND('Mapa final'!$AD$41="Alta",'Mapa final'!$AF$41="Moderado"),CONCATENATE("R6C",'Mapa final'!$T$41),"")</f>
        <v/>
      </c>
      <c r="AB21" s="36" t="str">
        <f>IF(AND('Mapa final'!$AD$36="Alta",'Mapa final'!$AF$36="Mayor"),CONCATENATE("R6C",'Mapa final'!$T$36),"")</f>
        <v/>
      </c>
      <c r="AC21" s="37" t="str">
        <f>IF(AND('Mapa final'!$AD$37="Alta",'Mapa final'!$AF$37="Mayor"),CONCATENATE("R6C",'Mapa final'!$T$37),"")</f>
        <v/>
      </c>
      <c r="AD21" s="42" t="str">
        <f>IF(AND('Mapa final'!$AD$38="Alta",'Mapa final'!$AF$38="Mayor"),CONCATENATE("R6C",'Mapa final'!$T$38),"")</f>
        <v/>
      </c>
      <c r="AE21" s="42" t="str">
        <f>IF(AND('Mapa final'!$AD$39="Alta",'Mapa final'!$AF$39="Mayor"),CONCATENATE("R6C",'Mapa final'!$T$39),"")</f>
        <v/>
      </c>
      <c r="AF21" s="42" t="str">
        <f>IF(AND('Mapa final'!$AD$40="Alta",'Mapa final'!$AF$40="Mayor"),CONCATENATE("R6C",'Mapa final'!$T$40),"")</f>
        <v/>
      </c>
      <c r="AG21" s="38" t="str">
        <f>IF(AND('Mapa final'!$AD$41="Alta",'Mapa final'!$AF$41="Mayor"),CONCATENATE("R6C",'Mapa final'!$T$41),"")</f>
        <v/>
      </c>
      <c r="AH21" s="39" t="str">
        <f>IF(AND('Mapa final'!$AD$36="Alta",'Mapa final'!$AF$36="Catastrófico"),CONCATENATE("R6C",'Mapa final'!$T$36),"")</f>
        <v/>
      </c>
      <c r="AI21" s="40" t="str">
        <f>IF(AND('Mapa final'!$AD$37="Alta",'Mapa final'!$AF$37="Catastrófico"),CONCATENATE("R6C",'Mapa final'!$T$37),"")</f>
        <v/>
      </c>
      <c r="AJ21" s="40" t="str">
        <f>IF(AND('Mapa final'!$AD$38="Alta",'Mapa final'!$AF$38="Catastrófico"),CONCATENATE("R6C",'Mapa final'!$T$38),"")</f>
        <v/>
      </c>
      <c r="AK21" s="40" t="str">
        <f>IF(AND('Mapa final'!$AD$39="Alta",'Mapa final'!$AF$39="Catastrófico"),CONCATENATE("R6C",'Mapa final'!$T$39),"")</f>
        <v/>
      </c>
      <c r="AL21" s="40" t="str">
        <f>IF(AND('Mapa final'!$AD$40="Alta",'Mapa final'!$AF$40="Catastrófico"),CONCATENATE("R6C",'Mapa final'!$T$40),"")</f>
        <v/>
      </c>
      <c r="AM21" s="41" t="str">
        <f>IF(AND('Mapa final'!$AD$41="Alta",'Mapa final'!$AF$41="Catastrófico"),CONCATENATE("R6C",'Mapa final'!$T$41),"")</f>
        <v/>
      </c>
      <c r="AN21" s="10"/>
      <c r="AO21" s="457"/>
      <c r="AP21" s="458"/>
      <c r="AQ21" s="458"/>
      <c r="AR21" s="458"/>
      <c r="AS21" s="458"/>
      <c r="AT21" s="459"/>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row>
    <row r="22" spans="1:76" ht="15" customHeight="1" x14ac:dyDescent="0.25">
      <c r="A22" s="10"/>
      <c r="B22" s="366"/>
      <c r="C22" s="366"/>
      <c r="D22" s="367"/>
      <c r="E22" s="467"/>
      <c r="F22" s="468"/>
      <c r="G22" s="468"/>
      <c r="H22" s="468"/>
      <c r="I22" s="466"/>
      <c r="J22" s="52" t="str">
        <f>IF(AND('Mapa final'!$AD$42="Alta",'Mapa final'!$AF$42="Leve"),CONCATENATE("R7C",'Mapa final'!$T$42),"")</f>
        <v/>
      </c>
      <c r="K22" s="53" t="str">
        <f>IF(AND('Mapa final'!$AD$43="Alta",'Mapa final'!$AF$43="Leve"),CONCATENATE("R7C",'Mapa final'!$T$43),"")</f>
        <v/>
      </c>
      <c r="L22" s="53" t="str">
        <f>IF(AND('Mapa final'!$AD$44="Alta",'Mapa final'!$AF$44="Leve"),CONCATENATE("R7C",'Mapa final'!$T$44),"")</f>
        <v/>
      </c>
      <c r="M22" s="53" t="str">
        <f>IF(AND('Mapa final'!$AD$45="Alta",'Mapa final'!$AF$45="Leve"),CONCATENATE("R7C",'Mapa final'!$T$45),"")</f>
        <v/>
      </c>
      <c r="N22" s="53" t="str">
        <f>IF(AND('Mapa final'!$AD$46="Alta",'Mapa final'!$AF$46="Leve"),CONCATENATE("R7C",'Mapa final'!$T$46),"")</f>
        <v/>
      </c>
      <c r="O22" s="54" t="str">
        <f>IF(AND('Mapa final'!$AD$47="Alta",'Mapa final'!$AF$47="Leve"),CONCATENATE("R7C",'Mapa final'!$T$47),"")</f>
        <v/>
      </c>
      <c r="P22" s="52" t="str">
        <f>IF(AND('Mapa final'!$AD$42="Alta",'Mapa final'!$AF$42="Menor"),CONCATENATE("R7C",'Mapa final'!$T$42),"")</f>
        <v/>
      </c>
      <c r="Q22" s="53" t="str">
        <f>IF(AND('Mapa final'!$AD$43="Alta",'Mapa final'!$AF$43="Menor"),CONCATENATE("R7C",'Mapa final'!$T$43),"")</f>
        <v/>
      </c>
      <c r="R22" s="53" t="str">
        <f>IF(AND('Mapa final'!$AD$44="Alta",'Mapa final'!$AF$44="Menor"),CONCATENATE("R7C",'Mapa final'!$T$44),"")</f>
        <v/>
      </c>
      <c r="S22" s="53" t="str">
        <f>IF(AND('Mapa final'!$AD$45="Alta",'Mapa final'!$AF$45="Menor"),CONCATENATE("R7C",'Mapa final'!$T$45),"")</f>
        <v/>
      </c>
      <c r="T22" s="53" t="str">
        <f>IF(AND('Mapa final'!$AD$46="Alta",'Mapa final'!$AF$46="Menor"),CONCATENATE("R7C",'Mapa final'!$T$46),"")</f>
        <v/>
      </c>
      <c r="U22" s="54" t="str">
        <f>IF(AND('Mapa final'!$AD$47="Alta",'Mapa final'!$AF$47="Menor"),CONCATENATE("R7C",'Mapa final'!$T$47),"")</f>
        <v/>
      </c>
      <c r="V22" s="36" t="str">
        <f>IF(AND('Mapa final'!$AD$42="Alta",'Mapa final'!$AF$42="Moderado"),CONCATENATE("R7C",'Mapa final'!$T$42),"")</f>
        <v/>
      </c>
      <c r="W22" s="37" t="str">
        <f>IF(AND('Mapa final'!$AD$43="Alta",'Mapa final'!$AF$43="Moderado"),CONCATENATE("R7C",'Mapa final'!$T$43),"")</f>
        <v/>
      </c>
      <c r="X22" s="42" t="str">
        <f>IF(AND('Mapa final'!$AD$44="Alta",'Mapa final'!$AF$44="Moderado"),CONCATENATE("R7C",'Mapa final'!$T$44),"")</f>
        <v/>
      </c>
      <c r="Y22" s="42" t="str">
        <f>IF(AND('Mapa final'!$AD$45="Alta",'Mapa final'!$AF$45="Moderado"),CONCATENATE("R7C",'Mapa final'!$T$45),"")</f>
        <v/>
      </c>
      <c r="Z22" s="42" t="str">
        <f>IF(AND('Mapa final'!$AD$46="Alta",'Mapa final'!$AF$46="Moderado"),CONCATENATE("R7C",'Mapa final'!$T$46),"")</f>
        <v/>
      </c>
      <c r="AA22" s="38" t="str">
        <f>IF(AND('Mapa final'!$AD$47="Alta",'Mapa final'!$AF$47="Moderado"),CONCATENATE("R7C",'Mapa final'!$T$47),"")</f>
        <v/>
      </c>
      <c r="AB22" s="36" t="str">
        <f>IF(AND('Mapa final'!$AD$42="Alta",'Mapa final'!$AF$42="Mayor"),CONCATENATE("R7C",'Mapa final'!$T$42),"")</f>
        <v/>
      </c>
      <c r="AC22" s="37" t="str">
        <f>IF(AND('Mapa final'!$AD$43="Alta",'Mapa final'!$AF$43="Mayor"),CONCATENATE("R7C",'Mapa final'!$T$43),"")</f>
        <v/>
      </c>
      <c r="AD22" s="42" t="str">
        <f>IF(AND('Mapa final'!$AD$44="Alta",'Mapa final'!$AF$44="Mayor"),CONCATENATE("R7C",'Mapa final'!$T$44),"")</f>
        <v/>
      </c>
      <c r="AE22" s="42" t="str">
        <f>IF(AND('Mapa final'!$AD$45="Alta",'Mapa final'!$AF$45="Mayor"),CONCATENATE("R7C",'Mapa final'!$T$45),"")</f>
        <v/>
      </c>
      <c r="AF22" s="42" t="str">
        <f>IF(AND('Mapa final'!$AD$46="Alta",'Mapa final'!$AF$46="Mayor"),CONCATENATE("R7C",'Mapa final'!$T$46),"")</f>
        <v/>
      </c>
      <c r="AG22" s="38" t="str">
        <f>IF(AND('Mapa final'!$AD$47="Alta",'Mapa final'!$AF$47="Mayor"),CONCATENATE("R7C",'Mapa final'!$T$47),"")</f>
        <v/>
      </c>
      <c r="AH22" s="39" t="str">
        <f>IF(AND('Mapa final'!$AD$42="Alta",'Mapa final'!$AF$42="Catastrófico"),CONCATENATE("R7C",'Mapa final'!$T$42),"")</f>
        <v/>
      </c>
      <c r="AI22" s="40" t="str">
        <f>IF(AND('Mapa final'!$AD$43="Alta",'Mapa final'!$AF$43="Catastrófico"),CONCATENATE("R7C",'Mapa final'!$T$43),"")</f>
        <v/>
      </c>
      <c r="AJ22" s="40" t="str">
        <f>IF(AND('Mapa final'!$AD$44="Alta",'Mapa final'!$AF$44="Catastrófico"),CONCATENATE("R7C",'Mapa final'!$T$44),"")</f>
        <v/>
      </c>
      <c r="AK22" s="40" t="str">
        <f>IF(AND('Mapa final'!$AD$45="Alta",'Mapa final'!$AF$45="Catastrófico"),CONCATENATE("R7C",'Mapa final'!$T$45),"")</f>
        <v/>
      </c>
      <c r="AL22" s="40" t="str">
        <f>IF(AND('Mapa final'!$AD$46="Alta",'Mapa final'!$AF$46="Catastrófico"),CONCATENATE("R7C",'Mapa final'!$T$46),"")</f>
        <v/>
      </c>
      <c r="AM22" s="41" t="str">
        <f>IF(AND('Mapa final'!$AD$47="Alta",'Mapa final'!$AF$47="Catastrófico"),CONCATENATE("R7C",'Mapa final'!$T$47),"")</f>
        <v/>
      </c>
      <c r="AN22" s="10"/>
      <c r="AO22" s="457"/>
      <c r="AP22" s="458"/>
      <c r="AQ22" s="458"/>
      <c r="AR22" s="458"/>
      <c r="AS22" s="458"/>
      <c r="AT22" s="459"/>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row>
    <row r="23" spans="1:76" ht="15" customHeight="1" x14ac:dyDescent="0.25">
      <c r="A23" s="10"/>
      <c r="B23" s="366"/>
      <c r="C23" s="366"/>
      <c r="D23" s="367"/>
      <c r="E23" s="467"/>
      <c r="F23" s="468"/>
      <c r="G23" s="468"/>
      <c r="H23" s="468"/>
      <c r="I23" s="466"/>
      <c r="J23" s="52" t="str">
        <f>IF(AND('Mapa final'!$AD$48="Alta",'Mapa final'!$AF$48="Leve"),CONCATENATE("R8C",'Mapa final'!$T$48),"")</f>
        <v/>
      </c>
      <c r="K23" s="53" t="str">
        <f>IF(AND('Mapa final'!$AD$49="Alta",'Mapa final'!$AF$49="Leve"),CONCATENATE("R8C",'Mapa final'!$T$49),"")</f>
        <v/>
      </c>
      <c r="L23" s="53" t="str">
        <f>IF(AND('Mapa final'!$AD$50="Alta",'Mapa final'!$AF$50="Leve"),CONCATENATE("R8C",'Mapa final'!$T$50),"")</f>
        <v/>
      </c>
      <c r="M23" s="53" t="str">
        <f>IF(AND('Mapa final'!$AD$51="Alta",'Mapa final'!$AF$51="Leve"),CONCATENATE("R8C",'Mapa final'!$T$51),"")</f>
        <v/>
      </c>
      <c r="N23" s="53" t="str">
        <f>IF(AND('Mapa final'!$AD$52="Alta",'Mapa final'!$AF$52="Leve"),CONCATENATE("R8C",'Mapa final'!$T$52),"")</f>
        <v/>
      </c>
      <c r="O23" s="54" t="str">
        <f>IF(AND('Mapa final'!$AD$53="Alta",'Mapa final'!$AF$53="Leve"),CONCATENATE("R8C",'Mapa final'!$T$53),"")</f>
        <v/>
      </c>
      <c r="P23" s="52" t="str">
        <f>IF(AND('Mapa final'!$AD$48="Alta",'Mapa final'!$AF$48="Menor"),CONCATENATE("R8C",'Mapa final'!$T$48),"")</f>
        <v/>
      </c>
      <c r="Q23" s="53" t="str">
        <f>IF(AND('Mapa final'!$AD$49="Alta",'Mapa final'!$AF$49="Menor"),CONCATENATE("R8C",'Mapa final'!$T$49),"")</f>
        <v/>
      </c>
      <c r="R23" s="53" t="str">
        <f>IF(AND('Mapa final'!$AD$50="Alta",'Mapa final'!$AF$50="Menor"),CONCATENATE("R8C",'Mapa final'!$T$50),"")</f>
        <v/>
      </c>
      <c r="S23" s="53" t="str">
        <f>IF(AND('Mapa final'!$AD$51="Alta",'Mapa final'!$AF$51="Menor"),CONCATENATE("R8C",'Mapa final'!$T$51),"")</f>
        <v/>
      </c>
      <c r="T23" s="53" t="str">
        <f>IF(AND('Mapa final'!$AD$52="Alta",'Mapa final'!$AF$52="Menor"),CONCATENATE("R8C",'Mapa final'!$T$52),"")</f>
        <v/>
      </c>
      <c r="U23" s="54" t="str">
        <f>IF(AND('Mapa final'!$AD$53="Alta",'Mapa final'!$AF$53="Menor"),CONCATENATE("R8C",'Mapa final'!$T$53),"")</f>
        <v/>
      </c>
      <c r="V23" s="36" t="str">
        <f>IF(AND('Mapa final'!$AD$48="Alta",'Mapa final'!$AF$48="Moderado"),CONCATENATE("R8C",'Mapa final'!$T$48),"")</f>
        <v/>
      </c>
      <c r="W23" s="37" t="str">
        <f>IF(AND('Mapa final'!$AD$49="Alta",'Mapa final'!$AF$49="Moderado"),CONCATENATE("R8C",'Mapa final'!$T$49),"")</f>
        <v/>
      </c>
      <c r="X23" s="42" t="str">
        <f>IF(AND('Mapa final'!$AD$50="Alta",'Mapa final'!$AF$50="Moderado"),CONCATENATE("R8C",'Mapa final'!$T$50),"")</f>
        <v/>
      </c>
      <c r="Y23" s="42" t="str">
        <f>IF(AND('Mapa final'!$AD$51="Alta",'Mapa final'!$AF$51="Moderado"),CONCATENATE("R8C",'Mapa final'!$T$51),"")</f>
        <v/>
      </c>
      <c r="Z23" s="42" t="str">
        <f>IF(AND('Mapa final'!$AD$52="Alta",'Mapa final'!$AF$52="Moderado"),CONCATENATE("R8C",'Mapa final'!$T$52),"")</f>
        <v/>
      </c>
      <c r="AA23" s="38" t="str">
        <f>IF(AND('Mapa final'!$AD$53="Alta",'Mapa final'!$AF$53="Moderado"),CONCATENATE("R8C",'Mapa final'!$T$53),"")</f>
        <v/>
      </c>
      <c r="AB23" s="36" t="str">
        <f>IF(AND('Mapa final'!$AD$48="Alta",'Mapa final'!$AF$48="Mayor"),CONCATENATE("R8C",'Mapa final'!$T$48),"")</f>
        <v/>
      </c>
      <c r="AC23" s="37" t="str">
        <f>IF(AND('Mapa final'!$AD$49="Alta",'Mapa final'!$AF$49="Mayor"),CONCATENATE("R8C",'Mapa final'!$T$49),"")</f>
        <v/>
      </c>
      <c r="AD23" s="42" t="str">
        <f>IF(AND('Mapa final'!$AD$50="Alta",'Mapa final'!$AF$50="Mayor"),CONCATENATE("R8C",'Mapa final'!$T$50),"")</f>
        <v/>
      </c>
      <c r="AE23" s="42" t="str">
        <f>IF(AND('Mapa final'!$AD$51="Alta",'Mapa final'!$AF$51="Mayor"),CONCATENATE("R8C",'Mapa final'!$T$51),"")</f>
        <v/>
      </c>
      <c r="AF23" s="42" t="str">
        <f>IF(AND('Mapa final'!$AD$52="Alta",'Mapa final'!$AF$52="Mayor"),CONCATENATE("R8C",'Mapa final'!$T$52),"")</f>
        <v/>
      </c>
      <c r="AG23" s="38" t="str">
        <f>IF(AND('Mapa final'!$AD$53="Alta",'Mapa final'!$AF$53="Mayor"),CONCATENATE("R8C",'Mapa final'!$T$53),"")</f>
        <v/>
      </c>
      <c r="AH23" s="39" t="str">
        <f>IF(AND('Mapa final'!$AD$48="Alta",'Mapa final'!$AF$48="Catastrófico"),CONCATENATE("R8C",'Mapa final'!$T$48),"")</f>
        <v/>
      </c>
      <c r="AI23" s="40" t="str">
        <f>IF(AND('Mapa final'!$AD$49="Alta",'Mapa final'!$AF$49="Catastrófico"),CONCATENATE("R8C",'Mapa final'!$T$49),"")</f>
        <v/>
      </c>
      <c r="AJ23" s="40" t="str">
        <f>IF(AND('Mapa final'!$AD$50="Alta",'Mapa final'!$AF$50="Catastrófico"),CONCATENATE("R8C",'Mapa final'!$T$50),"")</f>
        <v/>
      </c>
      <c r="AK23" s="40" t="str">
        <f>IF(AND('Mapa final'!$AD$51="Alta",'Mapa final'!$AF$51="Catastrófico"),CONCATENATE("R8C",'Mapa final'!$T$51),"")</f>
        <v/>
      </c>
      <c r="AL23" s="40" t="str">
        <f>IF(AND('Mapa final'!$AD$52="Alta",'Mapa final'!$AF$52="Catastrófico"),CONCATENATE("R8C",'Mapa final'!$T$52),"")</f>
        <v/>
      </c>
      <c r="AM23" s="41" t="str">
        <f>IF(AND('Mapa final'!$AD$53="Alta",'Mapa final'!$AF$53="Catastrófico"),CONCATENATE("R8C",'Mapa final'!$T$53),"")</f>
        <v/>
      </c>
      <c r="AN23" s="10"/>
      <c r="AO23" s="457"/>
      <c r="AP23" s="458"/>
      <c r="AQ23" s="458"/>
      <c r="AR23" s="458"/>
      <c r="AS23" s="458"/>
      <c r="AT23" s="459"/>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row>
    <row r="24" spans="1:76" ht="15" customHeight="1" x14ac:dyDescent="0.25">
      <c r="A24" s="10"/>
      <c r="B24" s="366"/>
      <c r="C24" s="366"/>
      <c r="D24" s="367"/>
      <c r="E24" s="467"/>
      <c r="F24" s="468"/>
      <c r="G24" s="468"/>
      <c r="H24" s="468"/>
      <c r="I24" s="466"/>
      <c r="J24" s="52" t="str">
        <f>IF(AND('Mapa final'!$AD$54="Alta",'Mapa final'!$AF$54="Leve"),CONCATENATE("R9C",'Mapa final'!$T$54),"")</f>
        <v/>
      </c>
      <c r="K24" s="53" t="str">
        <f>IF(AND('Mapa final'!$AD$55="Alta",'Mapa final'!$AF$55="Leve"),CONCATENATE("R9C",'Mapa final'!$T$55),"")</f>
        <v/>
      </c>
      <c r="L24" s="53" t="str">
        <f>IF(AND('Mapa final'!$AD$56="Alta",'Mapa final'!$AF$56="Leve"),CONCATENATE("R9C",'Mapa final'!$T$56),"")</f>
        <v/>
      </c>
      <c r="M24" s="53" t="str">
        <f>IF(AND('Mapa final'!$AD$57="Alta",'Mapa final'!$AF$57="Leve"),CONCATENATE("R9C",'Mapa final'!$T$57),"")</f>
        <v/>
      </c>
      <c r="N24" s="53" t="str">
        <f>IF(AND('Mapa final'!$AD$58="Alta",'Mapa final'!$AF$58="Leve"),CONCATENATE("R9C",'Mapa final'!$T$58),"")</f>
        <v/>
      </c>
      <c r="O24" s="54" t="str">
        <f>IF(AND('Mapa final'!$AD$59="Alta",'Mapa final'!$AF$59="Leve"),CONCATENATE("R9C",'Mapa final'!$T$59),"")</f>
        <v/>
      </c>
      <c r="P24" s="52" t="str">
        <f>IF(AND('Mapa final'!$AD$54="Alta",'Mapa final'!$AF$54="Menor"),CONCATENATE("R9C",'Mapa final'!$T$54),"")</f>
        <v/>
      </c>
      <c r="Q24" s="53" t="str">
        <f>IF(AND('Mapa final'!$AD$55="Alta",'Mapa final'!$AF$55="Menor"),CONCATENATE("R9C",'Mapa final'!$T$55),"")</f>
        <v/>
      </c>
      <c r="R24" s="53" t="str">
        <f>IF(AND('Mapa final'!$AD$56="Alta",'Mapa final'!$AF$56="Menor"),CONCATENATE("R9C",'Mapa final'!$T$56),"")</f>
        <v/>
      </c>
      <c r="S24" s="53" t="str">
        <f>IF(AND('Mapa final'!$AD$57="Alta",'Mapa final'!$AF$57="Menor"),CONCATENATE("R9C",'Mapa final'!$T$57),"")</f>
        <v/>
      </c>
      <c r="T24" s="53" t="str">
        <f>IF(AND('Mapa final'!$AD$58="Alta",'Mapa final'!$AF$58="Menor"),CONCATENATE("R9C",'Mapa final'!$T$58),"")</f>
        <v/>
      </c>
      <c r="U24" s="54" t="str">
        <f>IF(AND('Mapa final'!$AD$59="Alta",'Mapa final'!$AF$59="Menor"),CONCATENATE("R9C",'Mapa final'!$T$59),"")</f>
        <v/>
      </c>
      <c r="V24" s="36" t="str">
        <f>IF(AND('Mapa final'!$AD$54="Alta",'Mapa final'!$AF$54="Moderado"),CONCATENATE("R9C",'Mapa final'!$T$54),"")</f>
        <v/>
      </c>
      <c r="W24" s="37" t="str">
        <f>IF(AND('Mapa final'!$AD$55="Alta",'Mapa final'!$AF$55="Moderado"),CONCATENATE("R9C",'Mapa final'!$T$55),"")</f>
        <v/>
      </c>
      <c r="X24" s="42" t="str">
        <f>IF(AND('Mapa final'!$AD$56="Alta",'Mapa final'!$AF$56="Moderado"),CONCATENATE("R9C",'Mapa final'!$T$56),"")</f>
        <v/>
      </c>
      <c r="Y24" s="42" t="str">
        <f>IF(AND('Mapa final'!$AD$57="Alta",'Mapa final'!$AF$57="Moderado"),CONCATENATE("R9C",'Mapa final'!$T$57),"")</f>
        <v/>
      </c>
      <c r="Z24" s="42" t="str">
        <f>IF(AND('Mapa final'!$AD$58="Alta",'Mapa final'!$AF$58="Moderado"),CONCATENATE("R9C",'Mapa final'!$T$58),"")</f>
        <v/>
      </c>
      <c r="AA24" s="38" t="str">
        <f>IF(AND('Mapa final'!$AD$59="Alta",'Mapa final'!$AF$59="Moderado"),CONCATENATE("R9C",'Mapa final'!$T$59),"")</f>
        <v/>
      </c>
      <c r="AB24" s="36" t="str">
        <f>IF(AND('Mapa final'!$AD$54="Alta",'Mapa final'!$AF$54="Mayor"),CONCATENATE("R9C",'Mapa final'!$T$54),"")</f>
        <v/>
      </c>
      <c r="AC24" s="37" t="str">
        <f>IF(AND('Mapa final'!$AD$55="Alta",'Mapa final'!$AF$55="Mayor"),CONCATENATE("R9C",'Mapa final'!$T$55),"")</f>
        <v/>
      </c>
      <c r="AD24" s="42" t="str">
        <f>IF(AND('Mapa final'!$AD$56="Alta",'Mapa final'!$AF$56="Mayor"),CONCATENATE("R9C",'Mapa final'!$T$56),"")</f>
        <v/>
      </c>
      <c r="AE24" s="42" t="str">
        <f>IF(AND('Mapa final'!$AD$57="Alta",'Mapa final'!$AF$57="Mayor"),CONCATENATE("R9C",'Mapa final'!$T$57),"")</f>
        <v/>
      </c>
      <c r="AF24" s="42" t="str">
        <f>IF(AND('Mapa final'!$AD$58="Alta",'Mapa final'!$AF$58="Mayor"),CONCATENATE("R9C",'Mapa final'!$T$58),"")</f>
        <v/>
      </c>
      <c r="AG24" s="38" t="str">
        <f>IF(AND('Mapa final'!$AD$59="Alta",'Mapa final'!$AF$59="Mayor"),CONCATENATE("R9C",'Mapa final'!$T$59),"")</f>
        <v/>
      </c>
      <c r="AH24" s="39" t="str">
        <f>IF(AND('Mapa final'!$AD$54="Alta",'Mapa final'!$AF$54="Catastrófico"),CONCATENATE("R9C",'Mapa final'!$T$54),"")</f>
        <v/>
      </c>
      <c r="AI24" s="40" t="str">
        <f>IF(AND('Mapa final'!$AD$55="Alta",'Mapa final'!$AF$55="Catastrófico"),CONCATENATE("R9C",'Mapa final'!$T$55),"")</f>
        <v/>
      </c>
      <c r="AJ24" s="40" t="str">
        <f>IF(AND('Mapa final'!$AD$56="Alta",'Mapa final'!$AF$56="Catastrófico"),CONCATENATE("R9C",'Mapa final'!$T$56),"")</f>
        <v/>
      </c>
      <c r="AK24" s="40" t="str">
        <f>IF(AND('Mapa final'!$AD$57="Alta",'Mapa final'!$AF$57="Catastrófico"),CONCATENATE("R9C",'Mapa final'!$T$57),"")</f>
        <v/>
      </c>
      <c r="AL24" s="40" t="str">
        <f>IF(AND('Mapa final'!$AD$58="Alta",'Mapa final'!$AF$58="Catastrófico"),CONCATENATE("R9C",'Mapa final'!$T$58),"")</f>
        <v/>
      </c>
      <c r="AM24" s="41" t="str">
        <f>IF(AND('Mapa final'!$AD$59="Alta",'Mapa final'!$AF$59="Catastrófico"),CONCATENATE("R9C",'Mapa final'!$T$59),"")</f>
        <v/>
      </c>
      <c r="AN24" s="10"/>
      <c r="AO24" s="457"/>
      <c r="AP24" s="458"/>
      <c r="AQ24" s="458"/>
      <c r="AR24" s="458"/>
      <c r="AS24" s="458"/>
      <c r="AT24" s="459"/>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row>
    <row r="25" spans="1:76" ht="15.75" customHeight="1" thickBot="1" x14ac:dyDescent="0.3">
      <c r="A25" s="10"/>
      <c r="B25" s="366"/>
      <c r="C25" s="366"/>
      <c r="D25" s="367"/>
      <c r="E25" s="469"/>
      <c r="F25" s="470"/>
      <c r="G25" s="470"/>
      <c r="H25" s="470"/>
      <c r="I25" s="470"/>
      <c r="J25" s="55" t="str">
        <f>IF(AND('Mapa final'!$AD$60="Alta",'Mapa final'!$AF$60="Leve"),CONCATENATE("R10C",'Mapa final'!$T$60),"")</f>
        <v/>
      </c>
      <c r="K25" s="56" t="str">
        <f>IF(AND('Mapa final'!$AD$61="Alta",'Mapa final'!$AF$61="Leve"),CONCATENATE("R10C",'Mapa final'!$T$61),"")</f>
        <v/>
      </c>
      <c r="L25" s="56" t="str">
        <f>IF(AND('Mapa final'!$AD$62="Alta",'Mapa final'!$AF$62="Leve"),CONCATENATE("R10C",'Mapa final'!$T$62),"")</f>
        <v/>
      </c>
      <c r="M25" s="56" t="str">
        <f>IF(AND('Mapa final'!$AD$63="Alta",'Mapa final'!$AF$63="Leve"),CONCATENATE("R10C",'Mapa final'!$T$63),"")</f>
        <v/>
      </c>
      <c r="N25" s="56" t="str">
        <f>IF(AND('Mapa final'!$AD$64="Alta",'Mapa final'!$AF$64="Leve"),CONCATENATE("R10C",'Mapa final'!$T$64),"")</f>
        <v/>
      </c>
      <c r="O25" s="57" t="str">
        <f>IF(AND('Mapa final'!$AD$65="Alta",'Mapa final'!$AF$65="Leve"),CONCATENATE("R10C",'Mapa final'!$T$65),"")</f>
        <v/>
      </c>
      <c r="P25" s="55" t="str">
        <f>IF(AND('Mapa final'!$AD$60="Alta",'Mapa final'!$AF$60="Menor"),CONCATENATE("R10C",'Mapa final'!$T$60),"")</f>
        <v/>
      </c>
      <c r="Q25" s="56" t="str">
        <f>IF(AND('Mapa final'!$AD$61="Alta",'Mapa final'!$AF$61="Menor"),CONCATENATE("R10C",'Mapa final'!$T$61),"")</f>
        <v/>
      </c>
      <c r="R25" s="56" t="str">
        <f>IF(AND('Mapa final'!$AD$62="Alta",'Mapa final'!$AF$62="Menor"),CONCATENATE("R10C",'Mapa final'!$T$62),"")</f>
        <v/>
      </c>
      <c r="S25" s="56" t="str">
        <f>IF(AND('Mapa final'!$AD$63="Alta",'Mapa final'!$AF$63="Menor"),CONCATENATE("R10C",'Mapa final'!$T$63),"")</f>
        <v/>
      </c>
      <c r="T25" s="56" t="str">
        <f>IF(AND('Mapa final'!$AD$64="Alta",'Mapa final'!$AF$64="Menor"),CONCATENATE("R10C",'Mapa final'!$T$64),"")</f>
        <v/>
      </c>
      <c r="U25" s="57" t="str">
        <f>IF(AND('Mapa final'!$AD$65="Alta",'Mapa final'!$AF$65="Menor"),CONCATENATE("R10C",'Mapa final'!$T$65),"")</f>
        <v/>
      </c>
      <c r="V25" s="43" t="str">
        <f>IF(AND('Mapa final'!$AD$60="Alta",'Mapa final'!$AF$60="Moderado"),CONCATENATE("R10C",'Mapa final'!$T$60),"")</f>
        <v/>
      </c>
      <c r="W25" s="44" t="str">
        <f>IF(AND('Mapa final'!$AD$61="Alta",'Mapa final'!$AF$61="Moderado"),CONCATENATE("R10C",'Mapa final'!$T$61),"")</f>
        <v/>
      </c>
      <c r="X25" s="44" t="str">
        <f>IF(AND('Mapa final'!$AD$62="Alta",'Mapa final'!$AF$62="Moderado"),CONCATENATE("R10C",'Mapa final'!$T$62),"")</f>
        <v/>
      </c>
      <c r="Y25" s="44" t="str">
        <f>IF(AND('Mapa final'!$AD$63="Alta",'Mapa final'!$AF$63="Moderado"),CONCATENATE("R10C",'Mapa final'!$T$63),"")</f>
        <v/>
      </c>
      <c r="Z25" s="44" t="str">
        <f>IF(AND('Mapa final'!$AD$64="Alta",'Mapa final'!$AF$64="Moderado"),CONCATENATE("R10C",'Mapa final'!$T$64),"")</f>
        <v/>
      </c>
      <c r="AA25" s="45" t="str">
        <f>IF(AND('Mapa final'!$AD$65="Alta",'Mapa final'!$AF$65="Moderado"),CONCATENATE("R10C",'Mapa final'!$T$65),"")</f>
        <v/>
      </c>
      <c r="AB25" s="43" t="str">
        <f>IF(AND('Mapa final'!$AD$60="Alta",'Mapa final'!$AF$60="Mayor"),CONCATENATE("R10C",'Mapa final'!$T$60),"")</f>
        <v/>
      </c>
      <c r="AC25" s="44" t="str">
        <f>IF(AND('Mapa final'!$AD$61="Alta",'Mapa final'!$AF$61="Mayor"),CONCATENATE("R10C",'Mapa final'!$T$61),"")</f>
        <v/>
      </c>
      <c r="AD25" s="44" t="str">
        <f>IF(AND('Mapa final'!$AD$62="Alta",'Mapa final'!$AF$62="Mayor"),CONCATENATE("R10C",'Mapa final'!$T$62),"")</f>
        <v/>
      </c>
      <c r="AE25" s="44" t="str">
        <f>IF(AND('Mapa final'!$AD$63="Alta",'Mapa final'!$AF$63="Mayor"),CONCATENATE("R10C",'Mapa final'!$T$63),"")</f>
        <v/>
      </c>
      <c r="AF25" s="44" t="str">
        <f>IF(AND('Mapa final'!$AD$64="Alta",'Mapa final'!$AF$64="Mayor"),CONCATENATE("R10C",'Mapa final'!$T$64),"")</f>
        <v/>
      </c>
      <c r="AG25" s="45" t="str">
        <f>IF(AND('Mapa final'!$AD$65="Alta",'Mapa final'!$AF$65="Mayor"),CONCATENATE("R10C",'Mapa final'!$T$65),"")</f>
        <v/>
      </c>
      <c r="AH25" s="46" t="str">
        <f>IF(AND('Mapa final'!$AD$60="Alta",'Mapa final'!$AF$60="Catastrófico"),CONCATENATE("R10C",'Mapa final'!$T$60),"")</f>
        <v/>
      </c>
      <c r="AI25" s="47" t="str">
        <f>IF(AND('Mapa final'!$AD$61="Alta",'Mapa final'!$AF$61="Catastrófico"),CONCATENATE("R10C",'Mapa final'!$T$61),"")</f>
        <v/>
      </c>
      <c r="AJ25" s="47" t="str">
        <f>IF(AND('Mapa final'!$AD$62="Alta",'Mapa final'!$AF$62="Catastrófico"),CONCATENATE("R10C",'Mapa final'!$T$62),"")</f>
        <v/>
      </c>
      <c r="AK25" s="47" t="str">
        <f>IF(AND('Mapa final'!$AD$63="Alta",'Mapa final'!$AF$63="Catastrófico"),CONCATENATE("R10C",'Mapa final'!$T$63),"")</f>
        <v/>
      </c>
      <c r="AL25" s="47" t="str">
        <f>IF(AND('Mapa final'!$AD$64="Alta",'Mapa final'!$AF$64="Catastrófico"),CONCATENATE("R10C",'Mapa final'!$T$64),"")</f>
        <v/>
      </c>
      <c r="AM25" s="48" t="str">
        <f>IF(AND('Mapa final'!$AD$65="Alta",'Mapa final'!$AF$65="Catastrófico"),CONCATENATE("R10C",'Mapa final'!$T$65),"")</f>
        <v/>
      </c>
      <c r="AN25" s="10"/>
      <c r="AO25" s="460"/>
      <c r="AP25" s="461"/>
      <c r="AQ25" s="461"/>
      <c r="AR25" s="461"/>
      <c r="AS25" s="461"/>
      <c r="AT25" s="462"/>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row>
    <row r="26" spans="1:76" ht="15" customHeight="1" x14ac:dyDescent="0.25">
      <c r="A26" s="10"/>
      <c r="B26" s="366"/>
      <c r="C26" s="366"/>
      <c r="D26" s="367"/>
      <c r="E26" s="463" t="s">
        <v>110</v>
      </c>
      <c r="F26" s="464"/>
      <c r="G26" s="464"/>
      <c r="H26" s="464"/>
      <c r="I26" s="482"/>
      <c r="J26" s="49" t="str">
        <f>IF(AND('Mapa final'!$AD$6="Media",'Mapa final'!$AF$6="Leve"),CONCATENATE("R1C",'Mapa final'!$T$6),"")</f>
        <v/>
      </c>
      <c r="K26" s="50" t="str">
        <f>IF(AND('Mapa final'!$AD$7="Media",'Mapa final'!$AF$7="Leve"),CONCATENATE("R1C",'Mapa final'!$T$7),"")</f>
        <v/>
      </c>
      <c r="L26" s="50" t="str">
        <f>IF(AND('Mapa final'!$AD$8="Media",'Mapa final'!$AF$8="Leve"),CONCATENATE("R1C",'Mapa final'!$T$8),"")</f>
        <v/>
      </c>
      <c r="M26" s="50" t="str">
        <f>IF(AND('Mapa final'!$AD$9="Media",'Mapa final'!$AF$9="Leve"),CONCATENATE("R1C",'Mapa final'!$T$9),"")</f>
        <v/>
      </c>
      <c r="N26" s="50" t="str">
        <f>IF(AND('Mapa final'!$AD$10="Media",'Mapa final'!$AF$10="Leve"),CONCATENATE("R1C",'Mapa final'!$T$10),"")</f>
        <v/>
      </c>
      <c r="O26" s="51" t="str">
        <f>IF(AND('Mapa final'!$AD$11="Media",'Mapa final'!$AF$11="Leve"),CONCATENATE("R1C",'Mapa final'!$T$11),"")</f>
        <v/>
      </c>
      <c r="P26" s="49" t="str">
        <f>IF(AND('Mapa final'!$AD$6="Media",'Mapa final'!$AF$6="Menor"),CONCATENATE("R1C",'Mapa final'!$T$6),"")</f>
        <v/>
      </c>
      <c r="Q26" s="50" t="str">
        <f>IF(AND('Mapa final'!$AD$7="Media",'Mapa final'!$AF$7="Menor"),CONCATENATE("R1C",'Mapa final'!$T$7),"")</f>
        <v/>
      </c>
      <c r="R26" s="50" t="str">
        <f>IF(AND('Mapa final'!$AD$8="Media",'Mapa final'!$AF$8="Menor"),CONCATENATE("R1C",'Mapa final'!$T$8),"")</f>
        <v/>
      </c>
      <c r="S26" s="50" t="str">
        <f>IF(AND('Mapa final'!$AD$9="Media",'Mapa final'!$AF$9="Menor"),CONCATENATE("R1C",'Mapa final'!$T$9),"")</f>
        <v/>
      </c>
      <c r="T26" s="50" t="str">
        <f>IF(AND('Mapa final'!$AD$10="Media",'Mapa final'!$AF$10="Menor"),CONCATENATE("R1C",'Mapa final'!$T$10),"")</f>
        <v/>
      </c>
      <c r="U26" s="51" t="str">
        <f>IF(AND('Mapa final'!$AD$11="Media",'Mapa final'!$AF$11="Menor"),CONCATENATE("R1C",'Mapa final'!$T$11),"")</f>
        <v/>
      </c>
      <c r="V26" s="49" t="str">
        <f>IF(AND('Mapa final'!$AD$6="Media",'Mapa final'!$AF$6="Moderado"),CONCATENATE("R1C",'Mapa final'!$T$6),"")</f>
        <v/>
      </c>
      <c r="W26" s="50" t="str">
        <f>IF(AND('Mapa final'!$AD$7="Media",'Mapa final'!$AF$7="Moderado"),CONCATENATE("R1C",'Mapa final'!$T$7),"")</f>
        <v/>
      </c>
      <c r="X26" s="50" t="str">
        <f>IF(AND('Mapa final'!$AD$8="Media",'Mapa final'!$AF$8="Moderado"),CONCATENATE("R1C",'Mapa final'!$T$8),"")</f>
        <v/>
      </c>
      <c r="Y26" s="50" t="str">
        <f>IF(AND('Mapa final'!$AD$9="Media",'Mapa final'!$AF$9="Moderado"),CONCATENATE("R1C",'Mapa final'!$T$9),"")</f>
        <v/>
      </c>
      <c r="Z26" s="50" t="str">
        <f>IF(AND('Mapa final'!$AD$10="Media",'Mapa final'!$AF$10="Moderado"),CONCATENATE("R1C",'Mapa final'!$T$10),"")</f>
        <v/>
      </c>
      <c r="AA26" s="51" t="str">
        <f>IF(AND('Mapa final'!$AD$11="Media",'Mapa final'!$AF$11="Moderado"),CONCATENATE("R1C",'Mapa final'!$T$11),"")</f>
        <v/>
      </c>
      <c r="AB26" s="30" t="str">
        <f>IF(AND('Mapa final'!$AD$6="Media",'Mapa final'!$AF$6="Mayor"),CONCATENATE("R1C",'Mapa final'!$T$6),"")</f>
        <v/>
      </c>
      <c r="AC26" s="31" t="str">
        <f>IF(AND('Mapa final'!$AD$7="Media",'Mapa final'!$AF$7="Mayor"),CONCATENATE("R1C",'Mapa final'!$T$7),"")</f>
        <v/>
      </c>
      <c r="AD26" s="31" t="str">
        <f>IF(AND('Mapa final'!$AD$8="Media",'Mapa final'!$AF$8="Mayor"),CONCATENATE("R1C",'Mapa final'!$T$8),"")</f>
        <v/>
      </c>
      <c r="AE26" s="31" t="str">
        <f>IF(AND('Mapa final'!$AD$9="Media",'Mapa final'!$AF$9="Mayor"),CONCATENATE("R1C",'Mapa final'!$T$9),"")</f>
        <v/>
      </c>
      <c r="AF26" s="31" t="str">
        <f>IF(AND('Mapa final'!$AD$10="Media",'Mapa final'!$AF$10="Mayor"),CONCATENATE("R1C",'Mapa final'!$T$10),"")</f>
        <v/>
      </c>
      <c r="AG26" s="32" t="str">
        <f>IF(AND('Mapa final'!$AD$11="Media",'Mapa final'!$AF$11="Mayor"),CONCATENATE("R1C",'Mapa final'!$T$11),"")</f>
        <v/>
      </c>
      <c r="AH26" s="33" t="str">
        <f>IF(AND('Mapa final'!$AD$6="Media",'Mapa final'!$AF$6="Catastrófico"),CONCATENATE("R1C",'Mapa final'!$T$6),"")</f>
        <v/>
      </c>
      <c r="AI26" s="34" t="str">
        <f>IF(AND('Mapa final'!$AD$7="Media",'Mapa final'!$AF$7="Catastrófico"),CONCATENATE("R1C",'Mapa final'!$T$7),"")</f>
        <v/>
      </c>
      <c r="AJ26" s="34" t="str">
        <f>IF(AND('Mapa final'!$AD$8="Media",'Mapa final'!$AF$8="Catastrófico"),CONCATENATE("R1C",'Mapa final'!$T$8),"")</f>
        <v/>
      </c>
      <c r="AK26" s="34" t="str">
        <f>IF(AND('Mapa final'!$AD$9="Media",'Mapa final'!$AF$9="Catastrófico"),CONCATENATE("R1C",'Mapa final'!$T$9),"")</f>
        <v/>
      </c>
      <c r="AL26" s="34" t="str">
        <f>IF(AND('Mapa final'!$AD$10="Media",'Mapa final'!$AF$10="Catastrófico"),CONCATENATE("R1C",'Mapa final'!$T$10),"")</f>
        <v/>
      </c>
      <c r="AM26" s="35" t="str">
        <f>IF(AND('Mapa final'!$AD$11="Media",'Mapa final'!$AF$11="Catastrófico"),CONCATENATE("R1C",'Mapa final'!$T$11),"")</f>
        <v/>
      </c>
      <c r="AN26" s="10"/>
      <c r="AO26" s="494" t="s">
        <v>75</v>
      </c>
      <c r="AP26" s="495"/>
      <c r="AQ26" s="495"/>
      <c r="AR26" s="495"/>
      <c r="AS26" s="495"/>
      <c r="AT26" s="496"/>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row>
    <row r="27" spans="1:76" ht="15" customHeight="1" x14ac:dyDescent="0.25">
      <c r="A27" s="10"/>
      <c r="B27" s="366"/>
      <c r="C27" s="366"/>
      <c r="D27" s="367"/>
      <c r="E27" s="465"/>
      <c r="F27" s="466"/>
      <c r="G27" s="466"/>
      <c r="H27" s="466"/>
      <c r="I27" s="483"/>
      <c r="J27" s="52" t="str">
        <f>IF(AND('Mapa final'!$AD$12="Media",'Mapa final'!$AF$12="Leve"),CONCATENATE("R2C",'Mapa final'!$T$12),"")</f>
        <v/>
      </c>
      <c r="K27" s="53" t="str">
        <f>IF(AND('Mapa final'!$AD$13="Media",'Mapa final'!$AF$13="Leve"),CONCATENATE("R2C",'Mapa final'!$T$13),"")</f>
        <v/>
      </c>
      <c r="L27" s="53" t="str">
        <f>IF(AND('Mapa final'!$AD$14="Media",'Mapa final'!$AF$14="Leve"),CONCATENATE("R2C",'Mapa final'!$T$14),"")</f>
        <v/>
      </c>
      <c r="M27" s="53" t="str">
        <f>IF(AND('Mapa final'!$AD$15="Media",'Mapa final'!$AF$15="Leve"),CONCATENATE("R2C",'Mapa final'!$T$15),"")</f>
        <v/>
      </c>
      <c r="N27" s="53" t="str">
        <f>IF(AND('Mapa final'!$AD$16="Media",'Mapa final'!$AF$16="Leve"),CONCATENATE("R2C",'Mapa final'!$T$16),"")</f>
        <v/>
      </c>
      <c r="O27" s="54" t="str">
        <f>IF(AND('Mapa final'!$AD$17="Media",'Mapa final'!$AF$17="Leve"),CONCATENATE("R2C",'Mapa final'!$T$17),"")</f>
        <v/>
      </c>
      <c r="P27" s="52" t="str">
        <f>IF(AND('Mapa final'!$AD$12="Media",'Mapa final'!$AF$12="Menor"),CONCATENATE("R2C",'Mapa final'!$T$12),"")</f>
        <v/>
      </c>
      <c r="Q27" s="53" t="str">
        <f>IF(AND('Mapa final'!$AD$13="Media",'Mapa final'!$AF$13="Menor"),CONCATENATE("R2C",'Mapa final'!$T$13),"")</f>
        <v/>
      </c>
      <c r="R27" s="53" t="str">
        <f>IF(AND('Mapa final'!$AD$14="Media",'Mapa final'!$AF$14="Menor"),CONCATENATE("R2C",'Mapa final'!$T$14),"")</f>
        <v/>
      </c>
      <c r="S27" s="53" t="str">
        <f>IF(AND('Mapa final'!$AD$15="Media",'Mapa final'!$AF$15="Menor"),CONCATENATE("R2C",'Mapa final'!$T$15),"")</f>
        <v/>
      </c>
      <c r="T27" s="53" t="str">
        <f>IF(AND('Mapa final'!$AD$16="Media",'Mapa final'!$AF$16="Menor"),CONCATENATE("R2C",'Mapa final'!$T$16),"")</f>
        <v/>
      </c>
      <c r="U27" s="54" t="str">
        <f>IF(AND('Mapa final'!$AD$17="Media",'Mapa final'!$AF$17="Menor"),CONCATENATE("R2C",'Mapa final'!$T$17),"")</f>
        <v/>
      </c>
      <c r="V27" s="52" t="str">
        <f>IF(AND('Mapa final'!$AD$12="Media",'Mapa final'!$AF$12="Moderado"),CONCATENATE("R2C",'Mapa final'!$T$12),"")</f>
        <v/>
      </c>
      <c r="W27" s="53" t="str">
        <f>IF(AND('Mapa final'!$AD$13="Media",'Mapa final'!$AF$13="Moderado"),CONCATENATE("R2C",'Mapa final'!$T$13),"")</f>
        <v/>
      </c>
      <c r="X27" s="53" t="str">
        <f>IF(AND('Mapa final'!$AD$14="Media",'Mapa final'!$AF$14="Moderado"),CONCATENATE("R2C",'Mapa final'!$T$14),"")</f>
        <v/>
      </c>
      <c r="Y27" s="53" t="str">
        <f>IF(AND('Mapa final'!$AD$15="Media",'Mapa final'!$AF$15="Moderado"),CONCATENATE("R2C",'Mapa final'!$T$15),"")</f>
        <v/>
      </c>
      <c r="Z27" s="53" t="str">
        <f>IF(AND('Mapa final'!$AD$16="Media",'Mapa final'!$AF$16="Moderado"),CONCATENATE("R2C",'Mapa final'!$T$16),"")</f>
        <v/>
      </c>
      <c r="AA27" s="54" t="str">
        <f>IF(AND('Mapa final'!$AD$17="Media",'Mapa final'!$AF$17="Moderado"),CONCATENATE("R2C",'Mapa final'!$T$17),"")</f>
        <v/>
      </c>
      <c r="AB27" s="36" t="str">
        <f>IF(AND('Mapa final'!$AD$12="Media",'Mapa final'!$AF$12="Mayor"),CONCATENATE("R2C",'Mapa final'!$T$12),"")</f>
        <v/>
      </c>
      <c r="AC27" s="37" t="str">
        <f>IF(AND('Mapa final'!$AD$13="Media",'Mapa final'!$AF$13="Mayor"),CONCATENATE("R2C",'Mapa final'!$T$13),"")</f>
        <v/>
      </c>
      <c r="AD27" s="37" t="str">
        <f>IF(AND('Mapa final'!$AD$14="Media",'Mapa final'!$AF$14="Mayor"),CONCATENATE("R2C",'Mapa final'!$T$14),"")</f>
        <v/>
      </c>
      <c r="AE27" s="37" t="str">
        <f>IF(AND('Mapa final'!$AD$15="Media",'Mapa final'!$AF$15="Mayor"),CONCATENATE("R2C",'Mapa final'!$T$15),"")</f>
        <v/>
      </c>
      <c r="AF27" s="37" t="str">
        <f>IF(AND('Mapa final'!$AD$16="Media",'Mapa final'!$AF$16="Mayor"),CONCATENATE("R2C",'Mapa final'!$T$16),"")</f>
        <v/>
      </c>
      <c r="AG27" s="38" t="str">
        <f>IF(AND('Mapa final'!$AD$17="Media",'Mapa final'!$AF$17="Mayor"),CONCATENATE("R2C",'Mapa final'!$T$17),"")</f>
        <v/>
      </c>
      <c r="AH27" s="39" t="str">
        <f>IF(AND('Mapa final'!$AD$12="Media",'Mapa final'!$AF$12="Catastrófico"),CONCATENATE("R2C",'Mapa final'!$T$12),"")</f>
        <v>R2C1</v>
      </c>
      <c r="AI27" s="40" t="str">
        <f>IF(AND('Mapa final'!$AD$13="Media",'Mapa final'!$AF$13="Catastrófico"),CONCATENATE("R2C",'Mapa final'!$T$13),"")</f>
        <v/>
      </c>
      <c r="AJ27" s="40" t="str">
        <f>IF(AND('Mapa final'!$AD$14="Media",'Mapa final'!$AF$14="Catastrófico"),CONCATENATE("R2C",'Mapa final'!$T$14),"")</f>
        <v/>
      </c>
      <c r="AK27" s="40" t="str">
        <f>IF(AND('Mapa final'!$AD$15="Media",'Mapa final'!$AF$15="Catastrófico"),CONCATENATE("R2C",'Mapa final'!$T$15),"")</f>
        <v/>
      </c>
      <c r="AL27" s="40" t="str">
        <f>IF(AND('Mapa final'!$AD$16="Media",'Mapa final'!$AF$16="Catastrófico"),CONCATENATE("R2C",'Mapa final'!$T$16),"")</f>
        <v/>
      </c>
      <c r="AM27" s="41" t="str">
        <f>IF(AND('Mapa final'!$AD$17="Media",'Mapa final'!$AF$17="Catastrófico"),CONCATENATE("R2C",'Mapa final'!$T$17),"")</f>
        <v/>
      </c>
      <c r="AN27" s="10"/>
      <c r="AO27" s="497"/>
      <c r="AP27" s="498"/>
      <c r="AQ27" s="498"/>
      <c r="AR27" s="498"/>
      <c r="AS27" s="498"/>
      <c r="AT27" s="499"/>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row>
    <row r="28" spans="1:76" ht="15" customHeight="1" x14ac:dyDescent="0.25">
      <c r="A28" s="10"/>
      <c r="B28" s="366"/>
      <c r="C28" s="366"/>
      <c r="D28" s="367"/>
      <c r="E28" s="467"/>
      <c r="F28" s="468"/>
      <c r="G28" s="468"/>
      <c r="H28" s="468"/>
      <c r="I28" s="483"/>
      <c r="J28" s="52" t="str">
        <f>IF(AND('Mapa final'!$AD$18="Media",'Mapa final'!$AF$18="Leve"),CONCATENATE("R3C",'Mapa final'!$T$18),"")</f>
        <v/>
      </c>
      <c r="K28" s="53" t="str">
        <f>IF(AND('Mapa final'!$AD$19="Media",'Mapa final'!$AF$19="Leve"),CONCATENATE("R3C",'Mapa final'!$T$19),"")</f>
        <v/>
      </c>
      <c r="L28" s="53" t="str">
        <f>IF(AND('Mapa final'!$AD$20="Media",'Mapa final'!$AF$20="Leve"),CONCATENATE("R3C",'Mapa final'!$T$20),"")</f>
        <v/>
      </c>
      <c r="M28" s="53" t="str">
        <f>IF(AND('Mapa final'!$AD$21="Media",'Mapa final'!$AF$21="Leve"),CONCATENATE("R3C",'Mapa final'!$T$21),"")</f>
        <v/>
      </c>
      <c r="N28" s="53" t="str">
        <f>IF(AND('Mapa final'!$AD$22="Media",'Mapa final'!$AF$22="Leve"),CONCATENATE("R3C",'Mapa final'!$T$22),"")</f>
        <v/>
      </c>
      <c r="O28" s="54" t="str">
        <f>IF(AND('Mapa final'!$AD$23="Media",'Mapa final'!$AF$23="Leve"),CONCATENATE("R3C",'Mapa final'!$T$23),"")</f>
        <v/>
      </c>
      <c r="P28" s="52" t="str">
        <f>IF(AND('Mapa final'!$AD$18="Media",'Mapa final'!$AF$18="Menor"),CONCATENATE("R3C",'Mapa final'!$T$18),"")</f>
        <v/>
      </c>
      <c r="Q28" s="53" t="str">
        <f>IF(AND('Mapa final'!$AD$19="Media",'Mapa final'!$AF$19="Menor"),CONCATENATE("R3C",'Mapa final'!$T$19),"")</f>
        <v/>
      </c>
      <c r="R28" s="53" t="str">
        <f>IF(AND('Mapa final'!$AD$20="Media",'Mapa final'!$AF$20="Menor"),CONCATENATE("R3C",'Mapa final'!$T$20),"")</f>
        <v/>
      </c>
      <c r="S28" s="53" t="str">
        <f>IF(AND('Mapa final'!$AD$21="Media",'Mapa final'!$AF$21="Menor"),CONCATENATE("R3C",'Mapa final'!$T$21),"")</f>
        <v/>
      </c>
      <c r="T28" s="53" t="str">
        <f>IF(AND('Mapa final'!$AD$22="Media",'Mapa final'!$AF$22="Menor"),CONCATENATE("R3C",'Mapa final'!$T$22),"")</f>
        <v/>
      </c>
      <c r="U28" s="54" t="str">
        <f>IF(AND('Mapa final'!$AD$23="Media",'Mapa final'!$AF$23="Menor"),CONCATENATE("R3C",'Mapa final'!$T$23),"")</f>
        <v/>
      </c>
      <c r="V28" s="52" t="str">
        <f>IF(AND('Mapa final'!$AD$18="Media",'Mapa final'!$AF$18="Moderado"),CONCATENATE("R3C",'Mapa final'!$T$18),"")</f>
        <v/>
      </c>
      <c r="W28" s="53" t="str">
        <f>IF(AND('Mapa final'!$AD$19="Media",'Mapa final'!$AF$19="Moderado"),CONCATENATE("R3C",'Mapa final'!$T$19),"")</f>
        <v/>
      </c>
      <c r="X28" s="53" t="str">
        <f>IF(AND('Mapa final'!$AD$20="Media",'Mapa final'!$AF$20="Moderado"),CONCATENATE("R3C",'Mapa final'!$T$20),"")</f>
        <v/>
      </c>
      <c r="Y28" s="53" t="str">
        <f>IF(AND('Mapa final'!$AD$21="Media",'Mapa final'!$AF$21="Moderado"),CONCATENATE("R3C",'Mapa final'!$T$21),"")</f>
        <v/>
      </c>
      <c r="Z28" s="53" t="str">
        <f>IF(AND('Mapa final'!$AD$22="Media",'Mapa final'!$AF$22="Moderado"),CONCATENATE("R3C",'Mapa final'!$T$22),"")</f>
        <v/>
      </c>
      <c r="AA28" s="54" t="str">
        <f>IF(AND('Mapa final'!$AD$23="Media",'Mapa final'!$AF$23="Moderado"),CONCATENATE("R3C",'Mapa final'!$T$23),"")</f>
        <v/>
      </c>
      <c r="AB28" s="36" t="str">
        <f>IF(AND('Mapa final'!$AD$18="Media",'Mapa final'!$AF$18="Mayor"),CONCATENATE("R3C",'Mapa final'!$T$18),"")</f>
        <v/>
      </c>
      <c r="AC28" s="37" t="str">
        <f>IF(AND('Mapa final'!$AD$19="Media",'Mapa final'!$AF$19="Mayor"),CONCATENATE("R3C",'Mapa final'!$T$19),"")</f>
        <v/>
      </c>
      <c r="AD28" s="37" t="str">
        <f>IF(AND('Mapa final'!$AD$20="Media",'Mapa final'!$AF$20="Mayor"),CONCATENATE("R3C",'Mapa final'!$T$20),"")</f>
        <v/>
      </c>
      <c r="AE28" s="37" t="str">
        <f>IF(AND('Mapa final'!$AD$21="Media",'Mapa final'!$AF$21="Mayor"),CONCATENATE("R3C",'Mapa final'!$T$21),"")</f>
        <v/>
      </c>
      <c r="AF28" s="37" t="str">
        <f>IF(AND('Mapa final'!$AD$22="Media",'Mapa final'!$AF$22="Mayor"),CONCATENATE("R3C",'Mapa final'!$T$22),"")</f>
        <v/>
      </c>
      <c r="AG28" s="38" t="str">
        <f>IF(AND('Mapa final'!$AD$23="Media",'Mapa final'!$AF$23="Mayor"),CONCATENATE("R3C",'Mapa final'!$T$23),"")</f>
        <v/>
      </c>
      <c r="AH28" s="39" t="str">
        <f>IF(AND('Mapa final'!$AD$18="Media",'Mapa final'!$AF$18="Catastrófico"),CONCATENATE("R3C",'Mapa final'!$T$18),"")</f>
        <v>R3C1</v>
      </c>
      <c r="AI28" s="40" t="str">
        <f>IF(AND('Mapa final'!$AD$19="Media",'Mapa final'!$AF$19="Catastrófico"),CONCATENATE("R3C",'Mapa final'!$T$19),"")</f>
        <v/>
      </c>
      <c r="AJ28" s="40" t="str">
        <f>IF(AND('Mapa final'!$AD$20="Media",'Mapa final'!$AF$20="Catastrófico"),CONCATENATE("R3C",'Mapa final'!$T$20),"")</f>
        <v/>
      </c>
      <c r="AK28" s="40" t="str">
        <f>IF(AND('Mapa final'!$AD$21="Media",'Mapa final'!$AF$21="Catastrófico"),CONCATENATE("R3C",'Mapa final'!$T$21),"")</f>
        <v/>
      </c>
      <c r="AL28" s="40" t="str">
        <f>IF(AND('Mapa final'!$AD$22="Media",'Mapa final'!$AF$22="Catastrófico"),CONCATENATE("R3C",'Mapa final'!$T$22),"")</f>
        <v/>
      </c>
      <c r="AM28" s="41" t="str">
        <f>IF(AND('Mapa final'!$AD$23="Media",'Mapa final'!$AF$23="Catastrófico"),CONCATENATE("R3C",'Mapa final'!$T$23),"")</f>
        <v/>
      </c>
      <c r="AN28" s="10"/>
      <c r="AO28" s="497"/>
      <c r="AP28" s="498"/>
      <c r="AQ28" s="498"/>
      <c r="AR28" s="498"/>
      <c r="AS28" s="498"/>
      <c r="AT28" s="499"/>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row>
    <row r="29" spans="1:76" ht="15" customHeight="1" x14ac:dyDescent="0.25">
      <c r="A29" s="10"/>
      <c r="B29" s="366"/>
      <c r="C29" s="366"/>
      <c r="D29" s="367"/>
      <c r="E29" s="467"/>
      <c r="F29" s="468"/>
      <c r="G29" s="468"/>
      <c r="H29" s="468"/>
      <c r="I29" s="483"/>
      <c r="J29" s="52" t="str">
        <f>IF(AND('Mapa final'!$AD$24="Media",'Mapa final'!$AF$24="Leve"),CONCATENATE("R4C",'Mapa final'!$T$24),"")</f>
        <v/>
      </c>
      <c r="K29" s="53" t="str">
        <f>IF(AND('Mapa final'!$AD$25="Media",'Mapa final'!$AF$25="Leve"),CONCATENATE("R4C",'Mapa final'!$T$25),"")</f>
        <v/>
      </c>
      <c r="L29" s="53" t="str">
        <f>IF(AND('Mapa final'!$AD$26="Media",'Mapa final'!$AF$26="Leve"),CONCATENATE("R4C",'Mapa final'!$T$26),"")</f>
        <v/>
      </c>
      <c r="M29" s="53" t="str">
        <f>IF(AND('Mapa final'!$AD$27="Media",'Mapa final'!$AF$27="Leve"),CONCATENATE("R4C",'Mapa final'!$T$27),"")</f>
        <v/>
      </c>
      <c r="N29" s="53" t="str">
        <f>IF(AND('Mapa final'!$AD$28="Media",'Mapa final'!$AF$28="Leve"),CONCATENATE("R4C",'Mapa final'!$T$28),"")</f>
        <v/>
      </c>
      <c r="O29" s="54" t="str">
        <f>IF(AND('Mapa final'!$AD$29="Media",'Mapa final'!$AF$29="Leve"),CONCATENATE("R4C",'Mapa final'!$T$29),"")</f>
        <v/>
      </c>
      <c r="P29" s="52" t="str">
        <f>IF(AND('Mapa final'!$AD$24="Media",'Mapa final'!$AF$24="Menor"),CONCATENATE("R4C",'Mapa final'!$T$24),"")</f>
        <v/>
      </c>
      <c r="Q29" s="53" t="str">
        <f>IF(AND('Mapa final'!$AD$25="Media",'Mapa final'!$AF$25="Menor"),CONCATENATE("R4C",'Mapa final'!$T$25),"")</f>
        <v/>
      </c>
      <c r="R29" s="53" t="str">
        <f>IF(AND('Mapa final'!$AD$26="Media",'Mapa final'!$AF$26="Menor"),CONCATENATE("R4C",'Mapa final'!$T$26),"")</f>
        <v/>
      </c>
      <c r="S29" s="53" t="str">
        <f>IF(AND('Mapa final'!$AD$27="Media",'Mapa final'!$AF$27="Menor"),CONCATENATE("R4C",'Mapa final'!$T$27),"")</f>
        <v/>
      </c>
      <c r="T29" s="53" t="str">
        <f>IF(AND('Mapa final'!$AD$28="Media",'Mapa final'!$AF$28="Menor"),CONCATENATE("R4C",'Mapa final'!$T$28),"")</f>
        <v/>
      </c>
      <c r="U29" s="54" t="str">
        <f>IF(AND('Mapa final'!$AD$29="Media",'Mapa final'!$AF$29="Menor"),CONCATENATE("R4C",'Mapa final'!$T$29),"")</f>
        <v/>
      </c>
      <c r="V29" s="52" t="str">
        <f>IF(AND('Mapa final'!$AD$24="Media",'Mapa final'!$AF$24="Moderado"),CONCATENATE("R4C",'Mapa final'!$T$24),"")</f>
        <v/>
      </c>
      <c r="W29" s="53" t="str">
        <f>IF(AND('Mapa final'!$AD$25="Media",'Mapa final'!$AF$25="Moderado"),CONCATENATE("R4C",'Mapa final'!$T$25),"")</f>
        <v/>
      </c>
      <c r="X29" s="53" t="str">
        <f>IF(AND('Mapa final'!$AD$26="Media",'Mapa final'!$AF$26="Moderado"),CONCATENATE("R4C",'Mapa final'!$T$26),"")</f>
        <v/>
      </c>
      <c r="Y29" s="53" t="str">
        <f>IF(AND('Mapa final'!$AD$27="Media",'Mapa final'!$AF$27="Moderado"),CONCATENATE("R4C",'Mapa final'!$T$27),"")</f>
        <v/>
      </c>
      <c r="Z29" s="53" t="str">
        <f>IF(AND('Mapa final'!$AD$28="Media",'Mapa final'!$AF$28="Moderado"),CONCATENATE("R4C",'Mapa final'!$T$28),"")</f>
        <v/>
      </c>
      <c r="AA29" s="54" t="str">
        <f>IF(AND('Mapa final'!$AD$29="Media",'Mapa final'!$AF$29="Moderado"),CONCATENATE("R4C",'Mapa final'!$T$29),"")</f>
        <v/>
      </c>
      <c r="AB29" s="36" t="str">
        <f>IF(AND('Mapa final'!$AD$24="Media",'Mapa final'!$AF$24="Mayor"),CONCATENATE("R4C",'Mapa final'!$T$24),"")</f>
        <v/>
      </c>
      <c r="AC29" s="37" t="str">
        <f>IF(AND('Mapa final'!$AD$25="Media",'Mapa final'!$AF$25="Mayor"),CONCATENATE("R4C",'Mapa final'!$T$25),"")</f>
        <v/>
      </c>
      <c r="AD29" s="42" t="str">
        <f>IF(AND('Mapa final'!$AD$26="Media",'Mapa final'!$AF$26="Mayor"),CONCATENATE("R4C",'Mapa final'!$T$26),"")</f>
        <v/>
      </c>
      <c r="AE29" s="42" t="str">
        <f>IF(AND('Mapa final'!$AD$27="Media",'Mapa final'!$AF$27="Mayor"),CONCATENATE("R4C",'Mapa final'!$T$27),"")</f>
        <v/>
      </c>
      <c r="AF29" s="42" t="str">
        <f>IF(AND('Mapa final'!$AD$28="Media",'Mapa final'!$AF$28="Mayor"),CONCATENATE("R4C",'Mapa final'!$T$28),"")</f>
        <v/>
      </c>
      <c r="AG29" s="38" t="str">
        <f>IF(AND('Mapa final'!$AD$29="Media",'Mapa final'!$AF$29="Mayor"),CONCATENATE("R4C",'Mapa final'!$T$29),"")</f>
        <v/>
      </c>
      <c r="AH29" s="39" t="str">
        <f>IF(AND('Mapa final'!$AD$24="Media",'Mapa final'!$AF$24="Catastrófico"),CONCATENATE("R4C",'Mapa final'!$T$24),"")</f>
        <v>R4C1</v>
      </c>
      <c r="AI29" s="40" t="str">
        <f>IF(AND('Mapa final'!$AD$25="Media",'Mapa final'!$AF$25="Catastrófico"),CONCATENATE("R4C",'Mapa final'!$T$25),"")</f>
        <v/>
      </c>
      <c r="AJ29" s="40" t="str">
        <f>IF(AND('Mapa final'!$AD$26="Media",'Mapa final'!$AF$26="Catastrófico"),CONCATENATE("R4C",'Mapa final'!$T$26),"")</f>
        <v/>
      </c>
      <c r="AK29" s="40" t="str">
        <f>IF(AND('Mapa final'!$AD$27="Media",'Mapa final'!$AF$27="Catastrófico"),CONCATENATE("R4C",'Mapa final'!$T$27),"")</f>
        <v/>
      </c>
      <c r="AL29" s="40" t="str">
        <f>IF(AND('Mapa final'!$AD$28="Media",'Mapa final'!$AF$28="Catastrófico"),CONCATENATE("R4C",'Mapa final'!$T$28),"")</f>
        <v/>
      </c>
      <c r="AM29" s="41" t="str">
        <f>IF(AND('Mapa final'!$AD$29="Media",'Mapa final'!$AF$29="Catastrófico"),CONCATENATE("R4C",'Mapa final'!$T$29),"")</f>
        <v/>
      </c>
      <c r="AN29" s="10"/>
      <c r="AO29" s="497"/>
      <c r="AP29" s="498"/>
      <c r="AQ29" s="498"/>
      <c r="AR29" s="498"/>
      <c r="AS29" s="498"/>
      <c r="AT29" s="499"/>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row>
    <row r="30" spans="1:76" ht="15" customHeight="1" x14ac:dyDescent="0.25">
      <c r="A30" s="10"/>
      <c r="B30" s="366"/>
      <c r="C30" s="366"/>
      <c r="D30" s="367"/>
      <c r="E30" s="467"/>
      <c r="F30" s="468"/>
      <c r="G30" s="468"/>
      <c r="H30" s="468"/>
      <c r="I30" s="483"/>
      <c r="J30" s="52" t="str">
        <f>IF(AND('Mapa final'!$AD$30="Media",'Mapa final'!$AF$30="Leve"),CONCATENATE("R5C",'Mapa final'!$T$30),"")</f>
        <v/>
      </c>
      <c r="K30" s="53" t="str">
        <f>IF(AND('Mapa final'!$AD$31="Media",'Mapa final'!$AF$31="Leve"),CONCATENATE("R5C",'Mapa final'!$T$31),"")</f>
        <v/>
      </c>
      <c r="L30" s="53" t="str">
        <f>IF(AND('Mapa final'!$AD$32="Media",'Mapa final'!$AF$32="Leve"),CONCATENATE("R5C",'Mapa final'!$T$32),"")</f>
        <v/>
      </c>
      <c r="M30" s="53" t="str">
        <f>IF(AND('Mapa final'!$AD$33="Media",'Mapa final'!$AF$33="Leve"),CONCATENATE("R5C",'Mapa final'!$T$33),"")</f>
        <v/>
      </c>
      <c r="N30" s="53" t="str">
        <f>IF(AND('Mapa final'!$AD$34="Media",'Mapa final'!$AF$34="Leve"),CONCATENATE("R5C",'Mapa final'!$T$34),"")</f>
        <v/>
      </c>
      <c r="O30" s="54" t="str">
        <f>IF(AND('Mapa final'!$AD$35="Media",'Mapa final'!$AF$35="Leve"),CONCATENATE("R5C",'Mapa final'!$T$35),"")</f>
        <v/>
      </c>
      <c r="P30" s="52" t="str">
        <f>IF(AND('Mapa final'!$AD$30="Media",'Mapa final'!$AF$30="Menor"),CONCATENATE("R5C",'Mapa final'!$T$30),"")</f>
        <v/>
      </c>
      <c r="Q30" s="53" t="str">
        <f>IF(AND('Mapa final'!$AD$31="Media",'Mapa final'!$AF$31="Menor"),CONCATENATE("R5C",'Mapa final'!$T$31),"")</f>
        <v/>
      </c>
      <c r="R30" s="53" t="str">
        <f>IF(AND('Mapa final'!$AD$32="Media",'Mapa final'!$AF$32="Menor"),CONCATENATE("R5C",'Mapa final'!$T$32),"")</f>
        <v/>
      </c>
      <c r="S30" s="53" t="str">
        <f>IF(AND('Mapa final'!$AD$33="Media",'Mapa final'!$AF$33="Menor"),CONCATENATE("R5C",'Mapa final'!$T$33),"")</f>
        <v/>
      </c>
      <c r="T30" s="53" t="str">
        <f>IF(AND('Mapa final'!$AD$34="Media",'Mapa final'!$AF$34="Menor"),CONCATENATE("R5C",'Mapa final'!$T$34),"")</f>
        <v/>
      </c>
      <c r="U30" s="54" t="str">
        <f>IF(AND('Mapa final'!$AD$35="Media",'Mapa final'!$AF$35="Menor"),CONCATENATE("R5C",'Mapa final'!$T$35),"")</f>
        <v/>
      </c>
      <c r="V30" s="52" t="str">
        <f>IF(AND('Mapa final'!$AD$30="Media",'Mapa final'!$AF$30="Moderado"),CONCATENATE("R5C",'Mapa final'!$T$30),"")</f>
        <v/>
      </c>
      <c r="W30" s="53" t="str">
        <f>IF(AND('Mapa final'!$AD$31="Media",'Mapa final'!$AF$31="Moderado"),CONCATENATE("R5C",'Mapa final'!$T$31),"")</f>
        <v/>
      </c>
      <c r="X30" s="53" t="str">
        <f>IF(AND('Mapa final'!$AD$32="Media",'Mapa final'!$AF$32="Moderado"),CONCATENATE("R5C",'Mapa final'!$T$32),"")</f>
        <v/>
      </c>
      <c r="Y30" s="53" t="str">
        <f>IF(AND('Mapa final'!$AD$33="Media",'Mapa final'!$AF$33="Moderado"),CONCATENATE("R5C",'Mapa final'!$T$33),"")</f>
        <v/>
      </c>
      <c r="Z30" s="53" t="str">
        <f>IF(AND('Mapa final'!$AD$34="Media",'Mapa final'!$AF$34="Moderado"),CONCATENATE("R5C",'Mapa final'!$T$34),"")</f>
        <v/>
      </c>
      <c r="AA30" s="54" t="str">
        <f>IF(AND('Mapa final'!$AD$35="Media",'Mapa final'!$AF$35="Moderado"),CONCATENATE("R5C",'Mapa final'!$T$35),"")</f>
        <v/>
      </c>
      <c r="AB30" s="36" t="str">
        <f>IF(AND('Mapa final'!$AD$30="Media",'Mapa final'!$AF$30="Mayor"),CONCATENATE("R5C",'Mapa final'!$T$30),"")</f>
        <v/>
      </c>
      <c r="AC30" s="37" t="str">
        <f>IF(AND('Mapa final'!$AD$31="Media",'Mapa final'!$AF$31="Mayor"),CONCATENATE("R5C",'Mapa final'!$T$31),"")</f>
        <v/>
      </c>
      <c r="AD30" s="42" t="str">
        <f>IF(AND('Mapa final'!$AD$32="Media",'Mapa final'!$AF$32="Mayor"),CONCATENATE("R5C",'Mapa final'!$T$32),"")</f>
        <v/>
      </c>
      <c r="AE30" s="42" t="str">
        <f>IF(AND('Mapa final'!$AD$33="Media",'Mapa final'!$AF$33="Mayor"),CONCATENATE("R5C",'Mapa final'!$T$33),"")</f>
        <v/>
      </c>
      <c r="AF30" s="42" t="str">
        <f>IF(AND('Mapa final'!$AD$34="Media",'Mapa final'!$AF$34="Mayor"),CONCATENATE("R5C",'Mapa final'!$T$34),"")</f>
        <v/>
      </c>
      <c r="AG30" s="38" t="str">
        <f>IF(AND('Mapa final'!$AD$35="Media",'Mapa final'!$AF$35="Mayor"),CONCATENATE("R5C",'Mapa final'!$T$35),"")</f>
        <v/>
      </c>
      <c r="AH30" s="39" t="str">
        <f>IF(AND('Mapa final'!$AD$30="Media",'Mapa final'!$AF$30="Catastrófico"),CONCATENATE("R5C",'Mapa final'!$T$30),"")</f>
        <v/>
      </c>
      <c r="AI30" s="40" t="str">
        <f>IF(AND('Mapa final'!$AD$31="Media",'Mapa final'!$AF$31="Catastrófico"),CONCATENATE("R5C",'Mapa final'!$T$31),"")</f>
        <v/>
      </c>
      <c r="AJ30" s="40" t="str">
        <f>IF(AND('Mapa final'!$AD$32="Media",'Mapa final'!$AF$32="Catastrófico"),CONCATENATE("R5C",'Mapa final'!$T$32),"")</f>
        <v/>
      </c>
      <c r="AK30" s="40" t="str">
        <f>IF(AND('Mapa final'!$AD$33="Media",'Mapa final'!$AF$33="Catastrófico"),CONCATENATE("R5C",'Mapa final'!$T$33),"")</f>
        <v/>
      </c>
      <c r="AL30" s="40" t="str">
        <f>IF(AND('Mapa final'!$AD$34="Media",'Mapa final'!$AF$34="Catastrófico"),CONCATENATE("R5C",'Mapa final'!$T$34),"")</f>
        <v/>
      </c>
      <c r="AM30" s="41" t="str">
        <f>IF(AND('Mapa final'!$AD$35="Media",'Mapa final'!$AF$35="Catastrófico"),CONCATENATE("R5C",'Mapa final'!$T$35),"")</f>
        <v/>
      </c>
      <c r="AN30" s="10"/>
      <c r="AO30" s="497"/>
      <c r="AP30" s="498"/>
      <c r="AQ30" s="498"/>
      <c r="AR30" s="498"/>
      <c r="AS30" s="498"/>
      <c r="AT30" s="499"/>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row>
    <row r="31" spans="1:76" ht="15" customHeight="1" x14ac:dyDescent="0.25">
      <c r="A31" s="10"/>
      <c r="B31" s="366"/>
      <c r="C31" s="366"/>
      <c r="D31" s="367"/>
      <c r="E31" s="467"/>
      <c r="F31" s="468"/>
      <c r="G31" s="468"/>
      <c r="H31" s="468"/>
      <c r="I31" s="483"/>
      <c r="J31" s="52" t="str">
        <f>IF(AND('Mapa final'!$AD$36="Media",'Mapa final'!$AF$36="Leve"),CONCATENATE("R6C",'Mapa final'!$T$36),"")</f>
        <v/>
      </c>
      <c r="K31" s="53" t="str">
        <f>IF(AND('Mapa final'!$AD$37="Media",'Mapa final'!$AF$37="Leve"),CONCATENATE("R6C",'Mapa final'!$T$37),"")</f>
        <v/>
      </c>
      <c r="L31" s="53" t="str">
        <f>IF(AND('Mapa final'!$AD$38="Media",'Mapa final'!$AF$38="Leve"),CONCATENATE("R6C",'Mapa final'!$T$38),"")</f>
        <v/>
      </c>
      <c r="M31" s="53" t="str">
        <f>IF(AND('Mapa final'!$AD$39="Media",'Mapa final'!$AF$39="Leve"),CONCATENATE("R6C",'Mapa final'!$T$39),"")</f>
        <v/>
      </c>
      <c r="N31" s="53" t="str">
        <f>IF(AND('Mapa final'!$AD$40="Media",'Mapa final'!$AF$40="Leve"),CONCATENATE("R6C",'Mapa final'!$T$40),"")</f>
        <v/>
      </c>
      <c r="O31" s="54" t="str">
        <f>IF(AND('Mapa final'!$AD$41="Media",'Mapa final'!$AF$41="Leve"),CONCATENATE("R6C",'Mapa final'!$T$41),"")</f>
        <v/>
      </c>
      <c r="P31" s="52" t="str">
        <f>IF(AND('Mapa final'!$AD$36="Media",'Mapa final'!$AF$36="Menor"),CONCATENATE("R6C",'Mapa final'!$T$36),"")</f>
        <v/>
      </c>
      <c r="Q31" s="53" t="str">
        <f>IF(AND('Mapa final'!$AD$37="Media",'Mapa final'!$AF$37="Menor"),CONCATENATE("R6C",'Mapa final'!$T$37),"")</f>
        <v/>
      </c>
      <c r="R31" s="53" t="str">
        <f>IF(AND('Mapa final'!$AD$38="Media",'Mapa final'!$AF$38="Menor"),CONCATENATE("R6C",'Mapa final'!$T$38),"")</f>
        <v/>
      </c>
      <c r="S31" s="53" t="str">
        <f>IF(AND('Mapa final'!$AD$39="Media",'Mapa final'!$AF$39="Menor"),CONCATENATE("R6C",'Mapa final'!$T$39),"")</f>
        <v/>
      </c>
      <c r="T31" s="53" t="str">
        <f>IF(AND('Mapa final'!$AD$40="Media",'Mapa final'!$AF$40="Menor"),CONCATENATE("R6C",'Mapa final'!$T$40),"")</f>
        <v/>
      </c>
      <c r="U31" s="54" t="str">
        <f>IF(AND('Mapa final'!$AD$41="Media",'Mapa final'!$AF$41="Menor"),CONCATENATE("R6C",'Mapa final'!$T$41),"")</f>
        <v/>
      </c>
      <c r="V31" s="52" t="str">
        <f>IF(AND('Mapa final'!$AD$36="Media",'Mapa final'!$AF$36="Moderado"),CONCATENATE("R6C",'Mapa final'!$T$36),"")</f>
        <v/>
      </c>
      <c r="W31" s="53" t="str">
        <f>IF(AND('Mapa final'!$AD$37="Media",'Mapa final'!$AF$37="Moderado"),CONCATENATE("R6C",'Mapa final'!$T$37),"")</f>
        <v/>
      </c>
      <c r="X31" s="53" t="str">
        <f>IF(AND('Mapa final'!$AD$38="Media",'Mapa final'!$AF$38="Moderado"),CONCATENATE("R6C",'Mapa final'!$T$38),"")</f>
        <v/>
      </c>
      <c r="Y31" s="53" t="str">
        <f>IF(AND('Mapa final'!$AD$39="Media",'Mapa final'!$AF$39="Moderado"),CONCATENATE("R6C",'Mapa final'!$T$39),"")</f>
        <v/>
      </c>
      <c r="Z31" s="53" t="str">
        <f>IF(AND('Mapa final'!$AD$40="Media",'Mapa final'!$AF$40="Moderado"),CONCATENATE("R6C",'Mapa final'!$T$40),"")</f>
        <v/>
      </c>
      <c r="AA31" s="54" t="str">
        <f>IF(AND('Mapa final'!$AD$41="Media",'Mapa final'!$AF$41="Moderado"),CONCATENATE("R6C",'Mapa final'!$T$41),"")</f>
        <v/>
      </c>
      <c r="AB31" s="36" t="str">
        <f>IF(AND('Mapa final'!$AD$36="Media",'Mapa final'!$AF$36="Mayor"),CONCATENATE("R6C",'Mapa final'!$T$36),"")</f>
        <v/>
      </c>
      <c r="AC31" s="37" t="str">
        <f>IF(AND('Mapa final'!$AD$37="Media",'Mapa final'!$AF$37="Mayor"),CONCATENATE("R6C",'Mapa final'!$T$37),"")</f>
        <v/>
      </c>
      <c r="AD31" s="42" t="str">
        <f>IF(AND('Mapa final'!$AD$38="Media",'Mapa final'!$AF$38="Mayor"),CONCATENATE("R6C",'Mapa final'!$T$38),"")</f>
        <v/>
      </c>
      <c r="AE31" s="42" t="str">
        <f>IF(AND('Mapa final'!$AD$39="Media",'Mapa final'!$AF$39="Mayor"),CONCATENATE("R6C",'Mapa final'!$T$39),"")</f>
        <v/>
      </c>
      <c r="AF31" s="42" t="str">
        <f>IF(AND('Mapa final'!$AD$40="Media",'Mapa final'!$AF$40="Mayor"),CONCATENATE("R6C",'Mapa final'!$T$40),"")</f>
        <v/>
      </c>
      <c r="AG31" s="38" t="str">
        <f>IF(AND('Mapa final'!$AD$41="Media",'Mapa final'!$AF$41="Mayor"),CONCATENATE("R6C",'Mapa final'!$T$41),"")</f>
        <v/>
      </c>
      <c r="AH31" s="39" t="str">
        <f>IF(AND('Mapa final'!$AD$36="Media",'Mapa final'!$AF$36="Catastrófico"),CONCATENATE("R6C",'Mapa final'!$T$36),"")</f>
        <v>R6C1</v>
      </c>
      <c r="AI31" s="40" t="str">
        <f>IF(AND('Mapa final'!$AD$37="Media",'Mapa final'!$AF$37="Catastrófico"),CONCATENATE("R6C",'Mapa final'!$T$37),"")</f>
        <v/>
      </c>
      <c r="AJ31" s="40" t="str">
        <f>IF(AND('Mapa final'!$AD$38="Media",'Mapa final'!$AF$38="Catastrófico"),CONCATENATE("R6C",'Mapa final'!$T$38),"")</f>
        <v/>
      </c>
      <c r="AK31" s="40" t="str">
        <f>IF(AND('Mapa final'!$AD$39="Media",'Mapa final'!$AF$39="Catastrófico"),CONCATENATE("R6C",'Mapa final'!$T$39),"")</f>
        <v/>
      </c>
      <c r="AL31" s="40" t="str">
        <f>IF(AND('Mapa final'!$AD$40="Media",'Mapa final'!$AF$40="Catastrófico"),CONCATENATE("R6C",'Mapa final'!$T$40),"")</f>
        <v/>
      </c>
      <c r="AM31" s="41" t="str">
        <f>IF(AND('Mapa final'!$AD$41="Media",'Mapa final'!$AF$41="Catastrófico"),CONCATENATE("R6C",'Mapa final'!$T$41),"")</f>
        <v/>
      </c>
      <c r="AN31" s="10"/>
      <c r="AO31" s="497"/>
      <c r="AP31" s="498"/>
      <c r="AQ31" s="498"/>
      <c r="AR31" s="498"/>
      <c r="AS31" s="498"/>
      <c r="AT31" s="499"/>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row>
    <row r="32" spans="1:76" ht="15" customHeight="1" x14ac:dyDescent="0.25">
      <c r="A32" s="10"/>
      <c r="B32" s="366"/>
      <c r="C32" s="366"/>
      <c r="D32" s="367"/>
      <c r="E32" s="467"/>
      <c r="F32" s="468"/>
      <c r="G32" s="468"/>
      <c r="H32" s="468"/>
      <c r="I32" s="483"/>
      <c r="J32" s="52" t="str">
        <f>IF(AND('Mapa final'!$AD$42="Media",'Mapa final'!$AF$42="Leve"),CONCATENATE("R7C",'Mapa final'!$T$42),"")</f>
        <v/>
      </c>
      <c r="K32" s="53" t="str">
        <f>IF(AND('Mapa final'!$AD$43="Media",'Mapa final'!$AF$43="Leve"),CONCATENATE("R7C",'Mapa final'!$T$43),"")</f>
        <v/>
      </c>
      <c r="L32" s="53" t="str">
        <f>IF(AND('Mapa final'!$AD$44="Media",'Mapa final'!$AF$44="Leve"),CONCATENATE("R7C",'Mapa final'!$T$44),"")</f>
        <v/>
      </c>
      <c r="M32" s="53" t="str">
        <f>IF(AND('Mapa final'!$AD$45="Media",'Mapa final'!$AF$45="Leve"),CONCATENATE("R7C",'Mapa final'!$T$45),"")</f>
        <v/>
      </c>
      <c r="N32" s="53" t="str">
        <f>IF(AND('Mapa final'!$AD$46="Media",'Mapa final'!$AF$46="Leve"),CONCATENATE("R7C",'Mapa final'!$T$46),"")</f>
        <v/>
      </c>
      <c r="O32" s="54" t="str">
        <f>IF(AND('Mapa final'!$AD$47="Media",'Mapa final'!$AF$47="Leve"),CONCATENATE("R7C",'Mapa final'!$T$47),"")</f>
        <v/>
      </c>
      <c r="P32" s="52" t="str">
        <f>IF(AND('Mapa final'!$AD$42="Media",'Mapa final'!$AF$42="Menor"),CONCATENATE("R7C",'Mapa final'!$T$42),"")</f>
        <v/>
      </c>
      <c r="Q32" s="53" t="str">
        <f>IF(AND('Mapa final'!$AD$43="Media",'Mapa final'!$AF$43="Menor"),CONCATENATE("R7C",'Mapa final'!$T$43),"")</f>
        <v/>
      </c>
      <c r="R32" s="53" t="str">
        <f>IF(AND('Mapa final'!$AD$44="Media",'Mapa final'!$AF$44="Menor"),CONCATENATE("R7C",'Mapa final'!$T$44),"")</f>
        <v/>
      </c>
      <c r="S32" s="53" t="str">
        <f>IF(AND('Mapa final'!$AD$45="Media",'Mapa final'!$AF$45="Menor"),CONCATENATE("R7C",'Mapa final'!$T$45),"")</f>
        <v/>
      </c>
      <c r="T32" s="53" t="str">
        <f>IF(AND('Mapa final'!$AD$46="Media",'Mapa final'!$AF$46="Menor"),CONCATENATE("R7C",'Mapa final'!$T$46),"")</f>
        <v/>
      </c>
      <c r="U32" s="54" t="str">
        <f>IF(AND('Mapa final'!$AD$47="Media",'Mapa final'!$AF$47="Menor"),CONCATENATE("R7C",'Mapa final'!$T$47),"")</f>
        <v/>
      </c>
      <c r="V32" s="52" t="str">
        <f>IF(AND('Mapa final'!$AD$42="Media",'Mapa final'!$AF$42="Moderado"),CONCATENATE("R7C",'Mapa final'!$T$42),"")</f>
        <v/>
      </c>
      <c r="W32" s="53" t="str">
        <f>IF(AND('Mapa final'!$AD$43="Media",'Mapa final'!$AF$43="Moderado"),CONCATENATE("R7C",'Mapa final'!$T$43),"")</f>
        <v/>
      </c>
      <c r="X32" s="53" t="str">
        <f>IF(AND('Mapa final'!$AD$44="Media",'Mapa final'!$AF$44="Moderado"),CONCATENATE("R7C",'Mapa final'!$T$44),"")</f>
        <v/>
      </c>
      <c r="Y32" s="53" t="str">
        <f>IF(AND('Mapa final'!$AD$45="Media",'Mapa final'!$AF$45="Moderado"),CONCATENATE("R7C",'Mapa final'!$T$45),"")</f>
        <v/>
      </c>
      <c r="Z32" s="53" t="str">
        <f>IF(AND('Mapa final'!$AD$46="Media",'Mapa final'!$AF$46="Moderado"),CONCATENATE("R7C",'Mapa final'!$T$46),"")</f>
        <v/>
      </c>
      <c r="AA32" s="54" t="str">
        <f>IF(AND('Mapa final'!$AD$47="Media",'Mapa final'!$AF$47="Moderado"),CONCATENATE("R7C",'Mapa final'!$T$47),"")</f>
        <v/>
      </c>
      <c r="AB32" s="36" t="str">
        <f>IF(AND('Mapa final'!$AD$42="Media",'Mapa final'!$AF$42="Mayor"),CONCATENATE("R7C",'Mapa final'!$T$42),"")</f>
        <v/>
      </c>
      <c r="AC32" s="37" t="str">
        <f>IF(AND('Mapa final'!$AD$43="Media",'Mapa final'!$AF$43="Mayor"),CONCATENATE("R7C",'Mapa final'!$T$43),"")</f>
        <v/>
      </c>
      <c r="AD32" s="42" t="str">
        <f>IF(AND('Mapa final'!$AD$44="Media",'Mapa final'!$AF$44="Mayor"),CONCATENATE("R7C",'Mapa final'!$T$44),"")</f>
        <v/>
      </c>
      <c r="AE32" s="42" t="str">
        <f>IF(AND('Mapa final'!$AD$45="Media",'Mapa final'!$AF$45="Mayor"),CONCATENATE("R7C",'Mapa final'!$T$45),"")</f>
        <v/>
      </c>
      <c r="AF32" s="42" t="str">
        <f>IF(AND('Mapa final'!$AD$46="Media",'Mapa final'!$AF$46="Mayor"),CONCATENATE("R7C",'Mapa final'!$T$46),"")</f>
        <v/>
      </c>
      <c r="AG32" s="38" t="str">
        <f>IF(AND('Mapa final'!$AD$47="Media",'Mapa final'!$AF$47="Mayor"),CONCATENATE("R7C",'Mapa final'!$T$47),"")</f>
        <v/>
      </c>
      <c r="AH32" s="39" t="str">
        <f>IF(AND('Mapa final'!$AD$42="Media",'Mapa final'!$AF$42="Catastrófico"),CONCATENATE("R7C",'Mapa final'!$T$42),"")</f>
        <v>R7C1</v>
      </c>
      <c r="AI32" s="40" t="str">
        <f>IF(AND('Mapa final'!$AD$43="Media",'Mapa final'!$AF$43="Catastrófico"),CONCATENATE("R7C",'Mapa final'!$T$43),"")</f>
        <v/>
      </c>
      <c r="AJ32" s="40" t="str">
        <f>IF(AND('Mapa final'!$AD$44="Media",'Mapa final'!$AF$44="Catastrófico"),CONCATENATE("R7C",'Mapa final'!$T$44),"")</f>
        <v/>
      </c>
      <c r="AK32" s="40" t="str">
        <f>IF(AND('Mapa final'!$AD$45="Media",'Mapa final'!$AF$45="Catastrófico"),CONCATENATE("R7C",'Mapa final'!$T$45),"")</f>
        <v/>
      </c>
      <c r="AL32" s="40" t="str">
        <f>IF(AND('Mapa final'!$AD$46="Media",'Mapa final'!$AF$46="Catastrófico"),CONCATENATE("R7C",'Mapa final'!$T$46),"")</f>
        <v/>
      </c>
      <c r="AM32" s="41" t="str">
        <f>IF(AND('Mapa final'!$AD$47="Media",'Mapa final'!$AF$47="Catastrófico"),CONCATENATE("R7C",'Mapa final'!$T$47),"")</f>
        <v/>
      </c>
      <c r="AN32" s="10"/>
      <c r="AO32" s="497"/>
      <c r="AP32" s="498"/>
      <c r="AQ32" s="498"/>
      <c r="AR32" s="498"/>
      <c r="AS32" s="498"/>
      <c r="AT32" s="499"/>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row>
    <row r="33" spans="1:80" ht="15" customHeight="1" x14ac:dyDescent="0.25">
      <c r="A33" s="10"/>
      <c r="B33" s="366"/>
      <c r="C33" s="366"/>
      <c r="D33" s="367"/>
      <c r="E33" s="467"/>
      <c r="F33" s="468"/>
      <c r="G33" s="468"/>
      <c r="H33" s="468"/>
      <c r="I33" s="483"/>
      <c r="J33" s="52" t="str">
        <f>IF(AND('Mapa final'!$AD$48="Media",'Mapa final'!$AF$48="Leve"),CONCATENATE("R8C",'Mapa final'!$T$48),"")</f>
        <v/>
      </c>
      <c r="K33" s="53" t="str">
        <f>IF(AND('Mapa final'!$AD$49="Media",'Mapa final'!$AF$49="Leve"),CONCATENATE("R8C",'Mapa final'!$T$49),"")</f>
        <v/>
      </c>
      <c r="L33" s="53" t="str">
        <f>IF(AND('Mapa final'!$AD$50="Media",'Mapa final'!$AF$50="Leve"),CONCATENATE("R8C",'Mapa final'!$T$50),"")</f>
        <v/>
      </c>
      <c r="M33" s="53" t="str">
        <f>IF(AND('Mapa final'!$AD$51="Media",'Mapa final'!$AF$51="Leve"),CONCATENATE("R8C",'Mapa final'!$T$51),"")</f>
        <v/>
      </c>
      <c r="N33" s="53" t="str">
        <f>IF(AND('Mapa final'!$AD$52="Media",'Mapa final'!$AF$52="Leve"),CONCATENATE("R8C",'Mapa final'!$T$52),"")</f>
        <v/>
      </c>
      <c r="O33" s="54" t="str">
        <f>IF(AND('Mapa final'!$AD$53="Media",'Mapa final'!$AF$53="Leve"),CONCATENATE("R8C",'Mapa final'!$T$53),"")</f>
        <v/>
      </c>
      <c r="P33" s="52" t="str">
        <f>IF(AND('Mapa final'!$AD$48="Media",'Mapa final'!$AF$48="Menor"),CONCATENATE("R8C",'Mapa final'!$T$48),"")</f>
        <v/>
      </c>
      <c r="Q33" s="53" t="str">
        <f>IF(AND('Mapa final'!$AD$49="Media",'Mapa final'!$AF$49="Menor"),CONCATENATE("R8C",'Mapa final'!$T$49),"")</f>
        <v/>
      </c>
      <c r="R33" s="53" t="str">
        <f>IF(AND('Mapa final'!$AD$50="Media",'Mapa final'!$AF$50="Menor"),CONCATENATE("R8C",'Mapa final'!$T$50),"")</f>
        <v/>
      </c>
      <c r="S33" s="53" t="str">
        <f>IF(AND('Mapa final'!$AD$51="Media",'Mapa final'!$AF$51="Menor"),CONCATENATE("R8C",'Mapa final'!$T$51),"")</f>
        <v/>
      </c>
      <c r="T33" s="53" t="str">
        <f>IF(AND('Mapa final'!$AD$52="Media",'Mapa final'!$AF$52="Menor"),CONCATENATE("R8C",'Mapa final'!$T$52),"")</f>
        <v/>
      </c>
      <c r="U33" s="54" t="str">
        <f>IF(AND('Mapa final'!$AD$53="Media",'Mapa final'!$AF$53="Menor"),CONCATENATE("R8C",'Mapa final'!$T$53),"")</f>
        <v/>
      </c>
      <c r="V33" s="52" t="str">
        <f>IF(AND('Mapa final'!$AD$48="Media",'Mapa final'!$AF$48="Moderado"),CONCATENATE("R8C",'Mapa final'!$T$48),"")</f>
        <v/>
      </c>
      <c r="W33" s="53" t="str">
        <f>IF(AND('Mapa final'!$AD$49="Media",'Mapa final'!$AF$49="Moderado"),CONCATENATE("R8C",'Mapa final'!$T$49),"")</f>
        <v/>
      </c>
      <c r="X33" s="53" t="str">
        <f>IF(AND('Mapa final'!$AD$50="Media",'Mapa final'!$AF$50="Moderado"),CONCATENATE("R8C",'Mapa final'!$T$50),"")</f>
        <v/>
      </c>
      <c r="Y33" s="53" t="str">
        <f>IF(AND('Mapa final'!$AD$51="Media",'Mapa final'!$AF$51="Moderado"),CONCATENATE("R8C",'Mapa final'!$T$51),"")</f>
        <v/>
      </c>
      <c r="Z33" s="53" t="str">
        <f>IF(AND('Mapa final'!$AD$52="Media",'Mapa final'!$AF$52="Moderado"),CONCATENATE("R8C",'Mapa final'!$T$52),"")</f>
        <v/>
      </c>
      <c r="AA33" s="54" t="str">
        <f>IF(AND('Mapa final'!$AD$53="Media",'Mapa final'!$AF$53="Moderado"),CONCATENATE("R8C",'Mapa final'!$T$53),"")</f>
        <v/>
      </c>
      <c r="AB33" s="36" t="str">
        <f>IF(AND('Mapa final'!$AD$48="Media",'Mapa final'!$AF$48="Mayor"),CONCATENATE("R8C",'Mapa final'!$T$48),"")</f>
        <v/>
      </c>
      <c r="AC33" s="37" t="str">
        <f>IF(AND('Mapa final'!$AD$49="Media",'Mapa final'!$AF$49="Mayor"),CONCATENATE("R8C",'Mapa final'!$T$49),"")</f>
        <v/>
      </c>
      <c r="AD33" s="42" t="str">
        <f>IF(AND('Mapa final'!$AD$50="Media",'Mapa final'!$AF$50="Mayor"),CONCATENATE("R8C",'Mapa final'!$T$50),"")</f>
        <v/>
      </c>
      <c r="AE33" s="42" t="str">
        <f>IF(AND('Mapa final'!$AD$51="Media",'Mapa final'!$AF$51="Mayor"),CONCATENATE("R8C",'Mapa final'!$T$51),"")</f>
        <v/>
      </c>
      <c r="AF33" s="42" t="str">
        <f>IF(AND('Mapa final'!$AD$52="Media",'Mapa final'!$AF$52="Mayor"),CONCATENATE("R8C",'Mapa final'!$T$52),"")</f>
        <v/>
      </c>
      <c r="AG33" s="38" t="str">
        <f>IF(AND('Mapa final'!$AD$53="Media",'Mapa final'!$AF$53="Mayor"),CONCATENATE("R8C",'Mapa final'!$T$53),"")</f>
        <v/>
      </c>
      <c r="AH33" s="39" t="str">
        <f>IF(AND('Mapa final'!$AD$48="Media",'Mapa final'!$AF$48="Catastrófico"),CONCATENATE("R8C",'Mapa final'!$T$48),"")</f>
        <v>R8C1</v>
      </c>
      <c r="AI33" s="40" t="str">
        <f>IF(AND('Mapa final'!$AD$49="Media",'Mapa final'!$AF$49="Catastrófico"),CONCATENATE("R8C",'Mapa final'!$T$49),"")</f>
        <v/>
      </c>
      <c r="AJ33" s="40" t="str">
        <f>IF(AND('Mapa final'!$AD$50="Media",'Mapa final'!$AF$50="Catastrófico"),CONCATENATE("R8C",'Mapa final'!$T$50),"")</f>
        <v/>
      </c>
      <c r="AK33" s="40" t="str">
        <f>IF(AND('Mapa final'!$AD$51="Media",'Mapa final'!$AF$51="Catastrófico"),CONCATENATE("R8C",'Mapa final'!$T$51),"")</f>
        <v/>
      </c>
      <c r="AL33" s="40" t="str">
        <f>IF(AND('Mapa final'!$AD$52="Media",'Mapa final'!$AF$52="Catastrófico"),CONCATENATE("R8C",'Mapa final'!$T$52),"")</f>
        <v/>
      </c>
      <c r="AM33" s="41" t="str">
        <f>IF(AND('Mapa final'!$AD$53="Media",'Mapa final'!$AF$53="Catastrófico"),CONCATENATE("R8C",'Mapa final'!$T$53),"")</f>
        <v/>
      </c>
      <c r="AN33" s="10"/>
      <c r="AO33" s="497"/>
      <c r="AP33" s="498"/>
      <c r="AQ33" s="498"/>
      <c r="AR33" s="498"/>
      <c r="AS33" s="498"/>
      <c r="AT33" s="499"/>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row>
    <row r="34" spans="1:80" ht="15" customHeight="1" x14ac:dyDescent="0.25">
      <c r="A34" s="10"/>
      <c r="B34" s="366"/>
      <c r="C34" s="366"/>
      <c r="D34" s="367"/>
      <c r="E34" s="467"/>
      <c r="F34" s="468"/>
      <c r="G34" s="468"/>
      <c r="H34" s="468"/>
      <c r="I34" s="483"/>
      <c r="J34" s="52" t="str">
        <f>IF(AND('Mapa final'!$AD$54="Media",'Mapa final'!$AF$54="Leve"),CONCATENATE("R9C",'Mapa final'!$T$54),"")</f>
        <v/>
      </c>
      <c r="K34" s="53" t="str">
        <f>IF(AND('Mapa final'!$AD$55="Media",'Mapa final'!$AF$55="Leve"),CONCATENATE("R9C",'Mapa final'!$T$55),"")</f>
        <v/>
      </c>
      <c r="L34" s="53" t="str">
        <f>IF(AND('Mapa final'!$AD$56="Media",'Mapa final'!$AF$56="Leve"),CONCATENATE("R9C",'Mapa final'!$T$56),"")</f>
        <v/>
      </c>
      <c r="M34" s="53" t="str">
        <f>IF(AND('Mapa final'!$AD$57="Media",'Mapa final'!$AF$57="Leve"),CONCATENATE("R9C",'Mapa final'!$T$57),"")</f>
        <v/>
      </c>
      <c r="N34" s="53" t="str">
        <f>IF(AND('Mapa final'!$AD$58="Media",'Mapa final'!$AF$58="Leve"),CONCATENATE("R9C",'Mapa final'!$T$58),"")</f>
        <v/>
      </c>
      <c r="O34" s="54" t="str">
        <f>IF(AND('Mapa final'!$AD$59="Media",'Mapa final'!$AF$59="Leve"),CONCATENATE("R9C",'Mapa final'!$T$59),"")</f>
        <v/>
      </c>
      <c r="P34" s="52" t="str">
        <f>IF(AND('Mapa final'!$AD$54="Media",'Mapa final'!$AF$54="Menor"),CONCATENATE("R9C",'Mapa final'!$T$54),"")</f>
        <v/>
      </c>
      <c r="Q34" s="53" t="str">
        <f>IF(AND('Mapa final'!$AD$55="Media",'Mapa final'!$AF$55="Menor"),CONCATENATE("R9C",'Mapa final'!$T$55),"")</f>
        <v/>
      </c>
      <c r="R34" s="53" t="str">
        <f>IF(AND('Mapa final'!$AD$56="Media",'Mapa final'!$AF$56="Menor"),CONCATENATE("R9C",'Mapa final'!$T$56),"")</f>
        <v/>
      </c>
      <c r="S34" s="53" t="str">
        <f>IF(AND('Mapa final'!$AD$57="Media",'Mapa final'!$AF$57="Menor"),CONCATENATE("R9C",'Mapa final'!$T$57),"")</f>
        <v/>
      </c>
      <c r="T34" s="53" t="str">
        <f>IF(AND('Mapa final'!$AD$58="Media",'Mapa final'!$AF$58="Menor"),CONCATENATE("R9C",'Mapa final'!$T$58),"")</f>
        <v/>
      </c>
      <c r="U34" s="54" t="str">
        <f>IF(AND('Mapa final'!$AD$59="Media",'Mapa final'!$AF$59="Menor"),CONCATENATE("R9C",'Mapa final'!$T$59),"")</f>
        <v/>
      </c>
      <c r="V34" s="52" t="str">
        <f>IF(AND('Mapa final'!$AD$54="Media",'Mapa final'!$AF$54="Moderado"),CONCATENATE("R9C",'Mapa final'!$T$54),"")</f>
        <v/>
      </c>
      <c r="W34" s="53" t="str">
        <f>IF(AND('Mapa final'!$AD$55="Media",'Mapa final'!$AF$55="Moderado"),CONCATENATE("R9C",'Mapa final'!$T$55),"")</f>
        <v/>
      </c>
      <c r="X34" s="53" t="str">
        <f>IF(AND('Mapa final'!$AD$56="Media",'Mapa final'!$AF$56="Moderado"),CONCATENATE("R9C",'Mapa final'!$T$56),"")</f>
        <v/>
      </c>
      <c r="Y34" s="53" t="str">
        <f>IF(AND('Mapa final'!$AD$57="Media",'Mapa final'!$AF$57="Moderado"),CONCATENATE("R9C",'Mapa final'!$T$57),"")</f>
        <v/>
      </c>
      <c r="Z34" s="53" t="str">
        <f>IF(AND('Mapa final'!$AD$58="Media",'Mapa final'!$AF$58="Moderado"),CONCATENATE("R9C",'Mapa final'!$T$58),"")</f>
        <v/>
      </c>
      <c r="AA34" s="54" t="str">
        <f>IF(AND('Mapa final'!$AD$59="Media",'Mapa final'!$AF$59="Moderado"),CONCATENATE("R9C",'Mapa final'!$T$59),"")</f>
        <v/>
      </c>
      <c r="AB34" s="36" t="str">
        <f>IF(AND('Mapa final'!$AD$54="Media",'Mapa final'!$AF$54="Mayor"),CONCATENATE("R9C",'Mapa final'!$T$54),"")</f>
        <v/>
      </c>
      <c r="AC34" s="37" t="str">
        <f>IF(AND('Mapa final'!$AD$55="Media",'Mapa final'!$AF$55="Mayor"),CONCATENATE("R9C",'Mapa final'!$T$55),"")</f>
        <v/>
      </c>
      <c r="AD34" s="42" t="str">
        <f>IF(AND('Mapa final'!$AD$56="Media",'Mapa final'!$AF$56="Mayor"),CONCATENATE("R9C",'Mapa final'!$T$56),"")</f>
        <v/>
      </c>
      <c r="AE34" s="42" t="str">
        <f>IF(AND('Mapa final'!$AD$57="Media",'Mapa final'!$AF$57="Mayor"),CONCATENATE("R9C",'Mapa final'!$T$57),"")</f>
        <v/>
      </c>
      <c r="AF34" s="42" t="str">
        <f>IF(AND('Mapa final'!$AD$58="Media",'Mapa final'!$AF$58="Mayor"),CONCATENATE("R9C",'Mapa final'!$T$58),"")</f>
        <v/>
      </c>
      <c r="AG34" s="38" t="str">
        <f>IF(AND('Mapa final'!$AD$59="Media",'Mapa final'!$AF$59="Mayor"),CONCATENATE("R9C",'Mapa final'!$T$59),"")</f>
        <v/>
      </c>
      <c r="AH34" s="39" t="str">
        <f>IF(AND('Mapa final'!$AD$54="Media",'Mapa final'!$AF$54="Catastrófico"),CONCATENATE("R9C",'Mapa final'!$T$54),"")</f>
        <v>R9C1</v>
      </c>
      <c r="AI34" s="40" t="str">
        <f>IF(AND('Mapa final'!$AD$55="Media",'Mapa final'!$AF$55="Catastrófico"),CONCATENATE("R9C",'Mapa final'!$T$55),"")</f>
        <v/>
      </c>
      <c r="AJ34" s="40" t="str">
        <f>IF(AND('Mapa final'!$AD$56="Media",'Mapa final'!$AF$56="Catastrófico"),CONCATENATE("R9C",'Mapa final'!$T$56),"")</f>
        <v/>
      </c>
      <c r="AK34" s="40" t="str">
        <f>IF(AND('Mapa final'!$AD$57="Media",'Mapa final'!$AF$57="Catastrófico"),CONCATENATE("R9C",'Mapa final'!$T$57),"")</f>
        <v/>
      </c>
      <c r="AL34" s="40" t="str">
        <f>IF(AND('Mapa final'!$AD$58="Media",'Mapa final'!$AF$58="Catastrófico"),CONCATENATE("R9C",'Mapa final'!$T$58),"")</f>
        <v/>
      </c>
      <c r="AM34" s="41" t="str">
        <f>IF(AND('Mapa final'!$AD$59="Media",'Mapa final'!$AF$59="Catastrófico"),CONCATENATE("R9C",'Mapa final'!$T$59),"")</f>
        <v/>
      </c>
      <c r="AN34" s="10"/>
      <c r="AO34" s="497"/>
      <c r="AP34" s="498"/>
      <c r="AQ34" s="498"/>
      <c r="AR34" s="498"/>
      <c r="AS34" s="498"/>
      <c r="AT34" s="499"/>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row>
    <row r="35" spans="1:80" ht="15.75" customHeight="1" thickBot="1" x14ac:dyDescent="0.3">
      <c r="A35" s="10"/>
      <c r="B35" s="366"/>
      <c r="C35" s="366"/>
      <c r="D35" s="367"/>
      <c r="E35" s="469"/>
      <c r="F35" s="470"/>
      <c r="G35" s="470"/>
      <c r="H35" s="470"/>
      <c r="I35" s="484"/>
      <c r="J35" s="52" t="str">
        <f>IF(AND('Mapa final'!$AD$60="Media",'Mapa final'!$AF$60="Leve"),CONCATENATE("R10C",'Mapa final'!$T$60),"")</f>
        <v/>
      </c>
      <c r="K35" s="53" t="str">
        <f>IF(AND('Mapa final'!$AD$61="Media",'Mapa final'!$AF$61="Leve"),CONCATENATE("R10C",'Mapa final'!$T$61),"")</f>
        <v/>
      </c>
      <c r="L35" s="53" t="str">
        <f>IF(AND('Mapa final'!$AD$62="Media",'Mapa final'!$AF$62="Leve"),CONCATENATE("R10C",'Mapa final'!$T$62),"")</f>
        <v/>
      </c>
      <c r="M35" s="53" t="str">
        <f>IF(AND('Mapa final'!$AD$63="Media",'Mapa final'!$AF$63="Leve"),CONCATENATE("R10C",'Mapa final'!$T$63),"")</f>
        <v/>
      </c>
      <c r="N35" s="53" t="str">
        <f>IF(AND('Mapa final'!$AD$64="Media",'Mapa final'!$AF$64="Leve"),CONCATENATE("R10C",'Mapa final'!$T$64),"")</f>
        <v/>
      </c>
      <c r="O35" s="54" t="str">
        <f>IF(AND('Mapa final'!$AD$65="Media",'Mapa final'!$AF$65="Leve"),CONCATENATE("R10C",'Mapa final'!$T$65),"")</f>
        <v/>
      </c>
      <c r="P35" s="52" t="str">
        <f>IF(AND('Mapa final'!$AD$60="Media",'Mapa final'!$AF$60="Menor"),CONCATENATE("R10C",'Mapa final'!$T$60),"")</f>
        <v/>
      </c>
      <c r="Q35" s="53" t="str">
        <f>IF(AND('Mapa final'!$AD$61="Media",'Mapa final'!$AF$61="Menor"),CONCATENATE("R10C",'Mapa final'!$T$61),"")</f>
        <v/>
      </c>
      <c r="R35" s="53" t="str">
        <f>IF(AND('Mapa final'!$AD$62="Media",'Mapa final'!$AF$62="Menor"),CONCATENATE("R10C",'Mapa final'!$T$62),"")</f>
        <v/>
      </c>
      <c r="S35" s="53" t="str">
        <f>IF(AND('Mapa final'!$AD$63="Media",'Mapa final'!$AF$63="Menor"),CONCATENATE("R10C",'Mapa final'!$T$63),"")</f>
        <v/>
      </c>
      <c r="T35" s="53" t="str">
        <f>IF(AND('Mapa final'!$AD$64="Media",'Mapa final'!$AF$64="Menor"),CONCATENATE("R10C",'Mapa final'!$T$64),"")</f>
        <v/>
      </c>
      <c r="U35" s="54" t="str">
        <f>IF(AND('Mapa final'!$AD$65="Media",'Mapa final'!$AF$65="Menor"),CONCATENATE("R10C",'Mapa final'!$T$65),"")</f>
        <v/>
      </c>
      <c r="V35" s="52" t="str">
        <f>IF(AND('Mapa final'!$AD$60="Media",'Mapa final'!$AF$60="Moderado"),CONCATENATE("R10C",'Mapa final'!$T$60),"")</f>
        <v/>
      </c>
      <c r="W35" s="53" t="str">
        <f>IF(AND('Mapa final'!$AD$61="Media",'Mapa final'!$AF$61="Moderado"),CONCATENATE("R10C",'Mapa final'!$T$61),"")</f>
        <v/>
      </c>
      <c r="X35" s="53" t="str">
        <f>IF(AND('Mapa final'!$AD$62="Media",'Mapa final'!$AF$62="Moderado"),CONCATENATE("R10C",'Mapa final'!$T$62),"")</f>
        <v/>
      </c>
      <c r="Y35" s="53" t="str">
        <f>IF(AND('Mapa final'!$AD$63="Media",'Mapa final'!$AF$63="Moderado"),CONCATENATE("R10C",'Mapa final'!$T$63),"")</f>
        <v/>
      </c>
      <c r="Z35" s="53" t="str">
        <f>IF(AND('Mapa final'!$AD$64="Media",'Mapa final'!$AF$64="Moderado"),CONCATENATE("R10C",'Mapa final'!$T$64),"")</f>
        <v/>
      </c>
      <c r="AA35" s="54" t="str">
        <f>IF(AND('Mapa final'!$AD$65="Media",'Mapa final'!$AF$65="Moderado"),CONCATENATE("R10C",'Mapa final'!$T$65),"")</f>
        <v/>
      </c>
      <c r="AB35" s="43" t="str">
        <f>IF(AND('Mapa final'!$AD$60="Media",'Mapa final'!$AF$60="Mayor"),CONCATENATE("R10C",'Mapa final'!$T$60),"")</f>
        <v/>
      </c>
      <c r="AC35" s="44" t="str">
        <f>IF(AND('Mapa final'!$AD$61="Media",'Mapa final'!$AF$61="Mayor"),CONCATENATE("R10C",'Mapa final'!$T$61),"")</f>
        <v/>
      </c>
      <c r="AD35" s="44" t="str">
        <f>IF(AND('Mapa final'!$AD$62="Media",'Mapa final'!$AF$62="Mayor"),CONCATENATE("R10C",'Mapa final'!$T$62),"")</f>
        <v/>
      </c>
      <c r="AE35" s="44" t="str">
        <f>IF(AND('Mapa final'!$AD$63="Media",'Mapa final'!$AF$63="Mayor"),CONCATENATE("R10C",'Mapa final'!$T$63),"")</f>
        <v/>
      </c>
      <c r="AF35" s="44" t="str">
        <f>IF(AND('Mapa final'!$AD$64="Media",'Mapa final'!$AF$64="Mayor"),CONCATENATE("R10C",'Mapa final'!$T$64),"")</f>
        <v/>
      </c>
      <c r="AG35" s="45" t="str">
        <f>IF(AND('Mapa final'!$AD$65="Media",'Mapa final'!$AF$65="Mayor"),CONCATENATE("R10C",'Mapa final'!$T$65),"")</f>
        <v/>
      </c>
      <c r="AH35" s="46" t="str">
        <f>IF(AND('Mapa final'!$AD$60="Media",'Mapa final'!$AF$60="Catastrófico"),CONCATENATE("R10C",'Mapa final'!$T$60),"")</f>
        <v/>
      </c>
      <c r="AI35" s="47" t="str">
        <f>IF(AND('Mapa final'!$AD$61="Media",'Mapa final'!$AF$61="Catastrófico"),CONCATENATE("R10C",'Mapa final'!$T$61),"")</f>
        <v/>
      </c>
      <c r="AJ35" s="47" t="str">
        <f>IF(AND('Mapa final'!$AD$62="Media",'Mapa final'!$AF$62="Catastrófico"),CONCATENATE("R10C",'Mapa final'!$T$62),"")</f>
        <v/>
      </c>
      <c r="AK35" s="47" t="str">
        <f>IF(AND('Mapa final'!$AD$63="Media",'Mapa final'!$AF$63="Catastrófico"),CONCATENATE("R10C",'Mapa final'!$T$63),"")</f>
        <v/>
      </c>
      <c r="AL35" s="47" t="str">
        <f>IF(AND('Mapa final'!$AD$64="Media",'Mapa final'!$AF$64="Catastrófico"),CONCATENATE("R10C",'Mapa final'!$T$64),"")</f>
        <v/>
      </c>
      <c r="AM35" s="48" t="str">
        <f>IF(AND('Mapa final'!$AD$65="Media",'Mapa final'!$AF$65="Catastrófico"),CONCATENATE("R10C",'Mapa final'!$T$65),"")</f>
        <v/>
      </c>
      <c r="AN35" s="10"/>
      <c r="AO35" s="500"/>
      <c r="AP35" s="501"/>
      <c r="AQ35" s="501"/>
      <c r="AR35" s="501"/>
      <c r="AS35" s="501"/>
      <c r="AT35" s="502"/>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row>
    <row r="36" spans="1:80" ht="15" customHeight="1" x14ac:dyDescent="0.25">
      <c r="A36" s="10"/>
      <c r="B36" s="366"/>
      <c r="C36" s="366"/>
      <c r="D36" s="367"/>
      <c r="E36" s="463" t="s">
        <v>107</v>
      </c>
      <c r="F36" s="464"/>
      <c r="G36" s="464"/>
      <c r="H36" s="464"/>
      <c r="I36" s="464"/>
      <c r="J36" s="58" t="str">
        <f>IF(AND('Mapa final'!$AD$6="Baja",'Mapa final'!$AF$6="Leve"),CONCATENATE("R1C",'Mapa final'!$T$6),"")</f>
        <v/>
      </c>
      <c r="K36" s="59" t="str">
        <f>IF(AND('Mapa final'!$AD$7="Baja",'Mapa final'!$AF$7="Leve"),CONCATENATE("R1C",'Mapa final'!$T$7),"")</f>
        <v/>
      </c>
      <c r="L36" s="59" t="str">
        <f>IF(AND('Mapa final'!$AD$8="Baja",'Mapa final'!$AF$8="Leve"),CONCATENATE("R1C",'Mapa final'!$T$8),"")</f>
        <v/>
      </c>
      <c r="M36" s="59" t="str">
        <f>IF(AND('Mapa final'!$AD$9="Baja",'Mapa final'!$AF$9="Leve"),CONCATENATE("R1C",'Mapa final'!$T$9),"")</f>
        <v/>
      </c>
      <c r="N36" s="59" t="str">
        <f>IF(AND('Mapa final'!$AD$10="Baja",'Mapa final'!$AF$10="Leve"),CONCATENATE("R1C",'Mapa final'!$T$10),"")</f>
        <v/>
      </c>
      <c r="O36" s="60" t="str">
        <f>IF(AND('Mapa final'!$AD$11="Baja",'Mapa final'!$AF$11="Leve"),CONCATENATE("R1C",'Mapa final'!$T$11),"")</f>
        <v/>
      </c>
      <c r="P36" s="49" t="str">
        <f>IF(AND('Mapa final'!$AD$6="Baja",'Mapa final'!$AF$6="Menor"),CONCATENATE("R1C",'Mapa final'!$T$6),"")</f>
        <v/>
      </c>
      <c r="Q36" s="50" t="str">
        <f>IF(AND('Mapa final'!$AD$7="Baja",'Mapa final'!$AF$7="Menor"),CONCATENATE("R1C",'Mapa final'!$T$7),"")</f>
        <v/>
      </c>
      <c r="R36" s="50" t="str">
        <f>IF(AND('Mapa final'!$AD$8="Baja",'Mapa final'!$AF$8="Menor"),CONCATENATE("R1C",'Mapa final'!$T$8),"")</f>
        <v/>
      </c>
      <c r="S36" s="50" t="str">
        <f>IF(AND('Mapa final'!$AD$9="Baja",'Mapa final'!$AF$9="Menor"),CONCATENATE("R1C",'Mapa final'!$T$9),"")</f>
        <v/>
      </c>
      <c r="T36" s="50" t="str">
        <f>IF(AND('Mapa final'!$AD$10="Baja",'Mapa final'!$AF$10="Menor"),CONCATENATE("R1C",'Mapa final'!$T$10),"")</f>
        <v/>
      </c>
      <c r="U36" s="51" t="str">
        <f>IF(AND('Mapa final'!$AD$11="Baja",'Mapa final'!$AF$11="Menor"),CONCATENATE("R1C",'Mapa final'!$T$11),"")</f>
        <v/>
      </c>
      <c r="V36" s="49" t="str">
        <f>IF(AND('Mapa final'!$AD$6="Baja",'Mapa final'!$AF$6="Moderado"),CONCATENATE("R1C",'Mapa final'!$T$6),"")</f>
        <v/>
      </c>
      <c r="W36" s="50" t="str">
        <f>IF(AND('Mapa final'!$AD$7="Baja",'Mapa final'!$AF$7="Moderado"),CONCATENATE("R1C",'Mapa final'!$T$7),"")</f>
        <v/>
      </c>
      <c r="X36" s="50" t="str">
        <f>IF(AND('Mapa final'!$AD$8="Baja",'Mapa final'!$AF$8="Moderado"),CONCATENATE("R1C",'Mapa final'!$T$8),"")</f>
        <v/>
      </c>
      <c r="Y36" s="50" t="str">
        <f>IF(AND('Mapa final'!$AD$9="Baja",'Mapa final'!$AF$9="Moderado"),CONCATENATE("R1C",'Mapa final'!$T$9),"")</f>
        <v/>
      </c>
      <c r="Z36" s="50" t="str">
        <f>IF(AND('Mapa final'!$AD$10="Baja",'Mapa final'!$AF$10="Moderado"),CONCATENATE("R1C",'Mapa final'!$T$10),"")</f>
        <v/>
      </c>
      <c r="AA36" s="51" t="str">
        <f>IF(AND('Mapa final'!$AD$11="Baja",'Mapa final'!$AF$11="Moderado"),CONCATENATE("R1C",'Mapa final'!$T$11),"")</f>
        <v/>
      </c>
      <c r="AB36" s="30" t="str">
        <f>IF(AND('Mapa final'!$AD$6="Baja",'Mapa final'!$AF$6="Mayor"),CONCATENATE("R1C",'Mapa final'!$T$6),"")</f>
        <v/>
      </c>
      <c r="AC36" s="31" t="str">
        <f>IF(AND('Mapa final'!$AD$7="Baja",'Mapa final'!$AF$7="Mayor"),CONCATENATE("R1C",'Mapa final'!$T$7),"")</f>
        <v/>
      </c>
      <c r="AD36" s="31" t="str">
        <f>IF(AND('Mapa final'!$AD$8="Baja",'Mapa final'!$AF$8="Mayor"),CONCATENATE("R1C",'Mapa final'!$T$8),"")</f>
        <v/>
      </c>
      <c r="AE36" s="31" t="str">
        <f>IF(AND('Mapa final'!$AD$9="Baja",'Mapa final'!$AF$9="Mayor"),CONCATENATE("R1C",'Mapa final'!$T$9),"")</f>
        <v/>
      </c>
      <c r="AF36" s="31" t="str">
        <f>IF(AND('Mapa final'!$AD$10="Baja",'Mapa final'!$AF$10="Mayor"),CONCATENATE("R1C",'Mapa final'!$T$10),"")</f>
        <v/>
      </c>
      <c r="AG36" s="32" t="str">
        <f>IF(AND('Mapa final'!$AD$11="Baja",'Mapa final'!$AF$11="Mayor"),CONCATENATE("R1C",'Mapa final'!$T$11),"")</f>
        <v/>
      </c>
      <c r="AH36" s="33" t="str">
        <f>IF(AND('Mapa final'!$AD$6="Baja",'Mapa final'!$AF$6="Catastrófico"),CONCATENATE("R1C",'Mapa final'!$T$6),"")</f>
        <v>R1C1</v>
      </c>
      <c r="AI36" s="34" t="str">
        <f>IF(AND('Mapa final'!$AD$7="Baja",'Mapa final'!$AF$7="Catastrófico"),CONCATENATE("R1C",'Mapa final'!$T$7),"")</f>
        <v>R1C2</v>
      </c>
      <c r="AJ36" s="34" t="str">
        <f>IF(AND('Mapa final'!$AD$8="Baja",'Mapa final'!$AF$8="Catastrófico"),CONCATENATE("R1C",'Mapa final'!$T$8),"")</f>
        <v/>
      </c>
      <c r="AK36" s="34" t="str">
        <f>IF(AND('Mapa final'!$AD$9="Baja",'Mapa final'!$AF$9="Catastrófico"),CONCATENATE("R1C",'Mapa final'!$T$9),"")</f>
        <v/>
      </c>
      <c r="AL36" s="34" t="str">
        <f>IF(AND('Mapa final'!$AD$10="Baja",'Mapa final'!$AF$10="Catastrófico"),CONCATENATE("R1C",'Mapa final'!$T$10),"")</f>
        <v/>
      </c>
      <c r="AM36" s="35" t="str">
        <f>IF(AND('Mapa final'!$AD$11="Baja",'Mapa final'!$AF$11="Catastrófico"),CONCATENATE("R1C",'Mapa final'!$T$11),"")</f>
        <v/>
      </c>
      <c r="AN36" s="10"/>
      <c r="AO36" s="485" t="s">
        <v>76</v>
      </c>
      <c r="AP36" s="486"/>
      <c r="AQ36" s="486"/>
      <c r="AR36" s="486"/>
      <c r="AS36" s="486"/>
      <c r="AT36" s="487"/>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row>
    <row r="37" spans="1:80" ht="15" customHeight="1" x14ac:dyDescent="0.25">
      <c r="A37" s="10"/>
      <c r="B37" s="366"/>
      <c r="C37" s="366"/>
      <c r="D37" s="367"/>
      <c r="E37" s="465"/>
      <c r="F37" s="466"/>
      <c r="G37" s="466"/>
      <c r="H37" s="466"/>
      <c r="I37" s="466"/>
      <c r="J37" s="61" t="str">
        <f>IF(AND('Mapa final'!$AD$12="Baja",'Mapa final'!$AF$12="Leve"),CONCATENATE("R2C",'Mapa final'!$T$12),"")</f>
        <v/>
      </c>
      <c r="K37" s="62" t="str">
        <f>IF(AND('Mapa final'!$AD$13="Baja",'Mapa final'!$AF$13="Leve"),CONCATENATE("R2C",'Mapa final'!$T$13),"")</f>
        <v/>
      </c>
      <c r="L37" s="62" t="str">
        <f>IF(AND('Mapa final'!$AD$14="Baja",'Mapa final'!$AF$14="Leve"),CONCATENATE("R2C",'Mapa final'!$T$14),"")</f>
        <v/>
      </c>
      <c r="M37" s="62" t="str">
        <f>IF(AND('Mapa final'!$AD$15="Baja",'Mapa final'!$AF$15="Leve"),CONCATENATE("R2C",'Mapa final'!$T$15),"")</f>
        <v/>
      </c>
      <c r="N37" s="62" t="str">
        <f>IF(AND('Mapa final'!$AD$16="Baja",'Mapa final'!$AF$16="Leve"),CONCATENATE("R2C",'Mapa final'!$T$16),"")</f>
        <v/>
      </c>
      <c r="O37" s="63" t="str">
        <f>IF(AND('Mapa final'!$AD$17="Baja",'Mapa final'!$AF$17="Leve"),CONCATENATE("R2C",'Mapa final'!$T$17),"")</f>
        <v/>
      </c>
      <c r="P37" s="52" t="str">
        <f>IF(AND('Mapa final'!$AD$12="Baja",'Mapa final'!$AF$12="Menor"),CONCATENATE("R2C",'Mapa final'!$T$12),"")</f>
        <v/>
      </c>
      <c r="Q37" s="53" t="str">
        <f>IF(AND('Mapa final'!$AD$13="Baja",'Mapa final'!$AF$13="Menor"),CONCATENATE("R2C",'Mapa final'!$T$13),"")</f>
        <v/>
      </c>
      <c r="R37" s="53" t="str">
        <f>IF(AND('Mapa final'!$AD$14="Baja",'Mapa final'!$AF$14="Menor"),CONCATENATE("R2C",'Mapa final'!$T$14),"")</f>
        <v/>
      </c>
      <c r="S37" s="53" t="str">
        <f>IF(AND('Mapa final'!$AD$15="Baja",'Mapa final'!$AF$15="Menor"),CONCATENATE("R2C",'Mapa final'!$T$15),"")</f>
        <v/>
      </c>
      <c r="T37" s="53" t="str">
        <f>IF(AND('Mapa final'!$AD$16="Baja",'Mapa final'!$AF$16="Menor"),CONCATENATE("R2C",'Mapa final'!$T$16),"")</f>
        <v/>
      </c>
      <c r="U37" s="54" t="str">
        <f>IF(AND('Mapa final'!$AD$17="Baja",'Mapa final'!$AF$17="Menor"),CONCATENATE("R2C",'Mapa final'!$T$17),"")</f>
        <v/>
      </c>
      <c r="V37" s="52" t="str">
        <f>IF(AND('Mapa final'!$AD$12="Baja",'Mapa final'!$AF$12="Moderado"),CONCATENATE("R2C",'Mapa final'!$T$12),"")</f>
        <v/>
      </c>
      <c r="W37" s="53" t="str">
        <f>IF(AND('Mapa final'!$AD$13="Baja",'Mapa final'!$AF$13="Moderado"),CONCATENATE("R2C",'Mapa final'!$T$13),"")</f>
        <v/>
      </c>
      <c r="X37" s="53" t="str">
        <f>IF(AND('Mapa final'!$AD$14="Baja",'Mapa final'!$AF$14="Moderado"),CONCATENATE("R2C",'Mapa final'!$T$14),"")</f>
        <v/>
      </c>
      <c r="Y37" s="53" t="str">
        <f>IF(AND('Mapa final'!$AD$15="Baja",'Mapa final'!$AF$15="Moderado"),CONCATENATE("R2C",'Mapa final'!$T$15),"")</f>
        <v/>
      </c>
      <c r="Z37" s="53" t="str">
        <f>IF(AND('Mapa final'!$AD$16="Baja",'Mapa final'!$AF$16="Moderado"),CONCATENATE("R2C",'Mapa final'!$T$16),"")</f>
        <v/>
      </c>
      <c r="AA37" s="54" t="str">
        <f>IF(AND('Mapa final'!$AD$17="Baja",'Mapa final'!$AF$17="Moderado"),CONCATENATE("R2C",'Mapa final'!$T$17),"")</f>
        <v/>
      </c>
      <c r="AB37" s="36" t="str">
        <f>IF(AND('Mapa final'!$AD$12="Baja",'Mapa final'!$AF$12="Mayor"),CONCATENATE("R2C",'Mapa final'!$T$12),"")</f>
        <v/>
      </c>
      <c r="AC37" s="37" t="str">
        <f>IF(AND('Mapa final'!$AD$13="Baja",'Mapa final'!$AF$13="Mayor"),CONCATENATE("R2C",'Mapa final'!$T$13),"")</f>
        <v/>
      </c>
      <c r="AD37" s="37" t="str">
        <f>IF(AND('Mapa final'!$AD$14="Baja",'Mapa final'!$AF$14="Mayor"),CONCATENATE("R2C",'Mapa final'!$T$14),"")</f>
        <v/>
      </c>
      <c r="AE37" s="37" t="str">
        <f>IF(AND('Mapa final'!$AD$15="Baja",'Mapa final'!$AF$15="Mayor"),CONCATENATE("R2C",'Mapa final'!$T$15),"")</f>
        <v/>
      </c>
      <c r="AF37" s="37" t="str">
        <f>IF(AND('Mapa final'!$AD$16="Baja",'Mapa final'!$AF$16="Mayor"),CONCATENATE("R2C",'Mapa final'!$T$16),"")</f>
        <v/>
      </c>
      <c r="AG37" s="38" t="str">
        <f>IF(AND('Mapa final'!$AD$17="Baja",'Mapa final'!$AF$17="Mayor"),CONCATENATE("R2C",'Mapa final'!$T$17),"")</f>
        <v/>
      </c>
      <c r="AH37" s="39" t="str">
        <f>IF(AND('Mapa final'!$AD$12="Baja",'Mapa final'!$AF$12="Catastrófico"),CONCATENATE("R2C",'Mapa final'!$T$12),"")</f>
        <v/>
      </c>
      <c r="AI37" s="40" t="str">
        <f>IF(AND('Mapa final'!$AD$13="Baja",'Mapa final'!$AF$13="Catastrófico"),CONCATENATE("R2C",'Mapa final'!$T$13),"")</f>
        <v>R2C2</v>
      </c>
      <c r="AJ37" s="40" t="str">
        <f>IF(AND('Mapa final'!$AD$14="Baja",'Mapa final'!$AF$14="Catastrófico"),CONCATENATE("R2C",'Mapa final'!$T$14),"")</f>
        <v/>
      </c>
      <c r="AK37" s="40" t="str">
        <f>IF(AND('Mapa final'!$AD$15="Baja",'Mapa final'!$AF$15="Catastrófico"),CONCATENATE("R2C",'Mapa final'!$T$15),"")</f>
        <v/>
      </c>
      <c r="AL37" s="40" t="str">
        <f>IF(AND('Mapa final'!$AD$16="Baja",'Mapa final'!$AF$16="Catastrófico"),CONCATENATE("R2C",'Mapa final'!$T$16),"")</f>
        <v/>
      </c>
      <c r="AM37" s="41" t="str">
        <f>IF(AND('Mapa final'!$AD$17="Baja",'Mapa final'!$AF$17="Catastrófico"),CONCATENATE("R2C",'Mapa final'!$T$17),"")</f>
        <v/>
      </c>
      <c r="AN37" s="10"/>
      <c r="AO37" s="488"/>
      <c r="AP37" s="489"/>
      <c r="AQ37" s="489"/>
      <c r="AR37" s="489"/>
      <c r="AS37" s="489"/>
      <c r="AT37" s="49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row>
    <row r="38" spans="1:80" ht="15" customHeight="1" x14ac:dyDescent="0.25">
      <c r="A38" s="10"/>
      <c r="B38" s="366"/>
      <c r="C38" s="366"/>
      <c r="D38" s="367"/>
      <c r="E38" s="467"/>
      <c r="F38" s="468"/>
      <c r="G38" s="468"/>
      <c r="H38" s="468"/>
      <c r="I38" s="466"/>
      <c r="J38" s="61" t="str">
        <f>IF(AND('Mapa final'!$AD$18="Baja",'Mapa final'!$AF$18="Leve"),CONCATENATE("R3C",'Mapa final'!$T$18),"")</f>
        <v/>
      </c>
      <c r="K38" s="62" t="str">
        <f>IF(AND('Mapa final'!$AD$19="Baja",'Mapa final'!$AF$19="Leve"),CONCATENATE("R3C",'Mapa final'!$T$19),"")</f>
        <v/>
      </c>
      <c r="L38" s="62" t="str">
        <f>IF(AND('Mapa final'!$AD$20="Baja",'Mapa final'!$AF$20="Leve"),CONCATENATE("R3C",'Mapa final'!$T$20),"")</f>
        <v/>
      </c>
      <c r="M38" s="62" t="str">
        <f>IF(AND('Mapa final'!$AD$21="Baja",'Mapa final'!$AF$21="Leve"),CONCATENATE("R3C",'Mapa final'!$T$21),"")</f>
        <v/>
      </c>
      <c r="N38" s="62" t="str">
        <f>IF(AND('Mapa final'!$AD$22="Baja",'Mapa final'!$AF$22="Leve"),CONCATENATE("R3C",'Mapa final'!$T$22),"")</f>
        <v/>
      </c>
      <c r="O38" s="63" t="str">
        <f>IF(AND('Mapa final'!$AD$23="Baja",'Mapa final'!$AF$23="Leve"),CONCATENATE("R3C",'Mapa final'!$T$23),"")</f>
        <v/>
      </c>
      <c r="P38" s="52" t="str">
        <f>IF(AND('Mapa final'!$AD$18="Baja",'Mapa final'!$AF$18="Menor"),CONCATENATE("R3C",'Mapa final'!$T$18),"")</f>
        <v/>
      </c>
      <c r="Q38" s="53" t="str">
        <f>IF(AND('Mapa final'!$AD$19="Baja",'Mapa final'!$AF$19="Menor"),CONCATENATE("R3C",'Mapa final'!$T$19),"")</f>
        <v/>
      </c>
      <c r="R38" s="53" t="str">
        <f>IF(AND('Mapa final'!$AD$20="Baja",'Mapa final'!$AF$20="Menor"),CONCATENATE("R3C",'Mapa final'!$T$20),"")</f>
        <v/>
      </c>
      <c r="S38" s="53" t="str">
        <f>IF(AND('Mapa final'!$AD$21="Baja",'Mapa final'!$AF$21="Menor"),CONCATENATE("R3C",'Mapa final'!$T$21),"")</f>
        <v/>
      </c>
      <c r="T38" s="53" t="str">
        <f>IF(AND('Mapa final'!$AD$22="Baja",'Mapa final'!$AF$22="Menor"),CONCATENATE("R3C",'Mapa final'!$T$22),"")</f>
        <v/>
      </c>
      <c r="U38" s="54" t="str">
        <f>IF(AND('Mapa final'!$AD$23="Baja",'Mapa final'!$AF$23="Menor"),CONCATENATE("R3C",'Mapa final'!$T$23),"")</f>
        <v/>
      </c>
      <c r="V38" s="52" t="str">
        <f>IF(AND('Mapa final'!$AD$18="Baja",'Mapa final'!$AF$18="Moderado"),CONCATENATE("R3C",'Mapa final'!$T$18),"")</f>
        <v/>
      </c>
      <c r="W38" s="53" t="str">
        <f>IF(AND('Mapa final'!$AD$19="Baja",'Mapa final'!$AF$19="Moderado"),CONCATENATE("R3C",'Mapa final'!$T$19),"")</f>
        <v/>
      </c>
      <c r="X38" s="53" t="str">
        <f>IF(AND('Mapa final'!$AD$20="Baja",'Mapa final'!$AF$20="Moderado"),CONCATENATE("R3C",'Mapa final'!$T$20),"")</f>
        <v/>
      </c>
      <c r="Y38" s="53" t="str">
        <f>IF(AND('Mapa final'!$AD$21="Baja",'Mapa final'!$AF$21="Moderado"),CONCATENATE("R3C",'Mapa final'!$T$21),"")</f>
        <v/>
      </c>
      <c r="Z38" s="53" t="str">
        <f>IF(AND('Mapa final'!$AD$22="Baja",'Mapa final'!$AF$22="Moderado"),CONCATENATE("R3C",'Mapa final'!$T$22),"")</f>
        <v/>
      </c>
      <c r="AA38" s="54" t="str">
        <f>IF(AND('Mapa final'!$AD$23="Baja",'Mapa final'!$AF$23="Moderado"),CONCATENATE("R3C",'Mapa final'!$T$23),"")</f>
        <v/>
      </c>
      <c r="AB38" s="36" t="str">
        <f>IF(AND('Mapa final'!$AD$18="Baja",'Mapa final'!$AF$18="Mayor"),CONCATENATE("R3C",'Mapa final'!$T$18),"")</f>
        <v/>
      </c>
      <c r="AC38" s="37" t="str">
        <f>IF(AND('Mapa final'!$AD$19="Baja",'Mapa final'!$AF$19="Mayor"),CONCATENATE("R3C",'Mapa final'!$T$19),"")</f>
        <v/>
      </c>
      <c r="AD38" s="37" t="str">
        <f>IF(AND('Mapa final'!$AD$20="Baja",'Mapa final'!$AF$20="Mayor"),CONCATENATE("R3C",'Mapa final'!$T$20),"")</f>
        <v>R3C3</v>
      </c>
      <c r="AE38" s="37" t="str">
        <f>IF(AND('Mapa final'!$AD$21="Baja",'Mapa final'!$AF$21="Mayor"),CONCATENATE("R3C",'Mapa final'!$T$21),"")</f>
        <v/>
      </c>
      <c r="AF38" s="37" t="str">
        <f>IF(AND('Mapa final'!$AD$22="Baja",'Mapa final'!$AF$22="Mayor"),CONCATENATE("R3C",'Mapa final'!$T$22),"")</f>
        <v/>
      </c>
      <c r="AG38" s="38" t="str">
        <f>IF(AND('Mapa final'!$AD$23="Baja",'Mapa final'!$AF$23="Mayor"),CONCATENATE("R3C",'Mapa final'!$T$23),"")</f>
        <v/>
      </c>
      <c r="AH38" s="39" t="str">
        <f>IF(AND('Mapa final'!$AD$18="Baja",'Mapa final'!$AF$18="Catastrófico"),CONCATENATE("R3C",'Mapa final'!$T$18),"")</f>
        <v/>
      </c>
      <c r="AI38" s="40" t="str">
        <f>IF(AND('Mapa final'!$AD$19="Baja",'Mapa final'!$AF$19="Catastrófico"),CONCATENATE("R3C",'Mapa final'!$T$19),"")</f>
        <v>R3C2</v>
      </c>
      <c r="AJ38" s="40" t="str">
        <f>IF(AND('Mapa final'!$AD$20="Baja",'Mapa final'!$AF$20="Catastrófico"),CONCATENATE("R3C",'Mapa final'!$T$20),"")</f>
        <v/>
      </c>
      <c r="AK38" s="40" t="str">
        <f>IF(AND('Mapa final'!$AD$21="Baja",'Mapa final'!$AF$21="Catastrófico"),CONCATENATE("R3C",'Mapa final'!$T$21),"")</f>
        <v/>
      </c>
      <c r="AL38" s="40" t="str">
        <f>IF(AND('Mapa final'!$AD$22="Baja",'Mapa final'!$AF$22="Catastrófico"),CONCATENATE("R3C",'Mapa final'!$T$22),"")</f>
        <v/>
      </c>
      <c r="AM38" s="41" t="str">
        <f>IF(AND('Mapa final'!$AD$23="Baja",'Mapa final'!$AF$23="Catastrófico"),CONCATENATE("R3C",'Mapa final'!$T$23),"")</f>
        <v/>
      </c>
      <c r="AN38" s="10"/>
      <c r="AO38" s="488"/>
      <c r="AP38" s="489"/>
      <c r="AQ38" s="489"/>
      <c r="AR38" s="489"/>
      <c r="AS38" s="489"/>
      <c r="AT38" s="49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row>
    <row r="39" spans="1:80" ht="15" customHeight="1" x14ac:dyDescent="0.25">
      <c r="A39" s="10"/>
      <c r="B39" s="366"/>
      <c r="C39" s="366"/>
      <c r="D39" s="367"/>
      <c r="E39" s="467"/>
      <c r="F39" s="468"/>
      <c r="G39" s="468"/>
      <c r="H39" s="468"/>
      <c r="I39" s="466"/>
      <c r="J39" s="61" t="str">
        <f>IF(AND('Mapa final'!$AD$24="Baja",'Mapa final'!$AF$24="Leve"),CONCATENATE("R4C",'Mapa final'!$T$24),"")</f>
        <v/>
      </c>
      <c r="K39" s="62" t="str">
        <f>IF(AND('Mapa final'!$AD$25="Baja",'Mapa final'!$AF$25="Leve"),CONCATENATE("R4C",'Mapa final'!$T$25),"")</f>
        <v/>
      </c>
      <c r="L39" s="62" t="str">
        <f>IF(AND('Mapa final'!$AD$26="Baja",'Mapa final'!$AF$26="Leve"),CONCATENATE("R4C",'Mapa final'!$T$26),"")</f>
        <v/>
      </c>
      <c r="M39" s="62" t="str">
        <f>IF(AND('Mapa final'!$AD$27="Baja",'Mapa final'!$AF$27="Leve"),CONCATENATE("R4C",'Mapa final'!$T$27),"")</f>
        <v/>
      </c>
      <c r="N39" s="62" t="str">
        <f>IF(AND('Mapa final'!$AD$28="Baja",'Mapa final'!$AF$28="Leve"),CONCATENATE("R4C",'Mapa final'!$T$28),"")</f>
        <v/>
      </c>
      <c r="O39" s="63" t="str">
        <f>IF(AND('Mapa final'!$AD$29="Baja",'Mapa final'!$AF$29="Leve"),CONCATENATE("R4C",'Mapa final'!$T$29),"")</f>
        <v/>
      </c>
      <c r="P39" s="52" t="str">
        <f>IF(AND('Mapa final'!$AD$24="Baja",'Mapa final'!$AF$24="Menor"),CONCATENATE("R4C",'Mapa final'!$T$24),"")</f>
        <v/>
      </c>
      <c r="Q39" s="53" t="str">
        <f>IF(AND('Mapa final'!$AD$25="Baja",'Mapa final'!$AF$25="Menor"),CONCATENATE("R4C",'Mapa final'!$T$25),"")</f>
        <v/>
      </c>
      <c r="R39" s="53" t="str">
        <f>IF(AND('Mapa final'!$AD$26="Baja",'Mapa final'!$AF$26="Menor"),CONCATENATE("R4C",'Mapa final'!$T$26),"")</f>
        <v/>
      </c>
      <c r="S39" s="53" t="str">
        <f>IF(AND('Mapa final'!$AD$27="Baja",'Mapa final'!$AF$27="Menor"),CONCATENATE("R4C",'Mapa final'!$T$27),"")</f>
        <v/>
      </c>
      <c r="T39" s="53" t="str">
        <f>IF(AND('Mapa final'!$AD$28="Baja",'Mapa final'!$AF$28="Menor"),CONCATENATE("R4C",'Mapa final'!$T$28),"")</f>
        <v/>
      </c>
      <c r="U39" s="54" t="str">
        <f>IF(AND('Mapa final'!$AD$29="Baja",'Mapa final'!$AF$29="Menor"),CONCATENATE("R4C",'Mapa final'!$T$29),"")</f>
        <v/>
      </c>
      <c r="V39" s="52" t="str">
        <f>IF(AND('Mapa final'!$AD$24="Baja",'Mapa final'!$AF$24="Moderado"),CONCATENATE("R4C",'Mapa final'!$T$24),"")</f>
        <v/>
      </c>
      <c r="W39" s="53" t="str">
        <f>IF(AND('Mapa final'!$AD$25="Baja",'Mapa final'!$AF$25="Moderado"),CONCATENATE("R4C",'Mapa final'!$T$25),"")</f>
        <v/>
      </c>
      <c r="X39" s="53" t="str">
        <f>IF(AND('Mapa final'!$AD$26="Baja",'Mapa final'!$AF$26="Moderado"),CONCATENATE("R4C",'Mapa final'!$T$26),"")</f>
        <v/>
      </c>
      <c r="Y39" s="53" t="str">
        <f>IF(AND('Mapa final'!$AD$27="Baja",'Mapa final'!$AF$27="Moderado"),CONCATENATE("R4C",'Mapa final'!$T$27),"")</f>
        <v/>
      </c>
      <c r="Z39" s="53" t="str">
        <f>IF(AND('Mapa final'!$AD$28="Baja",'Mapa final'!$AF$28="Moderado"),CONCATENATE("R4C",'Mapa final'!$T$28),"")</f>
        <v/>
      </c>
      <c r="AA39" s="54" t="str">
        <f>IF(AND('Mapa final'!$AD$29="Baja",'Mapa final'!$AF$29="Moderado"),CONCATENATE("R4C",'Mapa final'!$T$29),"")</f>
        <v/>
      </c>
      <c r="AB39" s="36" t="str">
        <f>IF(AND('Mapa final'!$AD$24="Baja",'Mapa final'!$AF$24="Mayor"),CONCATENATE("R4C",'Mapa final'!$T$24),"")</f>
        <v/>
      </c>
      <c r="AC39" s="37" t="str">
        <f>IF(AND('Mapa final'!$AD$25="Baja",'Mapa final'!$AF$25="Mayor"),CONCATENATE("R4C",'Mapa final'!$T$25),"")</f>
        <v/>
      </c>
      <c r="AD39" s="37" t="str">
        <f>IF(AND('Mapa final'!$AD$26="Baja",'Mapa final'!$AF$26="Mayor"),CONCATENATE("R4C",'Mapa final'!$T$26),"")</f>
        <v/>
      </c>
      <c r="AE39" s="37" t="str">
        <f>IF(AND('Mapa final'!$AD$27="Baja",'Mapa final'!$AF$27="Mayor"),CONCATENATE("R4C",'Mapa final'!$T$27),"")</f>
        <v/>
      </c>
      <c r="AF39" s="37" t="str">
        <f>IF(AND('Mapa final'!$AD$28="Baja",'Mapa final'!$AF$28="Mayor"),CONCATENATE("R4C",'Mapa final'!$T$28),"")</f>
        <v/>
      </c>
      <c r="AG39" s="38" t="str">
        <f>IF(AND('Mapa final'!$AD$29="Baja",'Mapa final'!$AF$29="Mayor"),CONCATENATE("R4C",'Mapa final'!$T$29),"")</f>
        <v/>
      </c>
      <c r="AH39" s="39" t="str">
        <f>IF(AND('Mapa final'!$AD$24="Baja",'Mapa final'!$AF$24="Catastrófico"),CONCATENATE("R4C",'Mapa final'!$T$24),"")</f>
        <v/>
      </c>
      <c r="AI39" s="40" t="str">
        <f>IF(AND('Mapa final'!$AD$25="Baja",'Mapa final'!$AF$25="Catastrófico"),CONCATENATE("R4C",'Mapa final'!$T$25),"")</f>
        <v>R4C2</v>
      </c>
      <c r="AJ39" s="40" t="str">
        <f>IF(AND('Mapa final'!$AD$26="Baja",'Mapa final'!$AF$26="Catastrófico"),CONCATENATE("R4C",'Mapa final'!$T$26),"")</f>
        <v/>
      </c>
      <c r="AK39" s="40" t="str">
        <f>IF(AND('Mapa final'!$AD$27="Baja",'Mapa final'!$AF$27="Catastrófico"),CONCATENATE("R4C",'Mapa final'!$T$27),"")</f>
        <v/>
      </c>
      <c r="AL39" s="40" t="str">
        <f>IF(AND('Mapa final'!$AD$28="Baja",'Mapa final'!$AF$28="Catastrófico"),CONCATENATE("R4C",'Mapa final'!$T$28),"")</f>
        <v/>
      </c>
      <c r="AM39" s="41" t="str">
        <f>IF(AND('Mapa final'!$AD$29="Baja",'Mapa final'!$AF$29="Catastrófico"),CONCATENATE("R4C",'Mapa final'!$T$29),"")</f>
        <v/>
      </c>
      <c r="AN39" s="10"/>
      <c r="AO39" s="488"/>
      <c r="AP39" s="489"/>
      <c r="AQ39" s="489"/>
      <c r="AR39" s="489"/>
      <c r="AS39" s="489"/>
      <c r="AT39" s="49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row>
    <row r="40" spans="1:80" ht="15" customHeight="1" x14ac:dyDescent="0.25">
      <c r="A40" s="10"/>
      <c r="B40" s="366"/>
      <c r="C40" s="366"/>
      <c r="D40" s="367"/>
      <c r="E40" s="467"/>
      <c r="F40" s="468"/>
      <c r="G40" s="468"/>
      <c r="H40" s="468"/>
      <c r="I40" s="466"/>
      <c r="J40" s="61" t="str">
        <f>IF(AND('Mapa final'!$AD$30="Baja",'Mapa final'!$AF$30="Leve"),CONCATENATE("R5C",'Mapa final'!$T$30),"")</f>
        <v/>
      </c>
      <c r="K40" s="62" t="str">
        <f>IF(AND('Mapa final'!$AD$31="Baja",'Mapa final'!$AF$31="Leve"),CONCATENATE("R5C",'Mapa final'!$T$31),"")</f>
        <v/>
      </c>
      <c r="L40" s="62" t="str">
        <f>IF(AND('Mapa final'!$AD$32="Baja",'Mapa final'!$AF$32="Leve"),CONCATENATE("R5C",'Mapa final'!$T$32),"")</f>
        <v/>
      </c>
      <c r="M40" s="62" t="str">
        <f>IF(AND('Mapa final'!$AD$33="Baja",'Mapa final'!$AF$33="Leve"),CONCATENATE("R5C",'Mapa final'!$T$33),"")</f>
        <v/>
      </c>
      <c r="N40" s="62" t="str">
        <f>IF(AND('Mapa final'!$AD$34="Baja",'Mapa final'!$AF$34="Leve"),CONCATENATE("R5C",'Mapa final'!$T$34),"")</f>
        <v/>
      </c>
      <c r="O40" s="63" t="str">
        <f>IF(AND('Mapa final'!$AD$35="Baja",'Mapa final'!$AF$35="Leve"),CONCATENATE("R5C",'Mapa final'!$T$35),"")</f>
        <v/>
      </c>
      <c r="P40" s="52" t="str">
        <f>IF(AND('Mapa final'!$AD$30="Baja",'Mapa final'!$AF$30="Menor"),CONCATENATE("R5C",'Mapa final'!$T$30),"")</f>
        <v/>
      </c>
      <c r="Q40" s="53" t="str">
        <f>IF(AND('Mapa final'!$AD$31="Baja",'Mapa final'!$AF$31="Menor"),CONCATENATE("R5C",'Mapa final'!$T$31),"")</f>
        <v/>
      </c>
      <c r="R40" s="53" t="str">
        <f>IF(AND('Mapa final'!$AD$32="Baja",'Mapa final'!$AF$32="Menor"),CONCATENATE("R5C",'Mapa final'!$T$32),"")</f>
        <v/>
      </c>
      <c r="S40" s="53" t="str">
        <f>IF(AND('Mapa final'!$AD$33="Baja",'Mapa final'!$AF$33="Menor"),CONCATENATE("R5C",'Mapa final'!$T$33),"")</f>
        <v/>
      </c>
      <c r="T40" s="53" t="str">
        <f>IF(AND('Mapa final'!$AD$34="Baja",'Mapa final'!$AF$34="Menor"),CONCATENATE("R5C",'Mapa final'!$T$34),"")</f>
        <v/>
      </c>
      <c r="U40" s="54" t="str">
        <f>IF(AND('Mapa final'!$AD$35="Baja",'Mapa final'!$AF$35="Menor"),CONCATENATE("R5C",'Mapa final'!$T$35),"")</f>
        <v/>
      </c>
      <c r="V40" s="52" t="str">
        <f>IF(AND('Mapa final'!$AD$30="Baja",'Mapa final'!$AF$30="Moderado"),CONCATENATE("R5C",'Mapa final'!$T$30),"")</f>
        <v/>
      </c>
      <c r="W40" s="53" t="str">
        <f>IF(AND('Mapa final'!$AD$31="Baja",'Mapa final'!$AF$31="Moderado"),CONCATENATE("R5C",'Mapa final'!$T$31),"")</f>
        <v/>
      </c>
      <c r="X40" s="53" t="str">
        <f>IF(AND('Mapa final'!$AD$32="Baja",'Mapa final'!$AF$32="Moderado"),CONCATENATE("R5C",'Mapa final'!$T$32),"")</f>
        <v/>
      </c>
      <c r="Y40" s="53" t="str">
        <f>IF(AND('Mapa final'!$AD$33="Baja",'Mapa final'!$AF$33="Moderado"),CONCATENATE("R5C",'Mapa final'!$T$33),"")</f>
        <v/>
      </c>
      <c r="Z40" s="53" t="str">
        <f>IF(AND('Mapa final'!$AD$34="Baja",'Mapa final'!$AF$34="Moderado"),CONCATENATE("R5C",'Mapa final'!$T$34),"")</f>
        <v/>
      </c>
      <c r="AA40" s="54" t="str">
        <f>IF(AND('Mapa final'!$AD$35="Baja",'Mapa final'!$AF$35="Moderado"),CONCATENATE("R5C",'Mapa final'!$T$35),"")</f>
        <v/>
      </c>
      <c r="AB40" s="36" t="str">
        <f>IF(AND('Mapa final'!$AD$30="Baja",'Mapa final'!$AF$30="Mayor"),CONCATENATE("R5C",'Mapa final'!$T$30),"")</f>
        <v/>
      </c>
      <c r="AC40" s="37" t="str">
        <f>IF(AND('Mapa final'!$AD$31="Baja",'Mapa final'!$AF$31="Mayor"),CONCATENATE("R5C",'Mapa final'!$T$31),"")</f>
        <v/>
      </c>
      <c r="AD40" s="42" t="str">
        <f>IF(AND('Mapa final'!$AD$32="Baja",'Mapa final'!$AF$32="Mayor"),CONCATENATE("R5C",'Mapa final'!$T$32),"")</f>
        <v/>
      </c>
      <c r="AE40" s="42" t="str">
        <f>IF(AND('Mapa final'!$AD$33="Baja",'Mapa final'!$AF$33="Mayor"),CONCATENATE("R5C",'Mapa final'!$T$33),"")</f>
        <v/>
      </c>
      <c r="AF40" s="42" t="str">
        <f>IF(AND('Mapa final'!$AD$34="Baja",'Mapa final'!$AF$34="Mayor"),CONCATENATE("R5C",'Mapa final'!$T$34),"")</f>
        <v/>
      </c>
      <c r="AG40" s="38" t="str">
        <f>IF(AND('Mapa final'!$AD$35="Baja",'Mapa final'!$AF$35="Mayor"),CONCATENATE("R5C",'Mapa final'!$T$35),"")</f>
        <v/>
      </c>
      <c r="AH40" s="39" t="str">
        <f>IF(AND('Mapa final'!$AD$30="Baja",'Mapa final'!$AF$30="Catastrófico"),CONCATENATE("R5C",'Mapa final'!$T$30),"")</f>
        <v>R5C1</v>
      </c>
      <c r="AI40" s="40" t="str">
        <f>IF(AND('Mapa final'!$AD$31="Baja",'Mapa final'!$AF$31="Catastrófico"),CONCATENATE("R5C",'Mapa final'!$T$31),"")</f>
        <v>R5C2</v>
      </c>
      <c r="AJ40" s="40" t="str">
        <f>IF(AND('Mapa final'!$AD$32="Baja",'Mapa final'!$AF$32="Catastrófico"),CONCATENATE("R5C",'Mapa final'!$T$32),"")</f>
        <v/>
      </c>
      <c r="AK40" s="40" t="str">
        <f>IF(AND('Mapa final'!$AD$33="Baja",'Mapa final'!$AF$33="Catastrófico"),CONCATENATE("R5C",'Mapa final'!$T$33),"")</f>
        <v/>
      </c>
      <c r="AL40" s="40" t="str">
        <f>IF(AND('Mapa final'!$AD$34="Baja",'Mapa final'!$AF$34="Catastrófico"),CONCATENATE("R5C",'Mapa final'!$T$34),"")</f>
        <v/>
      </c>
      <c r="AM40" s="41" t="str">
        <f>IF(AND('Mapa final'!$AD$35="Baja",'Mapa final'!$AF$35="Catastrófico"),CONCATENATE("R5C",'Mapa final'!$T$35),"")</f>
        <v/>
      </c>
      <c r="AN40" s="10"/>
      <c r="AO40" s="488"/>
      <c r="AP40" s="489"/>
      <c r="AQ40" s="489"/>
      <c r="AR40" s="489"/>
      <c r="AS40" s="489"/>
      <c r="AT40" s="49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row>
    <row r="41" spans="1:80" ht="15" customHeight="1" x14ac:dyDescent="0.25">
      <c r="A41" s="10"/>
      <c r="B41" s="366"/>
      <c r="C41" s="366"/>
      <c r="D41" s="367"/>
      <c r="E41" s="467"/>
      <c r="F41" s="468"/>
      <c r="G41" s="468"/>
      <c r="H41" s="468"/>
      <c r="I41" s="466"/>
      <c r="J41" s="61" t="str">
        <f>IF(AND('Mapa final'!$AD$36="Baja",'Mapa final'!$AF$36="Leve"),CONCATENATE("R6C",'Mapa final'!$T$36),"")</f>
        <v/>
      </c>
      <c r="K41" s="62" t="str">
        <f>IF(AND('Mapa final'!$AD$37="Baja",'Mapa final'!$AF$37="Leve"),CONCATENATE("R6C",'Mapa final'!$T$37),"")</f>
        <v/>
      </c>
      <c r="L41" s="62" t="str">
        <f>IF(AND('Mapa final'!$AD$38="Baja",'Mapa final'!$AF$38="Leve"),CONCATENATE("R6C",'Mapa final'!$T$38),"")</f>
        <v/>
      </c>
      <c r="M41" s="62" t="str">
        <f>IF(AND('Mapa final'!$AD$39="Baja",'Mapa final'!$AF$39="Leve"),CONCATENATE("R6C",'Mapa final'!$T$39),"")</f>
        <v/>
      </c>
      <c r="N41" s="62" t="str">
        <f>IF(AND('Mapa final'!$AD$40="Baja",'Mapa final'!$AF$40="Leve"),CONCATENATE("R6C",'Mapa final'!$T$40),"")</f>
        <v/>
      </c>
      <c r="O41" s="63" t="str">
        <f>IF(AND('Mapa final'!$AD$41="Baja",'Mapa final'!$AF$41="Leve"),CONCATENATE("R6C",'Mapa final'!$T$41),"")</f>
        <v/>
      </c>
      <c r="P41" s="52" t="str">
        <f>IF(AND('Mapa final'!$AD$36="Baja",'Mapa final'!$AF$36="Menor"),CONCATENATE("R6C",'Mapa final'!$T$36),"")</f>
        <v/>
      </c>
      <c r="Q41" s="53" t="str">
        <f>IF(AND('Mapa final'!$AD$37="Baja",'Mapa final'!$AF$37="Menor"),CONCATENATE("R6C",'Mapa final'!$T$37),"")</f>
        <v/>
      </c>
      <c r="R41" s="53" t="str">
        <f>IF(AND('Mapa final'!$AD$38="Baja",'Mapa final'!$AF$38="Menor"),CONCATENATE("R6C",'Mapa final'!$T$38),"")</f>
        <v/>
      </c>
      <c r="S41" s="53" t="str">
        <f>IF(AND('Mapa final'!$AD$39="Baja",'Mapa final'!$AF$39="Menor"),CONCATENATE("R6C",'Mapa final'!$T$39),"")</f>
        <v/>
      </c>
      <c r="T41" s="53" t="str">
        <f>IF(AND('Mapa final'!$AD$40="Baja",'Mapa final'!$AF$40="Menor"),CONCATENATE("R6C",'Mapa final'!$T$40),"")</f>
        <v/>
      </c>
      <c r="U41" s="54" t="str">
        <f>IF(AND('Mapa final'!$AD$41="Baja",'Mapa final'!$AF$41="Menor"),CONCATENATE("R6C",'Mapa final'!$T$41),"")</f>
        <v/>
      </c>
      <c r="V41" s="52" t="str">
        <f>IF(AND('Mapa final'!$AD$36="Baja",'Mapa final'!$AF$36="Moderado"),CONCATENATE("R6C",'Mapa final'!$T$36),"")</f>
        <v/>
      </c>
      <c r="W41" s="53" t="str">
        <f>IF(AND('Mapa final'!$AD$37="Baja",'Mapa final'!$AF$37="Moderado"),CONCATENATE("R6C",'Mapa final'!$T$37),"")</f>
        <v/>
      </c>
      <c r="X41" s="53" t="str">
        <f>IF(AND('Mapa final'!$AD$38="Baja",'Mapa final'!$AF$38="Moderado"),CONCATENATE("R6C",'Mapa final'!$T$38),"")</f>
        <v/>
      </c>
      <c r="Y41" s="53" t="str">
        <f>IF(AND('Mapa final'!$AD$39="Baja",'Mapa final'!$AF$39="Moderado"),CONCATENATE("R6C",'Mapa final'!$T$39),"")</f>
        <v/>
      </c>
      <c r="Z41" s="53" t="str">
        <f>IF(AND('Mapa final'!$AD$40="Baja",'Mapa final'!$AF$40="Moderado"),CONCATENATE("R6C",'Mapa final'!$T$40),"")</f>
        <v/>
      </c>
      <c r="AA41" s="54" t="str">
        <f>IF(AND('Mapa final'!$AD$41="Baja",'Mapa final'!$AF$41="Moderado"),CONCATENATE("R6C",'Mapa final'!$T$41),"")</f>
        <v/>
      </c>
      <c r="AB41" s="36" t="str">
        <f>IF(AND('Mapa final'!$AD$36="Baja",'Mapa final'!$AF$36="Mayor"),CONCATENATE("R6C",'Mapa final'!$T$36),"")</f>
        <v/>
      </c>
      <c r="AC41" s="37" t="str">
        <f>IF(AND('Mapa final'!$AD$37="Baja",'Mapa final'!$AF$37="Mayor"),CONCATENATE("R6C",'Mapa final'!$T$37),"")</f>
        <v/>
      </c>
      <c r="AD41" s="42" t="str">
        <f>IF(AND('Mapa final'!$AD$38="Baja",'Mapa final'!$AF$38="Mayor"),CONCATENATE("R6C",'Mapa final'!$T$38),"")</f>
        <v/>
      </c>
      <c r="AE41" s="42" t="str">
        <f>IF(AND('Mapa final'!$AD$39="Baja",'Mapa final'!$AF$39="Mayor"),CONCATENATE("R6C",'Mapa final'!$T$39),"")</f>
        <v/>
      </c>
      <c r="AF41" s="42" t="str">
        <f>IF(AND('Mapa final'!$AD$40="Baja",'Mapa final'!$AF$40="Mayor"),CONCATENATE("R6C",'Mapa final'!$T$40),"")</f>
        <v/>
      </c>
      <c r="AG41" s="38" t="str">
        <f>IF(AND('Mapa final'!$AD$41="Baja",'Mapa final'!$AF$41="Mayor"),CONCATENATE("R6C",'Mapa final'!$T$41),"")</f>
        <v/>
      </c>
      <c r="AH41" s="39" t="str">
        <f>IF(AND('Mapa final'!$AD$36="Baja",'Mapa final'!$AF$36="Catastrófico"),CONCATENATE("R6C",'Mapa final'!$T$36),"")</f>
        <v/>
      </c>
      <c r="AI41" s="40" t="str">
        <f>IF(AND('Mapa final'!$AD$37="Baja",'Mapa final'!$AF$37="Catastrófico"),CONCATENATE("R6C",'Mapa final'!$T$37),"")</f>
        <v>R6C2</v>
      </c>
      <c r="AJ41" s="40" t="str">
        <f>IF(AND('Mapa final'!$AD$38="Baja",'Mapa final'!$AF$38="Catastrófico"),CONCATENATE("R6C",'Mapa final'!$T$38),"")</f>
        <v/>
      </c>
      <c r="AK41" s="40" t="str">
        <f>IF(AND('Mapa final'!$AD$39="Baja",'Mapa final'!$AF$39="Catastrófico"),CONCATENATE("R6C",'Mapa final'!$T$39),"")</f>
        <v/>
      </c>
      <c r="AL41" s="40" t="str">
        <f>IF(AND('Mapa final'!$AD$40="Baja",'Mapa final'!$AF$40="Catastrófico"),CONCATENATE("R6C",'Mapa final'!$T$40),"")</f>
        <v/>
      </c>
      <c r="AM41" s="41" t="str">
        <f>IF(AND('Mapa final'!$AD$41="Baja",'Mapa final'!$AF$41="Catastrófico"),CONCATENATE("R6C",'Mapa final'!$T$41),"")</f>
        <v/>
      </c>
      <c r="AN41" s="10"/>
      <c r="AO41" s="488"/>
      <c r="AP41" s="489"/>
      <c r="AQ41" s="489"/>
      <c r="AR41" s="489"/>
      <c r="AS41" s="489"/>
      <c r="AT41" s="49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row>
    <row r="42" spans="1:80" ht="15" customHeight="1" x14ac:dyDescent="0.25">
      <c r="A42" s="10"/>
      <c r="B42" s="366"/>
      <c r="C42" s="366"/>
      <c r="D42" s="367"/>
      <c r="E42" s="467"/>
      <c r="F42" s="468"/>
      <c r="G42" s="468"/>
      <c r="H42" s="468"/>
      <c r="I42" s="466"/>
      <c r="J42" s="61" t="str">
        <f>IF(AND('Mapa final'!$AD$42="Baja",'Mapa final'!$AF$42="Leve"),CONCATENATE("R7C",'Mapa final'!$T$42),"")</f>
        <v/>
      </c>
      <c r="K42" s="62" t="str">
        <f>IF(AND('Mapa final'!$AD$43="Baja",'Mapa final'!$AF$43="Leve"),CONCATENATE("R7C",'Mapa final'!$T$43),"")</f>
        <v/>
      </c>
      <c r="L42" s="62" t="str">
        <f>IF(AND('Mapa final'!$AD$44="Baja",'Mapa final'!$AF$44="Leve"),CONCATENATE("R7C",'Mapa final'!$T$44),"")</f>
        <v/>
      </c>
      <c r="M42" s="62" t="str">
        <f>IF(AND('Mapa final'!$AD$45="Baja",'Mapa final'!$AF$45="Leve"),CONCATENATE("R7C",'Mapa final'!$T$45),"")</f>
        <v/>
      </c>
      <c r="N42" s="62" t="str">
        <f>IF(AND('Mapa final'!$AD$46="Baja",'Mapa final'!$AF$46="Leve"),CONCATENATE("R7C",'Mapa final'!$T$46),"")</f>
        <v/>
      </c>
      <c r="O42" s="63" t="str">
        <f>IF(AND('Mapa final'!$AD$47="Baja",'Mapa final'!$AF$47="Leve"),CONCATENATE("R7C",'Mapa final'!$T$47),"")</f>
        <v/>
      </c>
      <c r="P42" s="52" t="str">
        <f>IF(AND('Mapa final'!$AD$42="Baja",'Mapa final'!$AF$42="Menor"),CONCATENATE("R7C",'Mapa final'!$T$42),"")</f>
        <v/>
      </c>
      <c r="Q42" s="53" t="str">
        <f>IF(AND('Mapa final'!$AD$43="Baja",'Mapa final'!$AF$43="Menor"),CONCATENATE("R7C",'Mapa final'!$T$43),"")</f>
        <v/>
      </c>
      <c r="R42" s="53" t="str">
        <f>IF(AND('Mapa final'!$AD$44="Baja",'Mapa final'!$AF$44="Menor"),CONCATENATE("R7C",'Mapa final'!$T$44),"")</f>
        <v/>
      </c>
      <c r="S42" s="53" t="str">
        <f>IF(AND('Mapa final'!$AD$45="Baja",'Mapa final'!$AF$45="Menor"),CONCATENATE("R7C",'Mapa final'!$T$45),"")</f>
        <v/>
      </c>
      <c r="T42" s="53" t="str">
        <f>IF(AND('Mapa final'!$AD$46="Baja",'Mapa final'!$AF$46="Menor"),CONCATENATE("R7C",'Mapa final'!$T$46),"")</f>
        <v/>
      </c>
      <c r="U42" s="54" t="str">
        <f>IF(AND('Mapa final'!$AD$47="Baja",'Mapa final'!$AF$47="Menor"),CONCATENATE("R7C",'Mapa final'!$T$47),"")</f>
        <v/>
      </c>
      <c r="V42" s="52" t="str">
        <f>IF(AND('Mapa final'!$AD$42="Baja",'Mapa final'!$AF$42="Moderado"),CONCATENATE("R7C",'Mapa final'!$T$42),"")</f>
        <v/>
      </c>
      <c r="W42" s="53" t="str">
        <f>IF(AND('Mapa final'!$AD$43="Baja",'Mapa final'!$AF$43="Moderado"),CONCATENATE("R7C",'Mapa final'!$T$43),"")</f>
        <v/>
      </c>
      <c r="X42" s="53" t="str">
        <f>IF(AND('Mapa final'!$AD$44="Baja",'Mapa final'!$AF$44="Moderado"),CONCATENATE("R7C",'Mapa final'!$T$44),"")</f>
        <v/>
      </c>
      <c r="Y42" s="53" t="str">
        <f>IF(AND('Mapa final'!$AD$45="Baja",'Mapa final'!$AF$45="Moderado"),CONCATENATE("R7C",'Mapa final'!$T$45),"")</f>
        <v/>
      </c>
      <c r="Z42" s="53" t="str">
        <f>IF(AND('Mapa final'!$AD$46="Baja",'Mapa final'!$AF$46="Moderado"),CONCATENATE("R7C",'Mapa final'!$T$46),"")</f>
        <v/>
      </c>
      <c r="AA42" s="54" t="str">
        <f>IF(AND('Mapa final'!$AD$47="Baja",'Mapa final'!$AF$47="Moderado"),CONCATENATE("R7C",'Mapa final'!$T$47),"")</f>
        <v/>
      </c>
      <c r="AB42" s="36" t="str">
        <f>IF(AND('Mapa final'!$AD$42="Baja",'Mapa final'!$AF$42="Mayor"),CONCATENATE("R7C",'Mapa final'!$T$42),"")</f>
        <v/>
      </c>
      <c r="AC42" s="37" t="str">
        <f>IF(AND('Mapa final'!$AD$43="Baja",'Mapa final'!$AF$43="Mayor"),CONCATENATE("R7C",'Mapa final'!$T$43),"")</f>
        <v/>
      </c>
      <c r="AD42" s="42" t="str">
        <f>IF(AND('Mapa final'!$AD$44="Baja",'Mapa final'!$AF$44="Mayor"),CONCATENATE("R7C",'Mapa final'!$T$44),"")</f>
        <v/>
      </c>
      <c r="AE42" s="42" t="str">
        <f>IF(AND('Mapa final'!$AD$45="Baja",'Mapa final'!$AF$45="Mayor"),CONCATENATE("R7C",'Mapa final'!$T$45),"")</f>
        <v/>
      </c>
      <c r="AF42" s="42" t="str">
        <f>IF(AND('Mapa final'!$AD$46="Baja",'Mapa final'!$AF$46="Mayor"),CONCATENATE("R7C",'Mapa final'!$T$46),"")</f>
        <v/>
      </c>
      <c r="AG42" s="38" t="str">
        <f>IF(AND('Mapa final'!$AD$47="Baja",'Mapa final'!$AF$47="Mayor"),CONCATENATE("R7C",'Mapa final'!$T$47),"")</f>
        <v/>
      </c>
      <c r="AH42" s="39" t="str">
        <f>IF(AND('Mapa final'!$AD$42="Baja",'Mapa final'!$AF$42="Catastrófico"),CONCATENATE("R7C",'Mapa final'!$T$42),"")</f>
        <v/>
      </c>
      <c r="AI42" s="40" t="str">
        <f>IF(AND('Mapa final'!$AD$43="Baja",'Mapa final'!$AF$43="Catastrófico"),CONCATENATE("R7C",'Mapa final'!$T$43),"")</f>
        <v>R7C2</v>
      </c>
      <c r="AJ42" s="40" t="str">
        <f>IF(AND('Mapa final'!$AD$44="Baja",'Mapa final'!$AF$44="Catastrófico"),CONCATENATE("R7C",'Mapa final'!$T$44),"")</f>
        <v>R7C3</v>
      </c>
      <c r="AK42" s="40" t="str">
        <f>IF(AND('Mapa final'!$AD$45="Baja",'Mapa final'!$AF$45="Catastrófico"),CONCATENATE("R7C",'Mapa final'!$T$45),"")</f>
        <v/>
      </c>
      <c r="AL42" s="40" t="str">
        <f>IF(AND('Mapa final'!$AD$46="Baja",'Mapa final'!$AF$46="Catastrófico"),CONCATENATE("R7C",'Mapa final'!$T$46),"")</f>
        <v/>
      </c>
      <c r="AM42" s="41" t="str">
        <f>IF(AND('Mapa final'!$AD$47="Baja",'Mapa final'!$AF$47="Catastrófico"),CONCATENATE("R7C",'Mapa final'!$T$47),"")</f>
        <v/>
      </c>
      <c r="AN42" s="10"/>
      <c r="AO42" s="488"/>
      <c r="AP42" s="489"/>
      <c r="AQ42" s="489"/>
      <c r="AR42" s="489"/>
      <c r="AS42" s="489"/>
      <c r="AT42" s="49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row>
    <row r="43" spans="1:80" ht="15" customHeight="1" x14ac:dyDescent="0.25">
      <c r="A43" s="10"/>
      <c r="B43" s="366"/>
      <c r="C43" s="366"/>
      <c r="D43" s="367"/>
      <c r="E43" s="467"/>
      <c r="F43" s="468"/>
      <c r="G43" s="468"/>
      <c r="H43" s="468"/>
      <c r="I43" s="466"/>
      <c r="J43" s="61" t="str">
        <f>IF(AND('Mapa final'!$AD$48="Baja",'Mapa final'!$AF$48="Leve"),CONCATENATE("R8C",'Mapa final'!$T$48),"")</f>
        <v/>
      </c>
      <c r="K43" s="62" t="str">
        <f>IF(AND('Mapa final'!$AD$49="Baja",'Mapa final'!$AF$49="Leve"),CONCATENATE("R8C",'Mapa final'!$T$49),"")</f>
        <v/>
      </c>
      <c r="L43" s="62" t="str">
        <f>IF(AND('Mapa final'!$AD$50="Baja",'Mapa final'!$AF$50="Leve"),CONCATENATE("R8C",'Mapa final'!$T$50),"")</f>
        <v/>
      </c>
      <c r="M43" s="62" t="str">
        <f>IF(AND('Mapa final'!$AD$51="Baja",'Mapa final'!$AF$51="Leve"),CONCATENATE("R8C",'Mapa final'!$T$51),"")</f>
        <v/>
      </c>
      <c r="N43" s="62" t="str">
        <f>IF(AND('Mapa final'!$AD$52="Baja",'Mapa final'!$AF$52="Leve"),CONCATENATE("R8C",'Mapa final'!$T$52),"")</f>
        <v/>
      </c>
      <c r="O43" s="63" t="str">
        <f>IF(AND('Mapa final'!$AD$53="Baja",'Mapa final'!$AF$53="Leve"),CONCATENATE("R8C",'Mapa final'!$T$53),"")</f>
        <v/>
      </c>
      <c r="P43" s="52" t="str">
        <f>IF(AND('Mapa final'!$AD$48="Baja",'Mapa final'!$AF$48="Menor"),CONCATENATE("R8C",'Mapa final'!$T$48),"")</f>
        <v/>
      </c>
      <c r="Q43" s="53" t="str">
        <f>IF(AND('Mapa final'!$AD$49="Baja",'Mapa final'!$AF$49="Menor"),CONCATENATE("R8C",'Mapa final'!$T$49),"")</f>
        <v/>
      </c>
      <c r="R43" s="53" t="str">
        <f>IF(AND('Mapa final'!$AD$50="Baja",'Mapa final'!$AF$50="Menor"),CONCATENATE("R8C",'Mapa final'!$T$50),"")</f>
        <v/>
      </c>
      <c r="S43" s="53" t="str">
        <f>IF(AND('Mapa final'!$AD$51="Baja",'Mapa final'!$AF$51="Menor"),CONCATENATE("R8C",'Mapa final'!$T$51),"")</f>
        <v/>
      </c>
      <c r="T43" s="53" t="str">
        <f>IF(AND('Mapa final'!$AD$52="Baja",'Mapa final'!$AF$52="Menor"),CONCATENATE("R8C",'Mapa final'!$T$52),"")</f>
        <v/>
      </c>
      <c r="U43" s="54" t="str">
        <f>IF(AND('Mapa final'!$AD$53="Baja",'Mapa final'!$AF$53="Menor"),CONCATENATE("R8C",'Mapa final'!$T$53),"")</f>
        <v/>
      </c>
      <c r="V43" s="52" t="str">
        <f>IF(AND('Mapa final'!$AD$48="Baja",'Mapa final'!$AF$48="Moderado"),CONCATENATE("R8C",'Mapa final'!$T$48),"")</f>
        <v/>
      </c>
      <c r="W43" s="53" t="str">
        <f>IF(AND('Mapa final'!$AD$49="Baja",'Mapa final'!$AF$49="Moderado"),CONCATENATE("R8C",'Mapa final'!$T$49),"")</f>
        <v/>
      </c>
      <c r="X43" s="53" t="str">
        <f>IF(AND('Mapa final'!$AD$50="Baja",'Mapa final'!$AF$50="Moderado"),CONCATENATE("R8C",'Mapa final'!$T$50),"")</f>
        <v/>
      </c>
      <c r="Y43" s="53" t="str">
        <f>IF(AND('Mapa final'!$AD$51="Baja",'Mapa final'!$AF$51="Moderado"),CONCATENATE("R8C",'Mapa final'!$T$51),"")</f>
        <v/>
      </c>
      <c r="Z43" s="53" t="str">
        <f>IF(AND('Mapa final'!$AD$52="Baja",'Mapa final'!$AF$52="Moderado"),CONCATENATE("R8C",'Mapa final'!$T$52),"")</f>
        <v/>
      </c>
      <c r="AA43" s="54" t="str">
        <f>IF(AND('Mapa final'!$AD$53="Baja",'Mapa final'!$AF$53="Moderado"),CONCATENATE("R8C",'Mapa final'!$T$53),"")</f>
        <v/>
      </c>
      <c r="AB43" s="36" t="str">
        <f>IF(AND('Mapa final'!$AD$48="Baja",'Mapa final'!$AF$48="Mayor"),CONCATENATE("R8C",'Mapa final'!$T$48),"")</f>
        <v/>
      </c>
      <c r="AC43" s="37" t="str">
        <f>IF(AND('Mapa final'!$AD$49="Baja",'Mapa final'!$AF$49="Mayor"),CONCATENATE("R8C",'Mapa final'!$T$49),"")</f>
        <v/>
      </c>
      <c r="AD43" s="42" t="str">
        <f>IF(AND('Mapa final'!$AD$50="Baja",'Mapa final'!$AF$50="Mayor"),CONCATENATE("R8C",'Mapa final'!$T$50),"")</f>
        <v/>
      </c>
      <c r="AE43" s="42" t="str">
        <f>IF(AND('Mapa final'!$AD$51="Baja",'Mapa final'!$AF$51="Mayor"),CONCATENATE("R8C",'Mapa final'!$T$51),"")</f>
        <v/>
      </c>
      <c r="AF43" s="42" t="str">
        <f>IF(AND('Mapa final'!$AD$52="Baja",'Mapa final'!$AF$52="Mayor"),CONCATENATE("R8C",'Mapa final'!$T$52),"")</f>
        <v/>
      </c>
      <c r="AG43" s="38" t="str">
        <f>IF(AND('Mapa final'!$AD$53="Baja",'Mapa final'!$AF$53="Mayor"),CONCATENATE("R8C",'Mapa final'!$T$53),"")</f>
        <v/>
      </c>
      <c r="AH43" s="39" t="str">
        <f>IF(AND('Mapa final'!$AD$48="Baja",'Mapa final'!$AF$48="Catastrófico"),CONCATENATE("R8C",'Mapa final'!$T$48),"")</f>
        <v/>
      </c>
      <c r="AI43" s="40" t="str">
        <f>IF(AND('Mapa final'!$AD$49="Baja",'Mapa final'!$AF$49="Catastrófico"),CONCATENATE("R8C",'Mapa final'!$T$49),"")</f>
        <v>R8C2</v>
      </c>
      <c r="AJ43" s="40" t="str">
        <f>IF(AND('Mapa final'!$AD$50="Baja",'Mapa final'!$AF$50="Catastrófico"),CONCATENATE("R8C",'Mapa final'!$T$50),"")</f>
        <v/>
      </c>
      <c r="AK43" s="40" t="str">
        <f>IF(AND('Mapa final'!$AD$51="Baja",'Mapa final'!$AF$51="Catastrófico"),CONCATENATE("R8C",'Mapa final'!$T$51),"")</f>
        <v/>
      </c>
      <c r="AL43" s="40" t="str">
        <f>IF(AND('Mapa final'!$AD$52="Baja",'Mapa final'!$AF$52="Catastrófico"),CONCATENATE("R8C",'Mapa final'!$T$52),"")</f>
        <v/>
      </c>
      <c r="AM43" s="41" t="str">
        <f>IF(AND('Mapa final'!$AD$53="Baja",'Mapa final'!$AF$53="Catastrófico"),CONCATENATE("R8C",'Mapa final'!$T$53),"")</f>
        <v/>
      </c>
      <c r="AN43" s="10"/>
      <c r="AO43" s="488"/>
      <c r="AP43" s="489"/>
      <c r="AQ43" s="489"/>
      <c r="AR43" s="489"/>
      <c r="AS43" s="489"/>
      <c r="AT43" s="49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row>
    <row r="44" spans="1:80" ht="15" customHeight="1" x14ac:dyDescent="0.25">
      <c r="A44" s="10"/>
      <c r="B44" s="366"/>
      <c r="C44" s="366"/>
      <c r="D44" s="367"/>
      <c r="E44" s="467"/>
      <c r="F44" s="468"/>
      <c r="G44" s="468"/>
      <c r="H44" s="468"/>
      <c r="I44" s="466"/>
      <c r="J44" s="61" t="str">
        <f>IF(AND('Mapa final'!$AD$54="Baja",'Mapa final'!$AF$54="Leve"),CONCATENATE("R9C",'Mapa final'!$T$54),"")</f>
        <v/>
      </c>
      <c r="K44" s="62" t="str">
        <f>IF(AND('Mapa final'!$AD$55="Baja",'Mapa final'!$AF$55="Leve"),CONCATENATE("R9C",'Mapa final'!$T$55),"")</f>
        <v/>
      </c>
      <c r="L44" s="62" t="str">
        <f>IF(AND('Mapa final'!$AD$56="Baja",'Mapa final'!$AF$56="Leve"),CONCATENATE("R9C",'Mapa final'!$T$56),"")</f>
        <v/>
      </c>
      <c r="M44" s="62" t="str">
        <f>IF(AND('Mapa final'!$AD$57="Baja",'Mapa final'!$AF$57="Leve"),CONCATENATE("R9C",'Mapa final'!$T$57),"")</f>
        <v/>
      </c>
      <c r="N44" s="62" t="str">
        <f>IF(AND('Mapa final'!$AD$58="Baja",'Mapa final'!$AF$58="Leve"),CONCATENATE("R9C",'Mapa final'!$T$58),"")</f>
        <v/>
      </c>
      <c r="O44" s="63" t="str">
        <f>IF(AND('Mapa final'!$AD$59="Baja",'Mapa final'!$AF$59="Leve"),CONCATENATE("R9C",'Mapa final'!$T$59),"")</f>
        <v/>
      </c>
      <c r="P44" s="52" t="str">
        <f>IF(AND('Mapa final'!$AD$54="Baja",'Mapa final'!$AF$54="Menor"),CONCATENATE("R9C",'Mapa final'!$T$54),"")</f>
        <v/>
      </c>
      <c r="Q44" s="53" t="str">
        <f>IF(AND('Mapa final'!$AD$55="Baja",'Mapa final'!$AF$55="Menor"),CONCATENATE("R9C",'Mapa final'!$T$55),"")</f>
        <v/>
      </c>
      <c r="R44" s="53" t="str">
        <f>IF(AND('Mapa final'!$AD$56="Baja",'Mapa final'!$AF$56="Menor"),CONCATENATE("R9C",'Mapa final'!$T$56),"")</f>
        <v/>
      </c>
      <c r="S44" s="53" t="str">
        <f>IF(AND('Mapa final'!$AD$57="Baja",'Mapa final'!$AF$57="Menor"),CONCATENATE("R9C",'Mapa final'!$T$57),"")</f>
        <v/>
      </c>
      <c r="T44" s="53" t="str">
        <f>IF(AND('Mapa final'!$AD$58="Baja",'Mapa final'!$AF$58="Menor"),CONCATENATE("R9C",'Mapa final'!$T$58),"")</f>
        <v/>
      </c>
      <c r="U44" s="54" t="str">
        <f>IF(AND('Mapa final'!$AD$59="Baja",'Mapa final'!$AF$59="Menor"),CONCATENATE("R9C",'Mapa final'!$T$59),"")</f>
        <v/>
      </c>
      <c r="V44" s="52" t="str">
        <f>IF(AND('Mapa final'!$AD$54="Baja",'Mapa final'!$AF$54="Moderado"),CONCATENATE("R9C",'Mapa final'!$T$54),"")</f>
        <v/>
      </c>
      <c r="W44" s="53" t="str">
        <f>IF(AND('Mapa final'!$AD$55="Baja",'Mapa final'!$AF$55="Moderado"),CONCATENATE("R9C",'Mapa final'!$T$55),"")</f>
        <v/>
      </c>
      <c r="X44" s="53" t="str">
        <f>IF(AND('Mapa final'!$AD$56="Baja",'Mapa final'!$AF$56="Moderado"),CONCATENATE("R9C",'Mapa final'!$T$56),"")</f>
        <v/>
      </c>
      <c r="Y44" s="53" t="str">
        <f>IF(AND('Mapa final'!$AD$57="Baja",'Mapa final'!$AF$57="Moderado"),CONCATENATE("R9C",'Mapa final'!$T$57),"")</f>
        <v/>
      </c>
      <c r="Z44" s="53" t="str">
        <f>IF(AND('Mapa final'!$AD$58="Baja",'Mapa final'!$AF$58="Moderado"),CONCATENATE("R9C",'Mapa final'!$T$58),"")</f>
        <v/>
      </c>
      <c r="AA44" s="54" t="str">
        <f>IF(AND('Mapa final'!$AD$59="Baja",'Mapa final'!$AF$59="Moderado"),CONCATENATE("R9C",'Mapa final'!$T$59),"")</f>
        <v/>
      </c>
      <c r="AB44" s="36" t="str">
        <f>IF(AND('Mapa final'!$AD$54="Baja",'Mapa final'!$AF$54="Mayor"),CONCATENATE("R9C",'Mapa final'!$T$54),"")</f>
        <v/>
      </c>
      <c r="AC44" s="37" t="str">
        <f>IF(AND('Mapa final'!$AD$55="Baja",'Mapa final'!$AF$55="Mayor"),CONCATENATE("R9C",'Mapa final'!$T$55),"")</f>
        <v/>
      </c>
      <c r="AD44" s="42" t="str">
        <f>IF(AND('Mapa final'!$AD$56="Baja",'Mapa final'!$AF$56="Mayor"),CONCATENATE("R9C",'Mapa final'!$T$56),"")</f>
        <v/>
      </c>
      <c r="AE44" s="42" t="str">
        <f>IF(AND('Mapa final'!$AD$57="Baja",'Mapa final'!$AF$57="Mayor"),CONCATENATE("R9C",'Mapa final'!$T$57),"")</f>
        <v/>
      </c>
      <c r="AF44" s="42" t="str">
        <f>IF(AND('Mapa final'!$AD$58="Baja",'Mapa final'!$AF$58="Mayor"),CONCATENATE("R9C",'Mapa final'!$T$58),"")</f>
        <v/>
      </c>
      <c r="AG44" s="38" t="str">
        <f>IF(AND('Mapa final'!$AD$59="Baja",'Mapa final'!$AF$59="Mayor"),CONCATENATE("R9C",'Mapa final'!$T$59),"")</f>
        <v/>
      </c>
      <c r="AH44" s="39" t="str">
        <f>IF(AND('Mapa final'!$AD$54="Baja",'Mapa final'!$AF$54="Catastrófico"),CONCATENATE("R9C",'Mapa final'!$T$54),"")</f>
        <v/>
      </c>
      <c r="AI44" s="40" t="str">
        <f>IF(AND('Mapa final'!$AD$55="Baja",'Mapa final'!$AF$55="Catastrófico"),CONCATENATE("R9C",'Mapa final'!$T$55),"")</f>
        <v>R9C2</v>
      </c>
      <c r="AJ44" s="40" t="str">
        <f>IF(AND('Mapa final'!$AD$56="Baja",'Mapa final'!$AF$56="Catastrófico"),CONCATENATE("R9C",'Mapa final'!$T$56),"")</f>
        <v/>
      </c>
      <c r="AK44" s="40" t="str">
        <f>IF(AND('Mapa final'!$AD$57="Baja",'Mapa final'!$AF$57="Catastrófico"),CONCATENATE("R9C",'Mapa final'!$T$57),"")</f>
        <v/>
      </c>
      <c r="AL44" s="40" t="str">
        <f>IF(AND('Mapa final'!$AD$58="Baja",'Mapa final'!$AF$58="Catastrófico"),CONCATENATE("R9C",'Mapa final'!$T$58),"")</f>
        <v/>
      </c>
      <c r="AM44" s="41" t="str">
        <f>IF(AND('Mapa final'!$AD$59="Baja",'Mapa final'!$AF$59="Catastrófico"),CONCATENATE("R9C",'Mapa final'!$T$59),"")</f>
        <v/>
      </c>
      <c r="AN44" s="10"/>
      <c r="AO44" s="488"/>
      <c r="AP44" s="489"/>
      <c r="AQ44" s="489"/>
      <c r="AR44" s="489"/>
      <c r="AS44" s="489"/>
      <c r="AT44" s="49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row>
    <row r="45" spans="1:80" ht="15.75" customHeight="1" thickBot="1" x14ac:dyDescent="0.3">
      <c r="A45" s="10"/>
      <c r="B45" s="366"/>
      <c r="C45" s="366"/>
      <c r="D45" s="367"/>
      <c r="E45" s="469"/>
      <c r="F45" s="470"/>
      <c r="G45" s="470"/>
      <c r="H45" s="470"/>
      <c r="I45" s="470"/>
      <c r="J45" s="64" t="str">
        <f>IF(AND('Mapa final'!$AD$60="Baja",'Mapa final'!$AF$60="Leve"),CONCATENATE("R10C",'Mapa final'!$T$60),"")</f>
        <v/>
      </c>
      <c r="K45" s="65" t="str">
        <f>IF(AND('Mapa final'!$AD$61="Baja",'Mapa final'!$AF$61="Leve"),CONCATENATE("R10C",'Mapa final'!$T$61),"")</f>
        <v/>
      </c>
      <c r="L45" s="65" t="str">
        <f>IF(AND('Mapa final'!$AD$62="Baja",'Mapa final'!$AF$62="Leve"),CONCATENATE("R10C",'Mapa final'!$T$62),"")</f>
        <v/>
      </c>
      <c r="M45" s="65" t="str">
        <f>IF(AND('Mapa final'!$AD$63="Baja",'Mapa final'!$AF$63="Leve"),CONCATENATE("R10C",'Mapa final'!$T$63),"")</f>
        <v/>
      </c>
      <c r="N45" s="65" t="str">
        <f>IF(AND('Mapa final'!$AD$64="Baja",'Mapa final'!$AF$64="Leve"),CONCATENATE("R10C",'Mapa final'!$T$64),"")</f>
        <v/>
      </c>
      <c r="O45" s="66" t="str">
        <f>IF(AND('Mapa final'!$AD$65="Baja",'Mapa final'!$AF$65="Leve"),CONCATENATE("R10C",'Mapa final'!$T$65),"")</f>
        <v/>
      </c>
      <c r="P45" s="52" t="str">
        <f>IF(AND('Mapa final'!$AD$60="Baja",'Mapa final'!$AF$60="Menor"),CONCATENATE("R10C",'Mapa final'!$T$60),"")</f>
        <v/>
      </c>
      <c r="Q45" s="53" t="str">
        <f>IF(AND('Mapa final'!$AD$61="Baja",'Mapa final'!$AF$61="Menor"),CONCATENATE("R10C",'Mapa final'!$T$61),"")</f>
        <v/>
      </c>
      <c r="R45" s="53" t="str">
        <f>IF(AND('Mapa final'!$AD$62="Baja",'Mapa final'!$AF$62="Menor"),CONCATENATE("R10C",'Mapa final'!$T$62),"")</f>
        <v/>
      </c>
      <c r="S45" s="53" t="str">
        <f>IF(AND('Mapa final'!$AD$63="Baja",'Mapa final'!$AF$63="Menor"),CONCATENATE("R10C",'Mapa final'!$T$63),"")</f>
        <v/>
      </c>
      <c r="T45" s="53" t="str">
        <f>IF(AND('Mapa final'!$AD$64="Baja",'Mapa final'!$AF$64="Menor"),CONCATENATE("R10C",'Mapa final'!$T$64),"")</f>
        <v/>
      </c>
      <c r="U45" s="54" t="str">
        <f>IF(AND('Mapa final'!$AD$65="Baja",'Mapa final'!$AF$65="Menor"),CONCATENATE("R10C",'Mapa final'!$T$65),"")</f>
        <v/>
      </c>
      <c r="V45" s="55" t="str">
        <f>IF(AND('Mapa final'!$AD$60="Baja",'Mapa final'!$AF$60="Moderado"),CONCATENATE("R10C",'Mapa final'!$T$60),"")</f>
        <v/>
      </c>
      <c r="W45" s="56" t="str">
        <f>IF(AND('Mapa final'!$AD$61="Baja",'Mapa final'!$AF$61="Moderado"),CONCATENATE("R10C",'Mapa final'!$T$61),"")</f>
        <v/>
      </c>
      <c r="X45" s="56" t="str">
        <f>IF(AND('Mapa final'!$AD$62="Baja",'Mapa final'!$AF$62="Moderado"),CONCATENATE("R10C",'Mapa final'!$T$62),"")</f>
        <v/>
      </c>
      <c r="Y45" s="56" t="str">
        <f>IF(AND('Mapa final'!$AD$63="Baja",'Mapa final'!$AF$63="Moderado"),CONCATENATE("R10C",'Mapa final'!$T$63),"")</f>
        <v/>
      </c>
      <c r="Z45" s="56" t="str">
        <f>IF(AND('Mapa final'!$AD$64="Baja",'Mapa final'!$AF$64="Moderado"),CONCATENATE("R10C",'Mapa final'!$T$64),"")</f>
        <v/>
      </c>
      <c r="AA45" s="57" t="str">
        <f>IF(AND('Mapa final'!$AD$65="Baja",'Mapa final'!$AF$65="Moderado"),CONCATENATE("R10C",'Mapa final'!$T$65),"")</f>
        <v/>
      </c>
      <c r="AB45" s="43" t="str">
        <f>IF(AND('Mapa final'!$AD$60="Baja",'Mapa final'!$AF$60="Mayor"),CONCATENATE("R10C",'Mapa final'!$T$60),"")</f>
        <v/>
      </c>
      <c r="AC45" s="44" t="str">
        <f>IF(AND('Mapa final'!$AD$61="Baja",'Mapa final'!$AF$61="Mayor"),CONCATENATE("R10C",'Mapa final'!$T$61),"")</f>
        <v/>
      </c>
      <c r="AD45" s="44" t="str">
        <f>IF(AND('Mapa final'!$AD$62="Baja",'Mapa final'!$AF$62="Mayor"),CONCATENATE("R10C",'Mapa final'!$T$62),"")</f>
        <v/>
      </c>
      <c r="AE45" s="44" t="str">
        <f>IF(AND('Mapa final'!$AD$63="Baja",'Mapa final'!$AF$63="Mayor"),CONCATENATE("R10C",'Mapa final'!$T$63),"")</f>
        <v/>
      </c>
      <c r="AF45" s="44" t="str">
        <f>IF(AND('Mapa final'!$AD$64="Baja",'Mapa final'!$AF$64="Mayor"),CONCATENATE("R10C",'Mapa final'!$T$64),"")</f>
        <v/>
      </c>
      <c r="AG45" s="45" t="str">
        <f>IF(AND('Mapa final'!$AD$65="Baja",'Mapa final'!$AF$65="Mayor"),CONCATENATE("R10C",'Mapa final'!$T$65),"")</f>
        <v/>
      </c>
      <c r="AH45" s="46" t="str">
        <f>IF(AND('Mapa final'!$AD$60="Baja",'Mapa final'!$AF$60="Catastrófico"),CONCATENATE("R10C",'Mapa final'!$T$60),"")</f>
        <v/>
      </c>
      <c r="AI45" s="47" t="str">
        <f>IF(AND('Mapa final'!$AD$61="Baja",'Mapa final'!$AF$61="Catastrófico"),CONCATENATE("R10C",'Mapa final'!$T$61),"")</f>
        <v/>
      </c>
      <c r="AJ45" s="47" t="str">
        <f>IF(AND('Mapa final'!$AD$62="Baja",'Mapa final'!$AF$62="Catastrófico"),CONCATENATE("R10C",'Mapa final'!$T$62),"")</f>
        <v/>
      </c>
      <c r="AK45" s="47" t="str">
        <f>IF(AND('Mapa final'!$AD$63="Baja",'Mapa final'!$AF$63="Catastrófico"),CONCATENATE("R10C",'Mapa final'!$T$63),"")</f>
        <v/>
      </c>
      <c r="AL45" s="47" t="str">
        <f>IF(AND('Mapa final'!$AD$64="Baja",'Mapa final'!$AF$64="Catastrófico"),CONCATENATE("R10C",'Mapa final'!$T$64),"")</f>
        <v/>
      </c>
      <c r="AM45" s="48" t="str">
        <f>IF(AND('Mapa final'!$AD$65="Baja",'Mapa final'!$AF$65="Catastrófico"),CONCATENATE("R10C",'Mapa final'!$T$65),"")</f>
        <v/>
      </c>
      <c r="AN45" s="10"/>
      <c r="AO45" s="491"/>
      <c r="AP45" s="492"/>
      <c r="AQ45" s="492"/>
      <c r="AR45" s="492"/>
      <c r="AS45" s="492"/>
      <c r="AT45" s="493"/>
    </row>
    <row r="46" spans="1:80" ht="46.5" customHeight="1" x14ac:dyDescent="0.35">
      <c r="A46" s="10"/>
      <c r="B46" s="366"/>
      <c r="C46" s="366"/>
      <c r="D46" s="367"/>
      <c r="E46" s="463" t="s">
        <v>106</v>
      </c>
      <c r="F46" s="464"/>
      <c r="G46" s="464"/>
      <c r="H46" s="464"/>
      <c r="I46" s="482"/>
      <c r="J46" s="58" t="str">
        <f>IF(AND('Mapa final'!$AD$6="Muy Baja",'Mapa final'!$AF$6="Leve"),CONCATENATE("R1C",'Mapa final'!$T$6),"")</f>
        <v/>
      </c>
      <c r="K46" s="59" t="str">
        <f>IF(AND('Mapa final'!$AD$7="Muy Baja",'Mapa final'!$AF$7="Leve"),CONCATENATE("R1C",'Mapa final'!$T$7),"")</f>
        <v/>
      </c>
      <c r="L46" s="59" t="str">
        <f>IF(AND('Mapa final'!$AD$8="Muy Baja",'Mapa final'!$AF$8="Leve"),CONCATENATE("R1C",'Mapa final'!$T$8),"")</f>
        <v/>
      </c>
      <c r="M46" s="59" t="str">
        <f>IF(AND('Mapa final'!$AD$9="Muy Baja",'Mapa final'!$AF$9="Leve"),CONCATENATE("R1C",'Mapa final'!$T$9),"")</f>
        <v/>
      </c>
      <c r="N46" s="59" t="str">
        <f>IF(AND('Mapa final'!$AD$10="Muy Baja",'Mapa final'!$AF$10="Leve"),CONCATENATE("R1C",'Mapa final'!$T$10),"")</f>
        <v/>
      </c>
      <c r="O46" s="60" t="str">
        <f>IF(AND('Mapa final'!$AD$11="Muy Baja",'Mapa final'!$AF$11="Leve"),CONCATENATE("R1C",'Mapa final'!$T$11),"")</f>
        <v/>
      </c>
      <c r="P46" s="58" t="str">
        <f>IF(AND('Mapa final'!$AD$6="Muy Baja",'Mapa final'!$AF$6="Menor"),CONCATENATE("R1C",'Mapa final'!$T$6),"")</f>
        <v/>
      </c>
      <c r="Q46" s="59" t="str">
        <f>IF(AND('Mapa final'!$AD$7="Muy Baja",'Mapa final'!$AF$7="Menor"),CONCATENATE("R1C",'Mapa final'!$T$7),"")</f>
        <v/>
      </c>
      <c r="R46" s="59" t="str">
        <f>IF(AND('Mapa final'!$AD$8="Muy Baja",'Mapa final'!$AF$8="Menor"),CONCATENATE("R1C",'Mapa final'!$T$8),"")</f>
        <v/>
      </c>
      <c r="S46" s="59" t="str">
        <f>IF(AND('Mapa final'!$AD$9="Muy Baja",'Mapa final'!$AF$9="Menor"),CONCATENATE("R1C",'Mapa final'!$T$9),"")</f>
        <v/>
      </c>
      <c r="T46" s="59" t="str">
        <f>IF(AND('Mapa final'!$AD$10="Muy Baja",'Mapa final'!$AF$10="Menor"),CONCATENATE("R1C",'Mapa final'!$T$10),"")</f>
        <v/>
      </c>
      <c r="U46" s="60" t="str">
        <f>IF(AND('Mapa final'!$AD$11="Muy Baja",'Mapa final'!$AF$11="Menor"),CONCATENATE("R1C",'Mapa final'!$T$11),"")</f>
        <v/>
      </c>
      <c r="V46" s="49" t="str">
        <f>IF(AND('Mapa final'!$AD$6="Muy Baja",'Mapa final'!$AF$6="Moderado"),CONCATENATE("R1C",'Mapa final'!$T$6),"")</f>
        <v/>
      </c>
      <c r="W46" s="67" t="str">
        <f>IF(AND('Mapa final'!$AD$7="Muy Baja",'Mapa final'!$AF$7="Moderado"),CONCATENATE("R1C",'Mapa final'!$T$7),"")</f>
        <v/>
      </c>
      <c r="X46" s="50" t="str">
        <f>IF(AND('Mapa final'!$AD$8="Muy Baja",'Mapa final'!$AF$8="Moderado"),CONCATENATE("R1C",'Mapa final'!$T$8),"")</f>
        <v/>
      </c>
      <c r="Y46" s="50" t="str">
        <f>IF(AND('Mapa final'!$AD$9="Muy Baja",'Mapa final'!$AF$9="Moderado"),CONCATENATE("R1C",'Mapa final'!$T$9),"")</f>
        <v/>
      </c>
      <c r="Z46" s="50" t="str">
        <f>IF(AND('Mapa final'!$AD$10="Muy Baja",'Mapa final'!$AF$10="Moderado"),CONCATENATE("R1C",'Mapa final'!$T$10),"")</f>
        <v/>
      </c>
      <c r="AA46" s="51" t="str">
        <f>IF(AND('Mapa final'!$AD$11="Muy Baja",'Mapa final'!$AF$11="Moderado"),CONCATENATE("R1C",'Mapa final'!$T$11),"")</f>
        <v/>
      </c>
      <c r="AB46" s="30" t="str">
        <f>IF(AND('Mapa final'!$AD$6="Muy Baja",'Mapa final'!$AF$6="Mayor"),CONCATENATE("R1C",'Mapa final'!$T$6),"")</f>
        <v/>
      </c>
      <c r="AC46" s="31" t="str">
        <f>IF(AND('Mapa final'!$AD$7="Muy Baja",'Mapa final'!$AF$7="Mayor"),CONCATENATE("R1C",'Mapa final'!$T$7),"")</f>
        <v/>
      </c>
      <c r="AD46" s="31" t="str">
        <f>IF(AND('Mapa final'!$AD$8="Muy Baja",'Mapa final'!$AF$8="Mayor"),CONCATENATE("R1C",'Mapa final'!$T$8),"")</f>
        <v/>
      </c>
      <c r="AE46" s="31" t="str">
        <f>IF(AND('Mapa final'!$AD$9="Muy Baja",'Mapa final'!$AF$9="Mayor"),CONCATENATE("R1C",'Mapa final'!$T$9),"")</f>
        <v/>
      </c>
      <c r="AF46" s="31" t="str">
        <f>IF(AND('Mapa final'!$AD$10="Muy Baja",'Mapa final'!$AF$10="Mayor"),CONCATENATE("R1C",'Mapa final'!$T$10),"")</f>
        <v/>
      </c>
      <c r="AG46" s="32" t="str">
        <f>IF(AND('Mapa final'!$AD$11="Muy Baja",'Mapa final'!$AF$11="Mayor"),CONCATENATE("R1C",'Mapa final'!$T$11),"")</f>
        <v/>
      </c>
      <c r="AH46" s="33" t="str">
        <f>IF(AND('Mapa final'!$AD$6="Muy Baja",'Mapa final'!$AF$6="Catastrófico"),CONCATENATE("R1C",'Mapa final'!$T$6),"")</f>
        <v/>
      </c>
      <c r="AI46" s="34" t="str">
        <f>IF(AND('Mapa final'!$AD$7="Muy Baja",'Mapa final'!$AF$7="Catastrófico"),CONCATENATE("R1C",'Mapa final'!$T$7),"")</f>
        <v/>
      </c>
      <c r="AJ46" s="34" t="str">
        <f>IF(AND('Mapa final'!$AD$8="Muy Baja",'Mapa final'!$AF$8="Catastrófico"),CONCATENATE("R1C",'Mapa final'!$T$8),"")</f>
        <v>R1C3</v>
      </c>
      <c r="AK46" s="34" t="str">
        <f>IF(AND('Mapa final'!$AD$9="Muy Baja",'Mapa final'!$AF$9="Catastrófico"),CONCATENATE("R1C",'Mapa final'!$T$9),"")</f>
        <v/>
      </c>
      <c r="AL46" s="34" t="str">
        <f>IF(AND('Mapa final'!$AD$10="Muy Baja",'Mapa final'!$AF$10="Catastrófico"),CONCATENATE("R1C",'Mapa final'!$T$10),"")</f>
        <v/>
      </c>
      <c r="AM46" s="35" t="str">
        <f>IF(AND('Mapa final'!$AD$11="Muy Baja",'Mapa final'!$AF$11="Catastrófico"),CONCATENATE("R1C",'Mapa final'!$T$11),"")</f>
        <v/>
      </c>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row>
    <row r="47" spans="1:80" ht="46.5" customHeight="1" x14ac:dyDescent="0.25">
      <c r="A47" s="10"/>
      <c r="B47" s="366"/>
      <c r="C47" s="366"/>
      <c r="D47" s="367"/>
      <c r="E47" s="465"/>
      <c r="F47" s="466"/>
      <c r="G47" s="466"/>
      <c r="H47" s="466"/>
      <c r="I47" s="483"/>
      <c r="J47" s="61" t="str">
        <f>IF(AND('Mapa final'!$AD$12="Muy Baja",'Mapa final'!$AF$12="Leve"),CONCATENATE("R2C",'Mapa final'!$T$12),"")</f>
        <v/>
      </c>
      <c r="K47" s="62" t="str">
        <f>IF(AND('Mapa final'!$AD$13="Muy Baja",'Mapa final'!$AF$13="Leve"),CONCATENATE("R2C",'Mapa final'!$T$13),"")</f>
        <v/>
      </c>
      <c r="L47" s="62" t="str">
        <f>IF(AND('Mapa final'!$AD$14="Muy Baja",'Mapa final'!$AF$14="Leve"),CONCATENATE("R2C",'Mapa final'!$T$14),"")</f>
        <v/>
      </c>
      <c r="M47" s="62" t="str">
        <f>IF(AND('Mapa final'!$AD$15="Muy Baja",'Mapa final'!$AF$15="Leve"),CONCATENATE("R2C",'Mapa final'!$T$15),"")</f>
        <v/>
      </c>
      <c r="N47" s="62" t="str">
        <f>IF(AND('Mapa final'!$AD$16="Muy Baja",'Mapa final'!$AF$16="Leve"),CONCATENATE("R2C",'Mapa final'!$T$16),"")</f>
        <v/>
      </c>
      <c r="O47" s="63" t="str">
        <f>IF(AND('Mapa final'!$AD$17="Muy Baja",'Mapa final'!$AF$17="Leve"),CONCATENATE("R2C",'Mapa final'!$T$17),"")</f>
        <v/>
      </c>
      <c r="P47" s="61" t="str">
        <f>IF(AND('Mapa final'!$AD$12="Muy Baja",'Mapa final'!$AF$12="Menor"),CONCATENATE("R2C",'Mapa final'!$T$12),"")</f>
        <v/>
      </c>
      <c r="Q47" s="62" t="str">
        <f>IF(AND('Mapa final'!$AD$13="Muy Baja",'Mapa final'!$AF$13="Menor"),CONCATENATE("R2C",'Mapa final'!$T$13),"")</f>
        <v/>
      </c>
      <c r="R47" s="62" t="str">
        <f>IF(AND('Mapa final'!$AD$14="Muy Baja",'Mapa final'!$AF$14="Menor"),CONCATENATE("R2C",'Mapa final'!$T$14),"")</f>
        <v/>
      </c>
      <c r="S47" s="62" t="str">
        <f>IF(AND('Mapa final'!$AD$15="Muy Baja",'Mapa final'!$AF$15="Menor"),CONCATENATE("R2C",'Mapa final'!$T$15),"")</f>
        <v/>
      </c>
      <c r="T47" s="62" t="str">
        <f>IF(AND('Mapa final'!$AD$16="Muy Baja",'Mapa final'!$AF$16="Menor"),CONCATENATE("R2C",'Mapa final'!$T$16),"")</f>
        <v/>
      </c>
      <c r="U47" s="63" t="str">
        <f>IF(AND('Mapa final'!$AD$17="Muy Baja",'Mapa final'!$AF$17="Menor"),CONCATENATE("R2C",'Mapa final'!$T$17),"")</f>
        <v/>
      </c>
      <c r="V47" s="52" t="str">
        <f>IF(AND('Mapa final'!$AD$12="Muy Baja",'Mapa final'!$AF$12="Moderado"),CONCATENATE("R2C",'Mapa final'!$T$12),"")</f>
        <v/>
      </c>
      <c r="W47" s="53" t="str">
        <f>IF(AND('Mapa final'!$AD$13="Muy Baja",'Mapa final'!$AF$13="Moderado"),CONCATENATE("R2C",'Mapa final'!$T$13),"")</f>
        <v/>
      </c>
      <c r="X47" s="53" t="str">
        <f>IF(AND('Mapa final'!$AD$14="Muy Baja",'Mapa final'!$AF$14="Moderado"),CONCATENATE("R2C",'Mapa final'!$T$14),"")</f>
        <v/>
      </c>
      <c r="Y47" s="53" t="str">
        <f>IF(AND('Mapa final'!$AD$15="Muy Baja",'Mapa final'!$AF$15="Moderado"),CONCATENATE("R2C",'Mapa final'!$T$15),"")</f>
        <v/>
      </c>
      <c r="Z47" s="53" t="str">
        <f>IF(AND('Mapa final'!$AD$16="Muy Baja",'Mapa final'!$AF$16="Moderado"),CONCATENATE("R2C",'Mapa final'!$T$16),"")</f>
        <v/>
      </c>
      <c r="AA47" s="54" t="str">
        <f>IF(AND('Mapa final'!$AD$17="Muy Baja",'Mapa final'!$AF$17="Moderado"),CONCATENATE("R2C",'Mapa final'!$T$17),"")</f>
        <v/>
      </c>
      <c r="AB47" s="36" t="str">
        <f>IF(AND('Mapa final'!$AD$12="Muy Baja",'Mapa final'!$AF$12="Mayor"),CONCATENATE("R2C",'Mapa final'!$T$12),"")</f>
        <v/>
      </c>
      <c r="AC47" s="37" t="str">
        <f>IF(AND('Mapa final'!$AD$13="Muy Baja",'Mapa final'!$AF$13="Mayor"),CONCATENATE("R2C",'Mapa final'!$T$13),"")</f>
        <v/>
      </c>
      <c r="AD47" s="37" t="str">
        <f>IF(AND('Mapa final'!$AD$14="Muy Baja",'Mapa final'!$AF$14="Mayor"),CONCATENATE("R2C",'Mapa final'!$T$14),"")</f>
        <v/>
      </c>
      <c r="AE47" s="37" t="str">
        <f>IF(AND('Mapa final'!$AD$15="Muy Baja",'Mapa final'!$AF$15="Mayor"),CONCATENATE("R2C",'Mapa final'!$T$15),"")</f>
        <v/>
      </c>
      <c r="AF47" s="37" t="str">
        <f>IF(AND('Mapa final'!$AD$16="Muy Baja",'Mapa final'!$AF$16="Mayor"),CONCATENATE("R2C",'Mapa final'!$T$16),"")</f>
        <v/>
      </c>
      <c r="AG47" s="38" t="str">
        <f>IF(AND('Mapa final'!$AD$17="Muy Baja",'Mapa final'!$AF$17="Mayor"),CONCATENATE("R2C",'Mapa final'!$T$17),"")</f>
        <v/>
      </c>
      <c r="AH47" s="39" t="str">
        <f>IF(AND('Mapa final'!$AD$12="Muy Baja",'Mapa final'!$AF$12="Catastrófico"),CONCATENATE("R2C",'Mapa final'!$T$12),"")</f>
        <v/>
      </c>
      <c r="AI47" s="40" t="str">
        <f>IF(AND('Mapa final'!$AD$13="Muy Baja",'Mapa final'!$AF$13="Catastrófico"),CONCATENATE("R2C",'Mapa final'!$T$13),"")</f>
        <v/>
      </c>
      <c r="AJ47" s="40" t="str">
        <f>IF(AND('Mapa final'!$AD$14="Muy Baja",'Mapa final'!$AF$14="Catastrófico"),CONCATENATE("R2C",'Mapa final'!$T$14),"")</f>
        <v>R2C3</v>
      </c>
      <c r="AK47" s="40" t="str">
        <f>IF(AND('Mapa final'!$AD$15="Muy Baja",'Mapa final'!$AF$15="Catastrófico"),CONCATENATE("R2C",'Mapa final'!$T$15),"")</f>
        <v>R2C4</v>
      </c>
      <c r="AL47" s="40" t="str">
        <f>IF(AND('Mapa final'!$AD$16="Muy Baja",'Mapa final'!$AF$16="Catastrófico"),CONCATENATE("R2C",'Mapa final'!$T$16),"")</f>
        <v>R2C5</v>
      </c>
      <c r="AM47" s="41" t="str">
        <f>IF(AND('Mapa final'!$AD$17="Muy Baja",'Mapa final'!$AF$17="Catastrófico"),CONCATENATE("R2C",'Mapa final'!$T$17),"")</f>
        <v>R2C6</v>
      </c>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row>
    <row r="48" spans="1:80" ht="15" customHeight="1" x14ac:dyDescent="0.25">
      <c r="A48" s="10"/>
      <c r="B48" s="366"/>
      <c r="C48" s="366"/>
      <c r="D48" s="367"/>
      <c r="E48" s="465"/>
      <c r="F48" s="466"/>
      <c r="G48" s="466"/>
      <c r="H48" s="466"/>
      <c r="I48" s="483"/>
      <c r="J48" s="61" t="str">
        <f>IF(AND('Mapa final'!$AD$18="Muy Baja",'Mapa final'!$AF$18="Leve"),CONCATENATE("R3C",'Mapa final'!$T$18),"")</f>
        <v/>
      </c>
      <c r="K48" s="62" t="str">
        <f>IF(AND('Mapa final'!$AD$19="Muy Baja",'Mapa final'!$AF$19="Leve"),CONCATENATE("R3C",'Mapa final'!$T$19),"")</f>
        <v/>
      </c>
      <c r="L48" s="62" t="str">
        <f>IF(AND('Mapa final'!$AD$20="Muy Baja",'Mapa final'!$AF$20="Leve"),CONCATENATE("R3C",'Mapa final'!$T$20),"")</f>
        <v/>
      </c>
      <c r="M48" s="62" t="str">
        <f>IF(AND('Mapa final'!$AD$21="Muy Baja",'Mapa final'!$AF$21="Leve"),CONCATENATE("R3C",'Mapa final'!$T$21),"")</f>
        <v/>
      </c>
      <c r="N48" s="62" t="str">
        <f>IF(AND('Mapa final'!$AD$22="Muy Baja",'Mapa final'!$AF$22="Leve"),CONCATENATE("R3C",'Mapa final'!$T$22),"")</f>
        <v/>
      </c>
      <c r="O48" s="63" t="str">
        <f>IF(AND('Mapa final'!$AD$23="Muy Baja",'Mapa final'!$AF$23="Leve"),CONCATENATE("R3C",'Mapa final'!$T$23),"")</f>
        <v/>
      </c>
      <c r="P48" s="61" t="str">
        <f>IF(AND('Mapa final'!$AD$18="Muy Baja",'Mapa final'!$AF$18="Menor"),CONCATENATE("R3C",'Mapa final'!$T$18),"")</f>
        <v/>
      </c>
      <c r="Q48" s="62" t="str">
        <f>IF(AND('Mapa final'!$AD$19="Muy Baja",'Mapa final'!$AF$19="Menor"),CONCATENATE("R3C",'Mapa final'!$T$19),"")</f>
        <v/>
      </c>
      <c r="R48" s="62" t="str">
        <f>IF(AND('Mapa final'!$AD$20="Muy Baja",'Mapa final'!$AF$20="Menor"),CONCATENATE("R3C",'Mapa final'!$T$20),"")</f>
        <v/>
      </c>
      <c r="S48" s="62" t="str">
        <f>IF(AND('Mapa final'!$AD$21="Muy Baja",'Mapa final'!$AF$21="Menor"),CONCATENATE("R3C",'Mapa final'!$T$21),"")</f>
        <v/>
      </c>
      <c r="T48" s="62" t="str">
        <f>IF(AND('Mapa final'!$AD$22="Muy Baja",'Mapa final'!$AF$22="Menor"),CONCATENATE("R3C",'Mapa final'!$T$22),"")</f>
        <v/>
      </c>
      <c r="U48" s="63" t="str">
        <f>IF(AND('Mapa final'!$AD$23="Muy Baja",'Mapa final'!$AF$23="Menor"),CONCATENATE("R3C",'Mapa final'!$T$23),"")</f>
        <v/>
      </c>
      <c r="V48" s="52" t="str">
        <f>IF(AND('Mapa final'!$AD$18="Muy Baja",'Mapa final'!$AF$18="Moderado"),CONCATENATE("R3C",'Mapa final'!$T$18),"")</f>
        <v/>
      </c>
      <c r="W48" s="53" t="str">
        <f>IF(AND('Mapa final'!$AD$19="Muy Baja",'Mapa final'!$AF$19="Moderado"),CONCATENATE("R3C",'Mapa final'!$T$19),"")</f>
        <v/>
      </c>
      <c r="X48" s="53" t="str">
        <f>IF(AND('Mapa final'!$AD$20="Muy Baja",'Mapa final'!$AF$20="Moderado"),CONCATENATE("R3C",'Mapa final'!$T$20),"")</f>
        <v/>
      </c>
      <c r="Y48" s="53" t="str">
        <f>IF(AND('Mapa final'!$AD$21="Muy Baja",'Mapa final'!$AF$21="Moderado"),CONCATENATE("R3C",'Mapa final'!$T$21),"")</f>
        <v/>
      </c>
      <c r="Z48" s="53" t="str">
        <f>IF(AND('Mapa final'!$AD$22="Muy Baja",'Mapa final'!$AF$22="Moderado"),CONCATENATE("R3C",'Mapa final'!$T$22),"")</f>
        <v/>
      </c>
      <c r="AA48" s="54" t="str">
        <f>IF(AND('Mapa final'!$AD$23="Muy Baja",'Mapa final'!$AF$23="Moderado"),CONCATENATE("R3C",'Mapa final'!$T$23),"")</f>
        <v/>
      </c>
      <c r="AB48" s="36" t="str">
        <f>IF(AND('Mapa final'!$AD$18="Muy Baja",'Mapa final'!$AF$18="Mayor"),CONCATENATE("R3C",'Mapa final'!$T$18),"")</f>
        <v/>
      </c>
      <c r="AC48" s="37" t="str">
        <f>IF(AND('Mapa final'!$AD$19="Muy Baja",'Mapa final'!$AF$19="Mayor"),CONCATENATE("R3C",'Mapa final'!$T$19),"")</f>
        <v/>
      </c>
      <c r="AD48" s="37" t="str">
        <f>IF(AND('Mapa final'!$AD$20="Muy Baja",'Mapa final'!$AF$20="Mayor"),CONCATENATE("R3C",'Mapa final'!$T$20),"")</f>
        <v/>
      </c>
      <c r="AE48" s="37" t="str">
        <f>IF(AND('Mapa final'!$AD$21="Muy Baja",'Mapa final'!$AF$21="Mayor"),CONCATENATE("R3C",'Mapa final'!$T$21),"")</f>
        <v/>
      </c>
      <c r="AF48" s="37" t="str">
        <f>IF(AND('Mapa final'!$AD$22="Muy Baja",'Mapa final'!$AF$22="Mayor"),CONCATENATE("R3C",'Mapa final'!$T$22),"")</f>
        <v/>
      </c>
      <c r="AG48" s="38" t="str">
        <f>IF(AND('Mapa final'!$AD$23="Muy Baja",'Mapa final'!$AF$23="Mayor"),CONCATENATE("R3C",'Mapa final'!$T$23),"")</f>
        <v/>
      </c>
      <c r="AH48" s="39" t="str">
        <f>IF(AND('Mapa final'!$AD$18="Muy Baja",'Mapa final'!$AF$18="Catastrófico"),CONCATENATE("R3C",'Mapa final'!$T$18),"")</f>
        <v/>
      </c>
      <c r="AI48" s="40" t="str">
        <f>IF(AND('Mapa final'!$AD$19="Muy Baja",'Mapa final'!$AF$19="Catastrófico"),CONCATENATE("R3C",'Mapa final'!$T$19),"")</f>
        <v/>
      </c>
      <c r="AJ48" s="40" t="str">
        <f>IF(AND('Mapa final'!$AD$20="Muy Baja",'Mapa final'!$AF$20="Catastrófico"),CONCATENATE("R3C",'Mapa final'!$T$20),"")</f>
        <v/>
      </c>
      <c r="AK48" s="40" t="str">
        <f>IF(AND('Mapa final'!$AD$21="Muy Baja",'Mapa final'!$AF$21="Catastrófico"),CONCATENATE("R3C",'Mapa final'!$T$21),"")</f>
        <v/>
      </c>
      <c r="AL48" s="40" t="str">
        <f>IF(AND('Mapa final'!$AD$22="Muy Baja",'Mapa final'!$AF$22="Catastrófico"),CONCATENATE("R3C",'Mapa final'!$T$22),"")</f>
        <v/>
      </c>
      <c r="AM48" s="41" t="str">
        <f>IF(AND('Mapa final'!$AD$23="Muy Baja",'Mapa final'!$AF$23="Catastrófico"),CONCATENATE("R3C",'Mapa final'!$T$23),"")</f>
        <v/>
      </c>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row>
    <row r="49" spans="1:80" ht="15" customHeight="1" x14ac:dyDescent="0.25">
      <c r="A49" s="10"/>
      <c r="B49" s="366"/>
      <c r="C49" s="366"/>
      <c r="D49" s="367"/>
      <c r="E49" s="467"/>
      <c r="F49" s="468"/>
      <c r="G49" s="468"/>
      <c r="H49" s="468"/>
      <c r="I49" s="483"/>
      <c r="J49" s="61" t="str">
        <f>IF(AND('Mapa final'!$AD$24="Muy Baja",'Mapa final'!$AF$24="Leve"),CONCATENATE("R4C",'Mapa final'!$T$24),"")</f>
        <v/>
      </c>
      <c r="K49" s="62" t="str">
        <f>IF(AND('Mapa final'!$AD$25="Muy Baja",'Mapa final'!$AF$25="Leve"),CONCATENATE("R4C",'Mapa final'!$T$25),"")</f>
        <v/>
      </c>
      <c r="L49" s="62" t="str">
        <f>IF(AND('Mapa final'!$AD$26="Muy Baja",'Mapa final'!$AF$26="Leve"),CONCATENATE("R4C",'Mapa final'!$T$26),"")</f>
        <v/>
      </c>
      <c r="M49" s="62" t="str">
        <f>IF(AND('Mapa final'!$AD$27="Muy Baja",'Mapa final'!$AF$27="Leve"),CONCATENATE("R4C",'Mapa final'!$T$27),"")</f>
        <v/>
      </c>
      <c r="N49" s="62" t="str">
        <f>IF(AND('Mapa final'!$AD$28="Muy Baja",'Mapa final'!$AF$28="Leve"),CONCATENATE("R4C",'Mapa final'!$T$28),"")</f>
        <v/>
      </c>
      <c r="O49" s="63" t="str">
        <f>IF(AND('Mapa final'!$AD$29="Muy Baja",'Mapa final'!$AF$29="Leve"),CONCATENATE("R4C",'Mapa final'!$T$29),"")</f>
        <v/>
      </c>
      <c r="P49" s="61" t="str">
        <f>IF(AND('Mapa final'!$AD$24="Muy Baja",'Mapa final'!$AF$24="Menor"),CONCATENATE("R4C",'Mapa final'!$T$24),"")</f>
        <v/>
      </c>
      <c r="Q49" s="62" t="str">
        <f>IF(AND('Mapa final'!$AD$25="Muy Baja",'Mapa final'!$AF$25="Menor"),CONCATENATE("R4C",'Mapa final'!$T$25),"")</f>
        <v/>
      </c>
      <c r="R49" s="62" t="str">
        <f>IF(AND('Mapa final'!$AD$26="Muy Baja",'Mapa final'!$AF$26="Menor"),CONCATENATE("R4C",'Mapa final'!$T$26),"")</f>
        <v/>
      </c>
      <c r="S49" s="62" t="str">
        <f>IF(AND('Mapa final'!$AD$27="Muy Baja",'Mapa final'!$AF$27="Menor"),CONCATENATE("R4C",'Mapa final'!$T$27),"")</f>
        <v/>
      </c>
      <c r="T49" s="62" t="str">
        <f>IF(AND('Mapa final'!$AD$28="Muy Baja",'Mapa final'!$AF$28="Menor"),CONCATENATE("R4C",'Mapa final'!$T$28),"")</f>
        <v/>
      </c>
      <c r="U49" s="63" t="str">
        <f>IF(AND('Mapa final'!$AD$29="Muy Baja",'Mapa final'!$AF$29="Menor"),CONCATENATE("R4C",'Mapa final'!$T$29),"")</f>
        <v/>
      </c>
      <c r="V49" s="52" t="str">
        <f>IF(AND('Mapa final'!$AD$24="Muy Baja",'Mapa final'!$AF$24="Moderado"),CONCATENATE("R4C",'Mapa final'!$T$24),"")</f>
        <v/>
      </c>
      <c r="W49" s="53" t="str">
        <f>IF(AND('Mapa final'!$AD$25="Muy Baja",'Mapa final'!$AF$25="Moderado"),CONCATENATE("R4C",'Mapa final'!$T$25),"")</f>
        <v/>
      </c>
      <c r="X49" s="53" t="str">
        <f>IF(AND('Mapa final'!$AD$26="Muy Baja",'Mapa final'!$AF$26="Moderado"),CONCATENATE("R4C",'Mapa final'!$T$26),"")</f>
        <v/>
      </c>
      <c r="Y49" s="53" t="str">
        <f>IF(AND('Mapa final'!$AD$27="Muy Baja",'Mapa final'!$AF$27="Moderado"),CONCATENATE("R4C",'Mapa final'!$T$27),"")</f>
        <v/>
      </c>
      <c r="Z49" s="53" t="str">
        <f>IF(AND('Mapa final'!$AD$28="Muy Baja",'Mapa final'!$AF$28="Moderado"),CONCATENATE("R4C",'Mapa final'!$T$28),"")</f>
        <v/>
      </c>
      <c r="AA49" s="54" t="str">
        <f>IF(AND('Mapa final'!$AD$29="Muy Baja",'Mapa final'!$AF$29="Moderado"),CONCATENATE("R4C",'Mapa final'!$T$29),"")</f>
        <v/>
      </c>
      <c r="AB49" s="36" t="str">
        <f>IF(AND('Mapa final'!$AD$24="Muy Baja",'Mapa final'!$AF$24="Mayor"),CONCATENATE("R4C",'Mapa final'!$T$24),"")</f>
        <v/>
      </c>
      <c r="AC49" s="37" t="str">
        <f>IF(AND('Mapa final'!$AD$25="Muy Baja",'Mapa final'!$AF$25="Mayor"),CONCATENATE("R4C",'Mapa final'!$T$25),"")</f>
        <v/>
      </c>
      <c r="AD49" s="37" t="str">
        <f>IF(AND('Mapa final'!$AD$26="Muy Baja",'Mapa final'!$AF$26="Mayor"),CONCATENATE("R4C",'Mapa final'!$T$26),"")</f>
        <v/>
      </c>
      <c r="AE49" s="37" t="str">
        <f>IF(AND('Mapa final'!$AD$27="Muy Baja",'Mapa final'!$AF$27="Mayor"),CONCATENATE("R4C",'Mapa final'!$T$27),"")</f>
        <v/>
      </c>
      <c r="AF49" s="37" t="str">
        <f>IF(AND('Mapa final'!$AD$28="Muy Baja",'Mapa final'!$AF$28="Mayor"),CONCATENATE("R4C",'Mapa final'!$T$28),"")</f>
        <v/>
      </c>
      <c r="AG49" s="38" t="str">
        <f>IF(AND('Mapa final'!$AD$29="Muy Baja",'Mapa final'!$AF$29="Mayor"),CONCATENATE("R4C",'Mapa final'!$T$29),"")</f>
        <v/>
      </c>
      <c r="AH49" s="39" t="str">
        <f>IF(AND('Mapa final'!$AD$24="Muy Baja",'Mapa final'!$AF$24="Catastrófico"),CONCATENATE("R4C",'Mapa final'!$T$24),"")</f>
        <v/>
      </c>
      <c r="AI49" s="40" t="str">
        <f>IF(AND('Mapa final'!$AD$25="Muy Baja",'Mapa final'!$AF$25="Catastrófico"),CONCATENATE("R4C",'Mapa final'!$T$25),"")</f>
        <v/>
      </c>
      <c r="AJ49" s="40" t="str">
        <f>IF(AND('Mapa final'!$AD$26="Muy Baja",'Mapa final'!$AF$26="Catastrófico"),CONCATENATE("R4C",'Mapa final'!$T$26),"")</f>
        <v>R4C3</v>
      </c>
      <c r="AK49" s="40" t="str">
        <f>IF(AND('Mapa final'!$AD$27="Muy Baja",'Mapa final'!$AF$27="Catastrófico"),CONCATENATE("R4C",'Mapa final'!$T$27),"")</f>
        <v/>
      </c>
      <c r="AL49" s="40" t="str">
        <f>IF(AND('Mapa final'!$AD$28="Muy Baja",'Mapa final'!$AF$28="Catastrófico"),CONCATENATE("R4C",'Mapa final'!$T$28),"")</f>
        <v/>
      </c>
      <c r="AM49" s="41" t="str">
        <f>IF(AND('Mapa final'!$AD$29="Muy Baja",'Mapa final'!$AF$29="Catastrófico"),CONCATENATE("R4C",'Mapa final'!$T$29),"")</f>
        <v/>
      </c>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row>
    <row r="50" spans="1:80" ht="15" customHeight="1" x14ac:dyDescent="0.25">
      <c r="A50" s="10"/>
      <c r="B50" s="366"/>
      <c r="C50" s="366"/>
      <c r="D50" s="367"/>
      <c r="E50" s="467"/>
      <c r="F50" s="468"/>
      <c r="G50" s="468"/>
      <c r="H50" s="468"/>
      <c r="I50" s="483"/>
      <c r="J50" s="61" t="str">
        <f>IF(AND('Mapa final'!$AD$30="Muy Baja",'Mapa final'!$AF$30="Leve"),CONCATENATE("R5C",'Mapa final'!$T$30),"")</f>
        <v/>
      </c>
      <c r="K50" s="62" t="str">
        <f>IF(AND('Mapa final'!$AD$31="Muy Baja",'Mapa final'!$AF$31="Leve"),CONCATENATE("R5C",'Mapa final'!$T$31),"")</f>
        <v/>
      </c>
      <c r="L50" s="62" t="str">
        <f>IF(AND('Mapa final'!$AD$32="Muy Baja",'Mapa final'!$AF$32="Leve"),CONCATENATE("R5C",'Mapa final'!$T$32),"")</f>
        <v/>
      </c>
      <c r="M50" s="62" t="str">
        <f>IF(AND('Mapa final'!$AD$33="Muy Baja",'Mapa final'!$AF$33="Leve"),CONCATENATE("R5C",'Mapa final'!$T$33),"")</f>
        <v/>
      </c>
      <c r="N50" s="62" t="str">
        <f>IF(AND('Mapa final'!$AD$34="Muy Baja",'Mapa final'!$AF$34="Leve"),CONCATENATE("R5C",'Mapa final'!$T$34),"")</f>
        <v/>
      </c>
      <c r="O50" s="63" t="str">
        <f>IF(AND('Mapa final'!$AD$35="Muy Baja",'Mapa final'!$AF$35="Leve"),CONCATENATE("R5C",'Mapa final'!$T$35),"")</f>
        <v/>
      </c>
      <c r="P50" s="61" t="str">
        <f>IF(AND('Mapa final'!$AD$30="Muy Baja",'Mapa final'!$AF$30="Menor"),CONCATENATE("R5C",'Mapa final'!$T$30),"")</f>
        <v/>
      </c>
      <c r="Q50" s="62" t="str">
        <f>IF(AND('Mapa final'!$AD$31="Muy Baja",'Mapa final'!$AF$31="Menor"),CONCATENATE("R5C",'Mapa final'!$T$31),"")</f>
        <v/>
      </c>
      <c r="R50" s="62" t="str">
        <f>IF(AND('Mapa final'!$AD$32="Muy Baja",'Mapa final'!$AF$32="Menor"),CONCATENATE("R5C",'Mapa final'!$T$32),"")</f>
        <v/>
      </c>
      <c r="S50" s="62" t="str">
        <f>IF(AND('Mapa final'!$AD$33="Muy Baja",'Mapa final'!$AF$33="Menor"),CONCATENATE("R5C",'Mapa final'!$T$33),"")</f>
        <v/>
      </c>
      <c r="T50" s="62" t="str">
        <f>IF(AND('Mapa final'!$AD$34="Muy Baja",'Mapa final'!$AF$34="Menor"),CONCATENATE("R5C",'Mapa final'!$T$34),"")</f>
        <v/>
      </c>
      <c r="U50" s="63" t="str">
        <f>IF(AND('Mapa final'!$AD$35="Muy Baja",'Mapa final'!$AF$35="Menor"),CONCATENATE("R5C",'Mapa final'!$T$35),"")</f>
        <v/>
      </c>
      <c r="V50" s="52" t="str">
        <f>IF(AND('Mapa final'!$AD$30="Muy Baja",'Mapa final'!$AF$30="Moderado"),CONCATENATE("R5C",'Mapa final'!$T$30),"")</f>
        <v/>
      </c>
      <c r="W50" s="53" t="str">
        <f>IF(AND('Mapa final'!$AD$31="Muy Baja",'Mapa final'!$AF$31="Moderado"),CONCATENATE("R5C",'Mapa final'!$T$31),"")</f>
        <v/>
      </c>
      <c r="X50" s="53" t="str">
        <f>IF(AND('Mapa final'!$AD$32="Muy Baja",'Mapa final'!$AF$32="Moderado"),CONCATENATE("R5C",'Mapa final'!$T$32),"")</f>
        <v/>
      </c>
      <c r="Y50" s="53" t="str">
        <f>IF(AND('Mapa final'!$AD$33="Muy Baja",'Mapa final'!$AF$33="Moderado"),CONCATENATE("R5C",'Mapa final'!$T$33),"")</f>
        <v/>
      </c>
      <c r="Z50" s="53" t="str">
        <f>IF(AND('Mapa final'!$AD$34="Muy Baja",'Mapa final'!$AF$34="Moderado"),CONCATENATE("R5C",'Mapa final'!$T$34),"")</f>
        <v/>
      </c>
      <c r="AA50" s="54" t="str">
        <f>IF(AND('Mapa final'!$AD$35="Muy Baja",'Mapa final'!$AF$35="Moderado"),CONCATENATE("R5C",'Mapa final'!$T$35),"")</f>
        <v/>
      </c>
      <c r="AB50" s="36" t="str">
        <f>IF(AND('Mapa final'!$AD$30="Muy Baja",'Mapa final'!$AF$30="Mayor"),CONCATENATE("R5C",'Mapa final'!$T$30),"")</f>
        <v/>
      </c>
      <c r="AC50" s="37" t="str">
        <f>IF(AND('Mapa final'!$AD$31="Muy Baja",'Mapa final'!$AF$31="Mayor"),CONCATENATE("R5C",'Mapa final'!$T$31),"")</f>
        <v/>
      </c>
      <c r="AD50" s="42" t="str">
        <f>IF(AND('Mapa final'!$AD$32="Muy Baja",'Mapa final'!$AF$32="Mayor"),CONCATENATE("R5C",'Mapa final'!$T$32),"")</f>
        <v/>
      </c>
      <c r="AE50" s="42" t="str">
        <f>IF(AND('Mapa final'!$AD$33="Muy Baja",'Mapa final'!$AF$33="Mayor"),CONCATENATE("R5C",'Mapa final'!$T$33),"")</f>
        <v/>
      </c>
      <c r="AF50" s="42" t="str">
        <f>IF(AND('Mapa final'!$AD$34="Muy Baja",'Mapa final'!$AF$34="Mayor"),CONCATENATE("R5C",'Mapa final'!$T$34),"")</f>
        <v/>
      </c>
      <c r="AG50" s="38" t="str">
        <f>IF(AND('Mapa final'!$AD$35="Muy Baja",'Mapa final'!$AF$35="Mayor"),CONCATENATE("R5C",'Mapa final'!$T$35),"")</f>
        <v/>
      </c>
      <c r="AH50" s="39" t="str">
        <f>IF(AND('Mapa final'!$AD$30="Muy Baja",'Mapa final'!$AF$30="Catastrófico"),CONCATENATE("R5C",'Mapa final'!$T$30),"")</f>
        <v/>
      </c>
      <c r="AI50" s="40" t="str">
        <f>IF(AND('Mapa final'!$AD$31="Muy Baja",'Mapa final'!$AF$31="Catastrófico"),CONCATENATE("R5C",'Mapa final'!$T$31),"")</f>
        <v/>
      </c>
      <c r="AJ50" s="40" t="str">
        <f>IF(AND('Mapa final'!$AD$32="Muy Baja",'Mapa final'!$AF$32="Catastrófico"),CONCATENATE("R5C",'Mapa final'!$T$32),"")</f>
        <v/>
      </c>
      <c r="AK50" s="40" t="str">
        <f>IF(AND('Mapa final'!$AD$33="Muy Baja",'Mapa final'!$AF$33="Catastrófico"),CONCATENATE("R5C",'Mapa final'!$T$33),"")</f>
        <v/>
      </c>
      <c r="AL50" s="40" t="str">
        <f>IF(AND('Mapa final'!$AD$34="Muy Baja",'Mapa final'!$AF$34="Catastrófico"),CONCATENATE("R5C",'Mapa final'!$T$34),"")</f>
        <v/>
      </c>
      <c r="AM50" s="41" t="str">
        <f>IF(AND('Mapa final'!$AD$35="Muy Baja",'Mapa final'!$AF$35="Catastrófico"),CONCATENATE("R5C",'Mapa final'!$T$35),"")</f>
        <v/>
      </c>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row>
    <row r="51" spans="1:80" ht="15" customHeight="1" x14ac:dyDescent="0.25">
      <c r="A51" s="10"/>
      <c r="B51" s="366"/>
      <c r="C51" s="366"/>
      <c r="D51" s="367"/>
      <c r="E51" s="467"/>
      <c r="F51" s="468"/>
      <c r="G51" s="468"/>
      <c r="H51" s="468"/>
      <c r="I51" s="483"/>
      <c r="J51" s="61" t="str">
        <f>IF(AND('Mapa final'!$AD$36="Muy Baja",'Mapa final'!$AF$36="Leve"),CONCATENATE("R6C",'Mapa final'!$T$36),"")</f>
        <v/>
      </c>
      <c r="K51" s="62" t="str">
        <f>IF(AND('Mapa final'!$AD$37="Muy Baja",'Mapa final'!$AF$37="Leve"),CONCATENATE("R6C",'Mapa final'!$T$37),"")</f>
        <v/>
      </c>
      <c r="L51" s="62" t="str">
        <f>IF(AND('Mapa final'!$AD$38="Muy Baja",'Mapa final'!$AF$38="Leve"),CONCATENATE("R6C",'Mapa final'!$T$38),"")</f>
        <v/>
      </c>
      <c r="M51" s="62" t="str">
        <f>IF(AND('Mapa final'!$AD$39="Muy Baja",'Mapa final'!$AF$39="Leve"),CONCATENATE("R6C",'Mapa final'!$T$39),"")</f>
        <v/>
      </c>
      <c r="N51" s="62" t="str">
        <f>IF(AND('Mapa final'!$AD$40="Muy Baja",'Mapa final'!$AF$40="Leve"),CONCATENATE("R6C",'Mapa final'!$T$40),"")</f>
        <v/>
      </c>
      <c r="O51" s="63" t="str">
        <f>IF(AND('Mapa final'!$AD$41="Muy Baja",'Mapa final'!$AF$41="Leve"),CONCATENATE("R6C",'Mapa final'!$T$41),"")</f>
        <v/>
      </c>
      <c r="P51" s="61" t="str">
        <f>IF(AND('Mapa final'!$AD$36="Muy Baja",'Mapa final'!$AF$36="Menor"),CONCATENATE("R6C",'Mapa final'!$T$36),"")</f>
        <v/>
      </c>
      <c r="Q51" s="62" t="str">
        <f>IF(AND('Mapa final'!$AD$37="Muy Baja",'Mapa final'!$AF$37="Menor"),CONCATENATE("R6C",'Mapa final'!$T$37),"")</f>
        <v/>
      </c>
      <c r="R51" s="62" t="str">
        <f>IF(AND('Mapa final'!$AD$38="Muy Baja",'Mapa final'!$AF$38="Menor"),CONCATENATE("R6C",'Mapa final'!$T$38),"")</f>
        <v/>
      </c>
      <c r="S51" s="62" t="str">
        <f>IF(AND('Mapa final'!$AD$39="Muy Baja",'Mapa final'!$AF$39="Menor"),CONCATENATE("R6C",'Mapa final'!$T$39),"")</f>
        <v/>
      </c>
      <c r="T51" s="62" t="str">
        <f>IF(AND('Mapa final'!$AD$40="Muy Baja",'Mapa final'!$AF$40="Menor"),CONCATENATE("R6C",'Mapa final'!$T$40),"")</f>
        <v/>
      </c>
      <c r="U51" s="63" t="str">
        <f>IF(AND('Mapa final'!$AD$41="Muy Baja",'Mapa final'!$AF$41="Menor"),CONCATENATE("R6C",'Mapa final'!$T$41),"")</f>
        <v/>
      </c>
      <c r="V51" s="52" t="str">
        <f>IF(AND('Mapa final'!$AD$36="Muy Baja",'Mapa final'!$AF$36="Moderado"),CONCATENATE("R6C",'Mapa final'!$T$36),"")</f>
        <v/>
      </c>
      <c r="W51" s="53" t="str">
        <f>IF(AND('Mapa final'!$AD$37="Muy Baja",'Mapa final'!$AF$37="Moderado"),CONCATENATE("R6C",'Mapa final'!$T$37),"")</f>
        <v/>
      </c>
      <c r="X51" s="53" t="str">
        <f>IF(AND('Mapa final'!$AD$38="Muy Baja",'Mapa final'!$AF$38="Moderado"),CONCATENATE("R6C",'Mapa final'!$T$38),"")</f>
        <v/>
      </c>
      <c r="Y51" s="53" t="str">
        <f>IF(AND('Mapa final'!$AD$39="Muy Baja",'Mapa final'!$AF$39="Moderado"),CONCATENATE("R6C",'Mapa final'!$T$39),"")</f>
        <v/>
      </c>
      <c r="Z51" s="53" t="str">
        <f>IF(AND('Mapa final'!$AD$40="Muy Baja",'Mapa final'!$AF$40="Moderado"),CONCATENATE("R6C",'Mapa final'!$T$40),"")</f>
        <v/>
      </c>
      <c r="AA51" s="54" t="str">
        <f>IF(AND('Mapa final'!$AD$41="Muy Baja",'Mapa final'!$AF$41="Moderado"),CONCATENATE("R6C",'Mapa final'!$T$41),"")</f>
        <v/>
      </c>
      <c r="AB51" s="36" t="str">
        <f>IF(AND('Mapa final'!$AD$36="Muy Baja",'Mapa final'!$AF$36="Mayor"),CONCATENATE("R6C",'Mapa final'!$T$36),"")</f>
        <v/>
      </c>
      <c r="AC51" s="37" t="str">
        <f>IF(AND('Mapa final'!$AD$37="Muy Baja",'Mapa final'!$AF$37="Mayor"),CONCATENATE("R6C",'Mapa final'!$T$37),"")</f>
        <v/>
      </c>
      <c r="AD51" s="42" t="str">
        <f>IF(AND('Mapa final'!$AD$38="Muy Baja",'Mapa final'!$AF$38="Mayor"),CONCATENATE("R6C",'Mapa final'!$T$38),"")</f>
        <v/>
      </c>
      <c r="AE51" s="42" t="str">
        <f>IF(AND('Mapa final'!$AD$39="Muy Baja",'Mapa final'!$AF$39="Mayor"),CONCATENATE("R6C",'Mapa final'!$T$39),"")</f>
        <v/>
      </c>
      <c r="AF51" s="42" t="str">
        <f>IF(AND('Mapa final'!$AD$40="Muy Baja",'Mapa final'!$AF$40="Mayor"),CONCATENATE("R6C",'Mapa final'!$T$40),"")</f>
        <v/>
      </c>
      <c r="AG51" s="38" t="str">
        <f>IF(AND('Mapa final'!$AD$41="Muy Baja",'Mapa final'!$AF$41="Mayor"),CONCATENATE("R6C",'Mapa final'!$T$41),"")</f>
        <v/>
      </c>
      <c r="AH51" s="39" t="str">
        <f>IF(AND('Mapa final'!$AD$36="Muy Baja",'Mapa final'!$AF$36="Catastrófico"),CONCATENATE("R6C",'Mapa final'!$T$36),"")</f>
        <v/>
      </c>
      <c r="AI51" s="40" t="str">
        <f>IF(AND('Mapa final'!$AD$37="Muy Baja",'Mapa final'!$AF$37="Catastrófico"),CONCATENATE("R6C",'Mapa final'!$T$37),"")</f>
        <v/>
      </c>
      <c r="AJ51" s="40" t="str">
        <f>IF(AND('Mapa final'!$AD$38="Muy Baja",'Mapa final'!$AF$38="Catastrófico"),CONCATENATE("R6C",'Mapa final'!$T$38),"")</f>
        <v/>
      </c>
      <c r="AK51" s="40" t="str">
        <f>IF(AND('Mapa final'!$AD$39="Muy Baja",'Mapa final'!$AF$39="Catastrófico"),CONCATENATE("R6C",'Mapa final'!$T$39),"")</f>
        <v/>
      </c>
      <c r="AL51" s="40" t="str">
        <f>IF(AND('Mapa final'!$AD$40="Muy Baja",'Mapa final'!$AF$40="Catastrófico"),CONCATENATE("R6C",'Mapa final'!$T$40),"")</f>
        <v/>
      </c>
      <c r="AM51" s="41" t="str">
        <f>IF(AND('Mapa final'!$AD$41="Muy Baja",'Mapa final'!$AF$41="Catastrófico"),CONCATENATE("R6C",'Mapa final'!$T$41),"")</f>
        <v/>
      </c>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row>
    <row r="52" spans="1:80" ht="15" customHeight="1" x14ac:dyDescent="0.25">
      <c r="A52" s="10"/>
      <c r="B52" s="366"/>
      <c r="C52" s="366"/>
      <c r="D52" s="367"/>
      <c r="E52" s="467"/>
      <c r="F52" s="468"/>
      <c r="G52" s="468"/>
      <c r="H52" s="468"/>
      <c r="I52" s="483"/>
      <c r="J52" s="61" t="str">
        <f>IF(AND('Mapa final'!$AD$42="Muy Baja",'Mapa final'!$AF$42="Leve"),CONCATENATE("R7C",'Mapa final'!$T$42),"")</f>
        <v/>
      </c>
      <c r="K52" s="62" t="str">
        <f>IF(AND('Mapa final'!$AD$43="Muy Baja",'Mapa final'!$AF$43="Leve"),CONCATENATE("R7C",'Mapa final'!$T$43),"")</f>
        <v/>
      </c>
      <c r="L52" s="62" t="str">
        <f>IF(AND('Mapa final'!$AD$44="Muy Baja",'Mapa final'!$AF$44="Leve"),CONCATENATE("R7C",'Mapa final'!$T$44),"")</f>
        <v/>
      </c>
      <c r="M52" s="62" t="str">
        <f>IF(AND('Mapa final'!$AD$45="Muy Baja",'Mapa final'!$AF$45="Leve"),CONCATENATE("R7C",'Mapa final'!$T$45),"")</f>
        <v/>
      </c>
      <c r="N52" s="62" t="str">
        <f>IF(AND('Mapa final'!$AD$46="Muy Baja",'Mapa final'!$AF$46="Leve"),CONCATENATE("R7C",'Mapa final'!$T$46),"")</f>
        <v/>
      </c>
      <c r="O52" s="63" t="str">
        <f>IF(AND('Mapa final'!$AD$47="Muy Baja",'Mapa final'!$AF$47="Leve"),CONCATENATE("R7C",'Mapa final'!$T$47),"")</f>
        <v/>
      </c>
      <c r="P52" s="61" t="str">
        <f>IF(AND('Mapa final'!$AD$42="Muy Baja",'Mapa final'!$AF$42="Menor"),CONCATENATE("R7C",'Mapa final'!$T$42),"")</f>
        <v/>
      </c>
      <c r="Q52" s="62" t="str">
        <f>IF(AND('Mapa final'!$AD$43="Muy Baja",'Mapa final'!$AF$43="Menor"),CONCATENATE("R7C",'Mapa final'!$T$43),"")</f>
        <v/>
      </c>
      <c r="R52" s="62" t="str">
        <f>IF(AND('Mapa final'!$AD$44="Muy Baja",'Mapa final'!$AF$44="Menor"),CONCATENATE("R7C",'Mapa final'!$T$44),"")</f>
        <v/>
      </c>
      <c r="S52" s="62" t="str">
        <f>IF(AND('Mapa final'!$AD$45="Muy Baja",'Mapa final'!$AF$45="Menor"),CONCATENATE("R7C",'Mapa final'!$T$45),"")</f>
        <v/>
      </c>
      <c r="T52" s="62" t="str">
        <f>IF(AND('Mapa final'!$AD$46="Muy Baja",'Mapa final'!$AF$46="Menor"),CONCATENATE("R7C",'Mapa final'!$T$46),"")</f>
        <v/>
      </c>
      <c r="U52" s="63" t="str">
        <f>IF(AND('Mapa final'!$AD$47="Muy Baja",'Mapa final'!$AF$47="Menor"),CONCATENATE("R7C",'Mapa final'!$T$47),"")</f>
        <v/>
      </c>
      <c r="V52" s="52" t="str">
        <f>IF(AND('Mapa final'!$AD$42="Muy Baja",'Mapa final'!$AF$42="Moderado"),CONCATENATE("R7C",'Mapa final'!$T$42),"")</f>
        <v/>
      </c>
      <c r="W52" s="53" t="str">
        <f>IF(AND('Mapa final'!$AD$43="Muy Baja",'Mapa final'!$AF$43="Moderado"),CONCATENATE("R7C",'Mapa final'!$T$43),"")</f>
        <v/>
      </c>
      <c r="X52" s="53" t="str">
        <f>IF(AND('Mapa final'!$AD$44="Muy Baja",'Mapa final'!$AF$44="Moderado"),CONCATENATE("R7C",'Mapa final'!$T$44),"")</f>
        <v/>
      </c>
      <c r="Y52" s="53" t="str">
        <f>IF(AND('Mapa final'!$AD$45="Muy Baja",'Mapa final'!$AF$45="Moderado"),CONCATENATE("R7C",'Mapa final'!$T$45),"")</f>
        <v/>
      </c>
      <c r="Z52" s="53" t="str">
        <f>IF(AND('Mapa final'!$AD$46="Muy Baja",'Mapa final'!$AF$46="Moderado"),CONCATENATE("R7C",'Mapa final'!$T$46),"")</f>
        <v/>
      </c>
      <c r="AA52" s="54" t="str">
        <f>IF(AND('Mapa final'!$AD$47="Muy Baja",'Mapa final'!$AF$47="Moderado"),CONCATENATE("R7C",'Mapa final'!$T$47),"")</f>
        <v/>
      </c>
      <c r="AB52" s="36" t="str">
        <f>IF(AND('Mapa final'!$AD$42="Muy Baja",'Mapa final'!$AF$42="Mayor"),CONCATENATE("R7C",'Mapa final'!$T$42),"")</f>
        <v/>
      </c>
      <c r="AC52" s="37" t="str">
        <f>IF(AND('Mapa final'!$AD$43="Muy Baja",'Mapa final'!$AF$43="Mayor"),CONCATENATE("R7C",'Mapa final'!$T$43),"")</f>
        <v/>
      </c>
      <c r="AD52" s="42" t="str">
        <f>IF(AND('Mapa final'!$AD$44="Muy Baja",'Mapa final'!$AF$44="Mayor"),CONCATENATE("R7C",'Mapa final'!$T$44),"")</f>
        <v/>
      </c>
      <c r="AE52" s="42" t="str">
        <f>IF(AND('Mapa final'!$AD$45="Muy Baja",'Mapa final'!$AF$45="Mayor"),CONCATENATE("R7C",'Mapa final'!$T$45),"")</f>
        <v/>
      </c>
      <c r="AF52" s="42" t="str">
        <f>IF(AND('Mapa final'!$AD$46="Muy Baja",'Mapa final'!$AF$46="Mayor"),CONCATENATE("R7C",'Mapa final'!$T$46),"")</f>
        <v/>
      </c>
      <c r="AG52" s="38" t="str">
        <f>IF(AND('Mapa final'!$AD$47="Muy Baja",'Mapa final'!$AF$47="Mayor"),CONCATENATE("R7C",'Mapa final'!$T$47),"")</f>
        <v/>
      </c>
      <c r="AH52" s="39" t="str">
        <f>IF(AND('Mapa final'!$AD$42="Muy Baja",'Mapa final'!$AF$42="Catastrófico"),CONCATENATE("R7C",'Mapa final'!$T$42),"")</f>
        <v/>
      </c>
      <c r="AI52" s="40" t="str">
        <f>IF(AND('Mapa final'!$AD$43="Muy Baja",'Mapa final'!$AF$43="Catastrófico"),CONCATENATE("R7C",'Mapa final'!$T$43),"")</f>
        <v/>
      </c>
      <c r="AJ52" s="40" t="str">
        <f>IF(AND('Mapa final'!$AD$44="Muy Baja",'Mapa final'!$AF$44="Catastrófico"),CONCATENATE("R7C",'Mapa final'!$T$44),"")</f>
        <v/>
      </c>
      <c r="AK52" s="40" t="str">
        <f>IF(AND('Mapa final'!$AD$45="Muy Baja",'Mapa final'!$AF$45="Catastrófico"),CONCATENATE("R7C",'Mapa final'!$T$45),"")</f>
        <v>R7C4</v>
      </c>
      <c r="AL52" s="40" t="str">
        <f>IF(AND('Mapa final'!$AD$46="Muy Baja",'Mapa final'!$AF$46="Catastrófico"),CONCATENATE("R7C",'Mapa final'!$T$46),"")</f>
        <v/>
      </c>
      <c r="AM52" s="41" t="str">
        <f>IF(AND('Mapa final'!$AD$47="Muy Baja",'Mapa final'!$AF$47="Catastrófico"),CONCATENATE("R7C",'Mapa final'!$T$47),"")</f>
        <v/>
      </c>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row>
    <row r="53" spans="1:80" ht="15" customHeight="1" x14ac:dyDescent="0.25">
      <c r="A53" s="10"/>
      <c r="B53" s="366"/>
      <c r="C53" s="366"/>
      <c r="D53" s="367"/>
      <c r="E53" s="467"/>
      <c r="F53" s="468"/>
      <c r="G53" s="468"/>
      <c r="H53" s="468"/>
      <c r="I53" s="483"/>
      <c r="J53" s="61" t="str">
        <f>IF(AND('Mapa final'!$AD$48="Muy Baja",'Mapa final'!$AF$48="Leve"),CONCATENATE("R8C",'Mapa final'!$T$48),"")</f>
        <v/>
      </c>
      <c r="K53" s="62" t="str">
        <f>IF(AND('Mapa final'!$AD$49="Muy Baja",'Mapa final'!$AF$49="Leve"),CONCATENATE("R8C",'Mapa final'!$T$49),"")</f>
        <v/>
      </c>
      <c r="L53" s="62" t="str">
        <f>IF(AND('Mapa final'!$AD$50="Muy Baja",'Mapa final'!$AF$50="Leve"),CONCATENATE("R8C",'Mapa final'!$T$50),"")</f>
        <v/>
      </c>
      <c r="M53" s="62" t="str">
        <f>IF(AND('Mapa final'!$AD$51="Muy Baja",'Mapa final'!$AF$51="Leve"),CONCATENATE("R8C",'Mapa final'!$T$51),"")</f>
        <v/>
      </c>
      <c r="N53" s="62" t="str">
        <f>IF(AND('Mapa final'!$AD$52="Muy Baja",'Mapa final'!$AF$52="Leve"),CONCATENATE("R8C",'Mapa final'!$T$52),"")</f>
        <v/>
      </c>
      <c r="O53" s="63" t="str">
        <f>IF(AND('Mapa final'!$AD$53="Muy Baja",'Mapa final'!$AF$53="Leve"),CONCATENATE("R8C",'Mapa final'!$T$53),"")</f>
        <v/>
      </c>
      <c r="P53" s="61" t="str">
        <f>IF(AND('Mapa final'!$AD$48="Muy Baja",'Mapa final'!$AF$48="Menor"),CONCATENATE("R8C",'Mapa final'!$T$48),"")</f>
        <v/>
      </c>
      <c r="Q53" s="62" t="str">
        <f>IF(AND('Mapa final'!$AD$49="Muy Baja",'Mapa final'!$AF$49="Menor"),CONCATENATE("R8C",'Mapa final'!$T$49),"")</f>
        <v/>
      </c>
      <c r="R53" s="62" t="str">
        <f>IF(AND('Mapa final'!$AD$50="Muy Baja",'Mapa final'!$AF$50="Menor"),CONCATENATE("R8C",'Mapa final'!$T$50),"")</f>
        <v/>
      </c>
      <c r="S53" s="62" t="str">
        <f>IF(AND('Mapa final'!$AD$51="Muy Baja",'Mapa final'!$AF$51="Menor"),CONCATENATE("R8C",'Mapa final'!$T$51),"")</f>
        <v/>
      </c>
      <c r="T53" s="62" t="str">
        <f>IF(AND('Mapa final'!$AD$52="Muy Baja",'Mapa final'!$AF$52="Menor"),CONCATENATE("R8C",'Mapa final'!$T$52),"")</f>
        <v/>
      </c>
      <c r="U53" s="63" t="str">
        <f>IF(AND('Mapa final'!$AD$53="Muy Baja",'Mapa final'!$AF$53="Menor"),CONCATENATE("R8C",'Mapa final'!$T$53),"")</f>
        <v/>
      </c>
      <c r="V53" s="52" t="str">
        <f>IF(AND('Mapa final'!$AD$48="Muy Baja",'Mapa final'!$AF$48="Moderado"),CONCATENATE("R8C",'Mapa final'!$T$48),"")</f>
        <v/>
      </c>
      <c r="W53" s="53" t="str">
        <f>IF(AND('Mapa final'!$AD$49="Muy Baja",'Mapa final'!$AF$49="Moderado"),CONCATENATE("R8C",'Mapa final'!$T$49),"")</f>
        <v/>
      </c>
      <c r="X53" s="53" t="str">
        <f>IF(AND('Mapa final'!$AD$50="Muy Baja",'Mapa final'!$AF$50="Moderado"),CONCATENATE("R8C",'Mapa final'!$T$50),"")</f>
        <v/>
      </c>
      <c r="Y53" s="53" t="str">
        <f>IF(AND('Mapa final'!$AD$51="Muy Baja",'Mapa final'!$AF$51="Moderado"),CONCATENATE("R8C",'Mapa final'!$T$51),"")</f>
        <v/>
      </c>
      <c r="Z53" s="53" t="str">
        <f>IF(AND('Mapa final'!$AD$52="Muy Baja",'Mapa final'!$AF$52="Moderado"),CONCATENATE("R8C",'Mapa final'!$T$52),"")</f>
        <v/>
      </c>
      <c r="AA53" s="54" t="str">
        <f>IF(AND('Mapa final'!$AD$53="Muy Baja",'Mapa final'!$AF$53="Moderado"),CONCATENATE("R8C",'Mapa final'!$T$53),"")</f>
        <v/>
      </c>
      <c r="AB53" s="36" t="str">
        <f>IF(AND('Mapa final'!$AD$48="Muy Baja",'Mapa final'!$AF$48="Mayor"),CONCATENATE("R8C",'Mapa final'!$T$48),"")</f>
        <v/>
      </c>
      <c r="AC53" s="37" t="str">
        <f>IF(AND('Mapa final'!$AD$49="Muy Baja",'Mapa final'!$AF$49="Mayor"),CONCATENATE("R8C",'Mapa final'!$T$49),"")</f>
        <v/>
      </c>
      <c r="AD53" s="42" t="str">
        <f>IF(AND('Mapa final'!$AD$50="Muy Baja",'Mapa final'!$AF$50="Mayor"),CONCATENATE("R8C",'Mapa final'!$T$50),"")</f>
        <v/>
      </c>
      <c r="AE53" s="42" t="str">
        <f>IF(AND('Mapa final'!$AD$51="Muy Baja",'Mapa final'!$AF$51="Mayor"),CONCATENATE("R8C",'Mapa final'!$T$51),"")</f>
        <v/>
      </c>
      <c r="AF53" s="42" t="str">
        <f>IF(AND('Mapa final'!$AD$52="Muy Baja",'Mapa final'!$AF$52="Mayor"),CONCATENATE("R8C",'Mapa final'!$T$52),"")</f>
        <v/>
      </c>
      <c r="AG53" s="38" t="str">
        <f>IF(AND('Mapa final'!$AD$53="Muy Baja",'Mapa final'!$AF$53="Mayor"),CONCATENATE("R8C",'Mapa final'!$T$53),"")</f>
        <v/>
      </c>
      <c r="AH53" s="39" t="str">
        <f>IF(AND('Mapa final'!$AD$48="Muy Baja",'Mapa final'!$AF$48="Catastrófico"),CONCATENATE("R8C",'Mapa final'!$T$48),"")</f>
        <v/>
      </c>
      <c r="AI53" s="40" t="str">
        <f>IF(AND('Mapa final'!$AD$49="Muy Baja",'Mapa final'!$AF$49="Catastrófico"),CONCATENATE("R8C",'Mapa final'!$T$49),"")</f>
        <v/>
      </c>
      <c r="AJ53" s="40" t="str">
        <f>IF(AND('Mapa final'!$AD$50="Muy Baja",'Mapa final'!$AF$50="Catastrófico"),CONCATENATE("R8C",'Mapa final'!$T$50),"")</f>
        <v/>
      </c>
      <c r="AK53" s="40" t="str">
        <f>IF(AND('Mapa final'!$AD$51="Muy Baja",'Mapa final'!$AF$51="Catastrófico"),CONCATENATE("R8C",'Mapa final'!$T$51),"")</f>
        <v/>
      </c>
      <c r="AL53" s="40" t="str">
        <f>IF(AND('Mapa final'!$AD$52="Muy Baja",'Mapa final'!$AF$52="Catastrófico"),CONCATENATE("R8C",'Mapa final'!$T$52),"")</f>
        <v/>
      </c>
      <c r="AM53" s="41" t="str">
        <f>IF(AND('Mapa final'!$AD$53="Muy Baja",'Mapa final'!$AF$53="Catastrófico"),CONCATENATE("R8C",'Mapa final'!$T$53),"")</f>
        <v/>
      </c>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row>
    <row r="54" spans="1:80" ht="15" customHeight="1" x14ac:dyDescent="0.25">
      <c r="A54" s="10"/>
      <c r="B54" s="366"/>
      <c r="C54" s="366"/>
      <c r="D54" s="367"/>
      <c r="E54" s="467"/>
      <c r="F54" s="468"/>
      <c r="G54" s="468"/>
      <c r="H54" s="468"/>
      <c r="I54" s="483"/>
      <c r="J54" s="61" t="str">
        <f>IF(AND('Mapa final'!$AD$54="Muy Baja",'Mapa final'!$AF$54="Leve"),CONCATENATE("R9C",'Mapa final'!$T$54),"")</f>
        <v/>
      </c>
      <c r="K54" s="62" t="str">
        <f>IF(AND('Mapa final'!$AD$55="Muy Baja",'Mapa final'!$AF$55="Leve"),CONCATENATE("R9C",'Mapa final'!$T$55),"")</f>
        <v/>
      </c>
      <c r="L54" s="62" t="str">
        <f>IF(AND('Mapa final'!$AD$56="Muy Baja",'Mapa final'!$AF$56="Leve"),CONCATENATE("R9C",'Mapa final'!$T$56),"")</f>
        <v/>
      </c>
      <c r="M54" s="62" t="str">
        <f>IF(AND('Mapa final'!$AD$57="Muy Baja",'Mapa final'!$AF$57="Leve"),CONCATENATE("R9C",'Mapa final'!$T$57),"")</f>
        <v/>
      </c>
      <c r="N54" s="62" t="str">
        <f>IF(AND('Mapa final'!$AD$58="Muy Baja",'Mapa final'!$AF$58="Leve"),CONCATENATE("R9C",'Mapa final'!$T$58),"")</f>
        <v/>
      </c>
      <c r="O54" s="63" t="str">
        <f>IF(AND('Mapa final'!$AD$59="Muy Baja",'Mapa final'!$AF$59="Leve"),CONCATENATE("R9C",'Mapa final'!$T$59),"")</f>
        <v/>
      </c>
      <c r="P54" s="61" t="str">
        <f>IF(AND('Mapa final'!$AD$54="Muy Baja",'Mapa final'!$AF$54="Menor"),CONCATENATE("R9C",'Mapa final'!$T$54),"")</f>
        <v/>
      </c>
      <c r="Q54" s="62" t="str">
        <f>IF(AND('Mapa final'!$AD$55="Muy Baja",'Mapa final'!$AF$55="Menor"),CONCATENATE("R9C",'Mapa final'!$T$55),"")</f>
        <v/>
      </c>
      <c r="R54" s="62" t="str">
        <f>IF(AND('Mapa final'!$AD$56="Muy Baja",'Mapa final'!$AF$56="Menor"),CONCATENATE("R9C",'Mapa final'!$T$56),"")</f>
        <v/>
      </c>
      <c r="S54" s="62" t="str">
        <f>IF(AND('Mapa final'!$AD$57="Muy Baja",'Mapa final'!$AF$57="Menor"),CONCATENATE("R9C",'Mapa final'!$T$57),"")</f>
        <v/>
      </c>
      <c r="T54" s="62" t="str">
        <f>IF(AND('Mapa final'!$AD$58="Muy Baja",'Mapa final'!$AF$58="Menor"),CONCATENATE("R9C",'Mapa final'!$T$58),"")</f>
        <v/>
      </c>
      <c r="U54" s="63" t="str">
        <f>IF(AND('Mapa final'!$AD$59="Muy Baja",'Mapa final'!$AF$59="Menor"),CONCATENATE("R9C",'Mapa final'!$T$59),"")</f>
        <v/>
      </c>
      <c r="V54" s="52" t="str">
        <f>IF(AND('Mapa final'!$AD$54="Muy Baja",'Mapa final'!$AF$54="Moderado"),CONCATENATE("R9C",'Mapa final'!$T$54),"")</f>
        <v/>
      </c>
      <c r="W54" s="53" t="str">
        <f>IF(AND('Mapa final'!$AD$55="Muy Baja",'Mapa final'!$AF$55="Moderado"),CONCATENATE("R9C",'Mapa final'!$T$55),"")</f>
        <v/>
      </c>
      <c r="X54" s="53" t="str">
        <f>IF(AND('Mapa final'!$AD$56="Muy Baja",'Mapa final'!$AF$56="Moderado"),CONCATENATE("R9C",'Mapa final'!$T$56),"")</f>
        <v/>
      </c>
      <c r="Y54" s="53" t="str">
        <f>IF(AND('Mapa final'!$AD$57="Muy Baja",'Mapa final'!$AF$57="Moderado"),CONCATENATE("R9C",'Mapa final'!$T$57),"")</f>
        <v/>
      </c>
      <c r="Z54" s="53" t="str">
        <f>IF(AND('Mapa final'!$AD$58="Muy Baja",'Mapa final'!$AF$58="Moderado"),CONCATENATE("R9C",'Mapa final'!$T$58),"")</f>
        <v/>
      </c>
      <c r="AA54" s="54" t="str">
        <f>IF(AND('Mapa final'!$AD$59="Muy Baja",'Mapa final'!$AF$59="Moderado"),CONCATENATE("R9C",'Mapa final'!$T$59),"")</f>
        <v/>
      </c>
      <c r="AB54" s="36" t="str">
        <f>IF(AND('Mapa final'!$AD$54="Muy Baja",'Mapa final'!$AF$54="Mayor"),CONCATENATE("R9C",'Mapa final'!$T$54),"")</f>
        <v/>
      </c>
      <c r="AC54" s="37" t="str">
        <f>IF(AND('Mapa final'!$AD$55="Muy Baja",'Mapa final'!$AF$55="Mayor"),CONCATENATE("R9C",'Mapa final'!$T$55),"")</f>
        <v/>
      </c>
      <c r="AD54" s="42" t="str">
        <f>IF(AND('Mapa final'!$AD$56="Muy Baja",'Mapa final'!$AF$56="Mayor"),CONCATENATE("R9C",'Mapa final'!$T$56),"")</f>
        <v/>
      </c>
      <c r="AE54" s="42" t="str">
        <f>IF(AND('Mapa final'!$AD$57="Muy Baja",'Mapa final'!$AF$57="Mayor"),CONCATENATE("R9C",'Mapa final'!$T$57),"")</f>
        <v/>
      </c>
      <c r="AF54" s="42" t="str">
        <f>IF(AND('Mapa final'!$AD$58="Muy Baja",'Mapa final'!$AF$58="Mayor"),CONCATENATE("R9C",'Mapa final'!$T$58),"")</f>
        <v/>
      </c>
      <c r="AG54" s="38" t="str">
        <f>IF(AND('Mapa final'!$AD$59="Muy Baja",'Mapa final'!$AF$59="Mayor"),CONCATENATE("R9C",'Mapa final'!$T$59),"")</f>
        <v/>
      </c>
      <c r="AH54" s="39" t="str">
        <f>IF(AND('Mapa final'!$AD$54="Muy Baja",'Mapa final'!$AF$54="Catastrófico"),CONCATENATE("R9C",'Mapa final'!$T$54),"")</f>
        <v/>
      </c>
      <c r="AI54" s="40" t="str">
        <f>IF(AND('Mapa final'!$AD$55="Muy Baja",'Mapa final'!$AF$55="Catastrófico"),CONCATENATE("R9C",'Mapa final'!$T$55),"")</f>
        <v/>
      </c>
      <c r="AJ54" s="40" t="str">
        <f>IF(AND('Mapa final'!$AD$56="Muy Baja",'Mapa final'!$AF$56="Catastrófico"),CONCATENATE("R9C",'Mapa final'!$T$56),"")</f>
        <v>R9C3</v>
      </c>
      <c r="AK54" s="40" t="str">
        <f>IF(AND('Mapa final'!$AD$57="Muy Baja",'Mapa final'!$AF$57="Catastrófico"),CONCATENATE("R9C",'Mapa final'!$T$57),"")</f>
        <v>R9C4</v>
      </c>
      <c r="AL54" s="40" t="str">
        <f>IF(AND('Mapa final'!$AD$58="Muy Baja",'Mapa final'!$AF$58="Catastrófico"),CONCATENATE("R9C",'Mapa final'!$T$58),"")</f>
        <v>R9C5</v>
      </c>
      <c r="AM54" s="41" t="str">
        <f>IF(AND('Mapa final'!$AD$59="Muy Baja",'Mapa final'!$AF$59="Catastrófico"),CONCATENATE("R9C",'Mapa final'!$T$59),"")</f>
        <v/>
      </c>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row>
    <row r="55" spans="1:80" ht="15.75" customHeight="1" thickBot="1" x14ac:dyDescent="0.3">
      <c r="A55" s="10"/>
      <c r="B55" s="366"/>
      <c r="C55" s="366"/>
      <c r="D55" s="367"/>
      <c r="E55" s="469"/>
      <c r="F55" s="470"/>
      <c r="G55" s="470"/>
      <c r="H55" s="470"/>
      <c r="I55" s="484"/>
      <c r="J55" s="64" t="str">
        <f>IF(AND('Mapa final'!$AD$60="Muy Baja",'Mapa final'!$AF$60="Leve"),CONCATENATE("R10C",'Mapa final'!$T$60),"")</f>
        <v/>
      </c>
      <c r="K55" s="65" t="str">
        <f>IF(AND('Mapa final'!$AD$61="Muy Baja",'Mapa final'!$AF$61="Leve"),CONCATENATE("R10C",'Mapa final'!$T$61),"")</f>
        <v/>
      </c>
      <c r="L55" s="65" t="str">
        <f>IF(AND('Mapa final'!$AD$62="Muy Baja",'Mapa final'!$AF$62="Leve"),CONCATENATE("R10C",'Mapa final'!$T$62),"")</f>
        <v/>
      </c>
      <c r="M55" s="65" t="str">
        <f>IF(AND('Mapa final'!$AD$63="Muy Baja",'Mapa final'!$AF$63="Leve"),CONCATENATE("R10C",'Mapa final'!$T$63),"")</f>
        <v/>
      </c>
      <c r="N55" s="65" t="str">
        <f>IF(AND('Mapa final'!$AD$64="Muy Baja",'Mapa final'!$AF$64="Leve"),CONCATENATE("R10C",'Mapa final'!$T$64),"")</f>
        <v/>
      </c>
      <c r="O55" s="66" t="str">
        <f>IF(AND('Mapa final'!$AD$65="Muy Baja",'Mapa final'!$AF$65="Leve"),CONCATENATE("R10C",'Mapa final'!$T$65),"")</f>
        <v/>
      </c>
      <c r="P55" s="64" t="str">
        <f>IF(AND('Mapa final'!$AD$60="Muy Baja",'Mapa final'!$AF$60="Menor"),CONCATENATE("R10C",'Mapa final'!$T$60),"")</f>
        <v/>
      </c>
      <c r="Q55" s="65" t="str">
        <f>IF(AND('Mapa final'!$AD$61="Muy Baja",'Mapa final'!$AF$61="Menor"),CONCATENATE("R10C",'Mapa final'!$T$61),"")</f>
        <v/>
      </c>
      <c r="R55" s="65" t="str">
        <f>IF(AND('Mapa final'!$AD$62="Muy Baja",'Mapa final'!$AF$62="Menor"),CONCATENATE("R10C",'Mapa final'!$T$62),"")</f>
        <v/>
      </c>
      <c r="S55" s="65" t="str">
        <f>IF(AND('Mapa final'!$AD$63="Muy Baja",'Mapa final'!$AF$63="Menor"),CONCATENATE("R10C",'Mapa final'!$T$63),"")</f>
        <v/>
      </c>
      <c r="T55" s="65" t="str">
        <f>IF(AND('Mapa final'!$AD$64="Muy Baja",'Mapa final'!$AF$64="Menor"),CONCATENATE("R10C",'Mapa final'!$T$64),"")</f>
        <v/>
      </c>
      <c r="U55" s="66" t="str">
        <f>IF(AND('Mapa final'!$AD$65="Muy Baja",'Mapa final'!$AF$65="Menor"),CONCATENATE("R10C",'Mapa final'!$T$65),"")</f>
        <v/>
      </c>
      <c r="V55" s="55" t="str">
        <f>IF(AND('Mapa final'!$AD$60="Muy Baja",'Mapa final'!$AF$60="Moderado"),CONCATENATE("R10C",'Mapa final'!$T$60),"")</f>
        <v/>
      </c>
      <c r="W55" s="56" t="str">
        <f>IF(AND('Mapa final'!$AD$61="Muy Baja",'Mapa final'!$AF$61="Moderado"),CONCATENATE("R10C",'Mapa final'!$T$61),"")</f>
        <v/>
      </c>
      <c r="X55" s="56" t="str">
        <f>IF(AND('Mapa final'!$AD$62="Muy Baja",'Mapa final'!$AF$62="Moderado"),CONCATENATE("R10C",'Mapa final'!$T$62),"")</f>
        <v/>
      </c>
      <c r="Y55" s="56" t="str">
        <f>IF(AND('Mapa final'!$AD$63="Muy Baja",'Mapa final'!$AF$63="Moderado"),CONCATENATE("R10C",'Mapa final'!$T$63),"")</f>
        <v/>
      </c>
      <c r="Z55" s="56" t="str">
        <f>IF(AND('Mapa final'!$AD$64="Muy Baja",'Mapa final'!$AF$64="Moderado"),CONCATENATE("R10C",'Mapa final'!$T$64),"")</f>
        <v/>
      </c>
      <c r="AA55" s="57" t="str">
        <f>IF(AND('Mapa final'!$AD$65="Muy Baja",'Mapa final'!$AF$65="Moderado"),CONCATENATE("R10C",'Mapa final'!$T$65),"")</f>
        <v/>
      </c>
      <c r="AB55" s="43" t="str">
        <f>IF(AND('Mapa final'!$AD$60="Muy Baja",'Mapa final'!$AF$60="Mayor"),CONCATENATE("R10C",'Mapa final'!$T$60),"")</f>
        <v/>
      </c>
      <c r="AC55" s="44" t="str">
        <f>IF(AND('Mapa final'!$AD$61="Muy Baja",'Mapa final'!$AF$61="Mayor"),CONCATENATE("R10C",'Mapa final'!$T$61),"")</f>
        <v/>
      </c>
      <c r="AD55" s="44" t="str">
        <f>IF(AND('Mapa final'!$AD$62="Muy Baja",'Mapa final'!$AF$62="Mayor"),CONCATENATE("R10C",'Mapa final'!$T$62),"")</f>
        <v/>
      </c>
      <c r="AE55" s="44" t="str">
        <f>IF(AND('Mapa final'!$AD$63="Muy Baja",'Mapa final'!$AF$63="Mayor"),CONCATENATE("R10C",'Mapa final'!$T$63),"")</f>
        <v/>
      </c>
      <c r="AF55" s="44" t="str">
        <f>IF(AND('Mapa final'!$AD$64="Muy Baja",'Mapa final'!$AF$64="Mayor"),CONCATENATE("R10C",'Mapa final'!$T$64),"")</f>
        <v/>
      </c>
      <c r="AG55" s="45" t="str">
        <f>IF(AND('Mapa final'!$AD$65="Muy Baja",'Mapa final'!$AF$65="Mayor"),CONCATENATE("R10C",'Mapa final'!$T$65),"")</f>
        <v/>
      </c>
      <c r="AH55" s="46" t="str">
        <f>IF(AND('Mapa final'!$AD$60="Muy Baja",'Mapa final'!$AF$60="Catastrófico"),CONCATENATE("R10C",'Mapa final'!$T$60),"")</f>
        <v/>
      </c>
      <c r="AI55" s="47" t="str">
        <f>IF(AND('Mapa final'!$AD$61="Muy Baja",'Mapa final'!$AF$61="Catastrófico"),CONCATENATE("R10C",'Mapa final'!$T$61),"")</f>
        <v/>
      </c>
      <c r="AJ55" s="47" t="str">
        <f>IF(AND('Mapa final'!$AD$62="Muy Baja",'Mapa final'!$AF$62="Catastrófico"),CONCATENATE("R10C",'Mapa final'!$T$62),"")</f>
        <v/>
      </c>
      <c r="AK55" s="47" t="str">
        <f>IF(AND('Mapa final'!$AD$63="Muy Baja",'Mapa final'!$AF$63="Catastrófico"),CONCATENATE("R10C",'Mapa final'!$T$63),"")</f>
        <v/>
      </c>
      <c r="AL55" s="47" t="str">
        <f>IF(AND('Mapa final'!$AD$64="Muy Baja",'Mapa final'!$AF$64="Catastrófico"),CONCATENATE("R10C",'Mapa final'!$T$64),"")</f>
        <v/>
      </c>
      <c r="AM55" s="48" t="str">
        <f>IF(AND('Mapa final'!$AD$65="Muy Baja",'Mapa final'!$AF$65="Catastrófico"),CONCATENATE("R10C",'Mapa final'!$T$65),"")</f>
        <v/>
      </c>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row>
    <row r="56" spans="1:80" x14ac:dyDescent="0.2">
      <c r="A56" s="10"/>
      <c r="B56" s="10"/>
      <c r="C56" s="10"/>
      <c r="D56" s="10"/>
      <c r="E56" s="10"/>
      <c r="F56" s="10"/>
      <c r="G56" s="10"/>
      <c r="H56" s="10"/>
      <c r="I56" s="10"/>
      <c r="J56" s="463" t="s">
        <v>105</v>
      </c>
      <c r="K56" s="464"/>
      <c r="L56" s="464"/>
      <c r="M56" s="464"/>
      <c r="N56" s="464"/>
      <c r="O56" s="482"/>
      <c r="P56" s="463" t="s">
        <v>104</v>
      </c>
      <c r="Q56" s="464"/>
      <c r="R56" s="464"/>
      <c r="S56" s="464"/>
      <c r="T56" s="464"/>
      <c r="U56" s="482"/>
      <c r="V56" s="463" t="s">
        <v>103</v>
      </c>
      <c r="W56" s="464"/>
      <c r="X56" s="464"/>
      <c r="Y56" s="464"/>
      <c r="Z56" s="464"/>
      <c r="AA56" s="482"/>
      <c r="AB56" s="463" t="s">
        <v>102</v>
      </c>
      <c r="AC56" s="503"/>
      <c r="AD56" s="464"/>
      <c r="AE56" s="464"/>
      <c r="AF56" s="464"/>
      <c r="AG56" s="482"/>
      <c r="AH56" s="463" t="s">
        <v>101</v>
      </c>
      <c r="AI56" s="464"/>
      <c r="AJ56" s="464"/>
      <c r="AK56" s="464"/>
      <c r="AL56" s="464"/>
      <c r="AM56" s="482"/>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row>
    <row r="57" spans="1:80" x14ac:dyDescent="0.2">
      <c r="A57" s="10"/>
      <c r="B57" s="10"/>
      <c r="C57" s="10"/>
      <c r="D57" s="10"/>
      <c r="E57" s="10"/>
      <c r="F57" s="10"/>
      <c r="G57" s="10"/>
      <c r="H57" s="10"/>
      <c r="I57" s="10"/>
      <c r="J57" s="467"/>
      <c r="K57" s="468"/>
      <c r="L57" s="468"/>
      <c r="M57" s="468"/>
      <c r="N57" s="468"/>
      <c r="O57" s="483"/>
      <c r="P57" s="467"/>
      <c r="Q57" s="468"/>
      <c r="R57" s="468"/>
      <c r="S57" s="468"/>
      <c r="T57" s="468"/>
      <c r="U57" s="483"/>
      <c r="V57" s="467"/>
      <c r="W57" s="468"/>
      <c r="X57" s="468"/>
      <c r="Y57" s="468"/>
      <c r="Z57" s="468"/>
      <c r="AA57" s="483"/>
      <c r="AB57" s="467"/>
      <c r="AC57" s="468"/>
      <c r="AD57" s="468"/>
      <c r="AE57" s="468"/>
      <c r="AF57" s="468"/>
      <c r="AG57" s="483"/>
      <c r="AH57" s="467"/>
      <c r="AI57" s="468"/>
      <c r="AJ57" s="468"/>
      <c r="AK57" s="468"/>
      <c r="AL57" s="468"/>
      <c r="AM57" s="483"/>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row>
    <row r="58" spans="1:80" x14ac:dyDescent="0.2">
      <c r="A58" s="10"/>
      <c r="B58" s="10"/>
      <c r="C58" s="10"/>
      <c r="D58" s="10"/>
      <c r="E58" s="10"/>
      <c r="F58" s="10"/>
      <c r="G58" s="10"/>
      <c r="H58" s="10"/>
      <c r="I58" s="10"/>
      <c r="J58" s="467"/>
      <c r="K58" s="468"/>
      <c r="L58" s="468"/>
      <c r="M58" s="468"/>
      <c r="N58" s="468"/>
      <c r="O58" s="483"/>
      <c r="P58" s="467"/>
      <c r="Q58" s="468"/>
      <c r="R58" s="468"/>
      <c r="S58" s="468"/>
      <c r="T58" s="468"/>
      <c r="U58" s="483"/>
      <c r="V58" s="467"/>
      <c r="W58" s="468"/>
      <c r="X58" s="468"/>
      <c r="Y58" s="468"/>
      <c r="Z58" s="468"/>
      <c r="AA58" s="483"/>
      <c r="AB58" s="467"/>
      <c r="AC58" s="468"/>
      <c r="AD58" s="468"/>
      <c r="AE58" s="468"/>
      <c r="AF58" s="468"/>
      <c r="AG58" s="483"/>
      <c r="AH58" s="467"/>
      <c r="AI58" s="468"/>
      <c r="AJ58" s="468"/>
      <c r="AK58" s="468"/>
      <c r="AL58" s="468"/>
      <c r="AM58" s="483"/>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row>
    <row r="59" spans="1:80" x14ac:dyDescent="0.2">
      <c r="A59" s="10"/>
      <c r="B59" s="10"/>
      <c r="C59" s="10"/>
      <c r="D59" s="10"/>
      <c r="E59" s="10"/>
      <c r="F59" s="10"/>
      <c r="G59" s="10"/>
      <c r="H59" s="10"/>
      <c r="I59" s="10"/>
      <c r="J59" s="467"/>
      <c r="K59" s="468"/>
      <c r="L59" s="468"/>
      <c r="M59" s="468"/>
      <c r="N59" s="468"/>
      <c r="O59" s="483"/>
      <c r="P59" s="467"/>
      <c r="Q59" s="468"/>
      <c r="R59" s="468"/>
      <c r="S59" s="468"/>
      <c r="T59" s="468"/>
      <c r="U59" s="483"/>
      <c r="V59" s="467"/>
      <c r="W59" s="468"/>
      <c r="X59" s="468"/>
      <c r="Y59" s="468"/>
      <c r="Z59" s="468"/>
      <c r="AA59" s="483"/>
      <c r="AB59" s="467"/>
      <c r="AC59" s="468"/>
      <c r="AD59" s="468"/>
      <c r="AE59" s="468"/>
      <c r="AF59" s="468"/>
      <c r="AG59" s="483"/>
      <c r="AH59" s="467"/>
      <c r="AI59" s="468"/>
      <c r="AJ59" s="468"/>
      <c r="AK59" s="468"/>
      <c r="AL59" s="468"/>
      <c r="AM59" s="483"/>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row>
    <row r="60" spans="1:80" x14ac:dyDescent="0.2">
      <c r="A60" s="10"/>
      <c r="B60" s="10"/>
      <c r="C60" s="10"/>
      <c r="D60" s="10"/>
      <c r="E60" s="10"/>
      <c r="F60" s="10"/>
      <c r="G60" s="10"/>
      <c r="H60" s="10"/>
      <c r="I60" s="10"/>
      <c r="J60" s="467"/>
      <c r="K60" s="468"/>
      <c r="L60" s="468"/>
      <c r="M60" s="468"/>
      <c r="N60" s="468"/>
      <c r="O60" s="483"/>
      <c r="P60" s="467"/>
      <c r="Q60" s="468"/>
      <c r="R60" s="468"/>
      <c r="S60" s="468"/>
      <c r="T60" s="468"/>
      <c r="U60" s="483"/>
      <c r="V60" s="467"/>
      <c r="W60" s="468"/>
      <c r="X60" s="468"/>
      <c r="Y60" s="468"/>
      <c r="Z60" s="468"/>
      <c r="AA60" s="483"/>
      <c r="AB60" s="467"/>
      <c r="AC60" s="468"/>
      <c r="AD60" s="468"/>
      <c r="AE60" s="468"/>
      <c r="AF60" s="468"/>
      <c r="AG60" s="483"/>
      <c r="AH60" s="467"/>
      <c r="AI60" s="468"/>
      <c r="AJ60" s="468"/>
      <c r="AK60" s="468"/>
      <c r="AL60" s="468"/>
      <c r="AM60" s="483"/>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row>
    <row r="61" spans="1:80" ht="15" thickBot="1" x14ac:dyDescent="0.25">
      <c r="A61" s="10"/>
      <c r="B61" s="10"/>
      <c r="C61" s="10"/>
      <c r="D61" s="10"/>
      <c r="E61" s="10"/>
      <c r="F61" s="10"/>
      <c r="G61" s="10"/>
      <c r="H61" s="10"/>
      <c r="I61" s="10"/>
      <c r="J61" s="469"/>
      <c r="K61" s="470"/>
      <c r="L61" s="470"/>
      <c r="M61" s="470"/>
      <c r="N61" s="470"/>
      <c r="O61" s="484"/>
      <c r="P61" s="469"/>
      <c r="Q61" s="470"/>
      <c r="R61" s="470"/>
      <c r="S61" s="470"/>
      <c r="T61" s="470"/>
      <c r="U61" s="484"/>
      <c r="V61" s="469"/>
      <c r="W61" s="470"/>
      <c r="X61" s="470"/>
      <c r="Y61" s="470"/>
      <c r="Z61" s="470"/>
      <c r="AA61" s="484"/>
      <c r="AB61" s="469"/>
      <c r="AC61" s="470"/>
      <c r="AD61" s="470"/>
      <c r="AE61" s="470"/>
      <c r="AF61" s="470"/>
      <c r="AG61" s="484"/>
      <c r="AH61" s="469"/>
      <c r="AI61" s="470"/>
      <c r="AJ61" s="470"/>
      <c r="AK61" s="470"/>
      <c r="AL61" s="470"/>
      <c r="AM61" s="484"/>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row>
    <row r="62" spans="1:80" x14ac:dyDescent="0.2">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row>
    <row r="63" spans="1:80" ht="15" customHeight="1" x14ac:dyDescent="0.2">
      <c r="A63" s="10"/>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10"/>
      <c r="AV63" s="10"/>
      <c r="AW63" s="10"/>
      <c r="AX63" s="10"/>
      <c r="AY63" s="10"/>
      <c r="AZ63" s="10"/>
      <c r="BA63" s="10"/>
      <c r="BB63" s="10"/>
      <c r="BC63" s="10"/>
      <c r="BD63" s="10"/>
      <c r="BE63" s="10"/>
      <c r="BF63" s="10"/>
      <c r="BG63" s="10"/>
      <c r="BH63" s="10"/>
    </row>
    <row r="64" spans="1:80" ht="15" customHeight="1" x14ac:dyDescent="0.2">
      <c r="A64" s="10"/>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10"/>
      <c r="AV64" s="10"/>
      <c r="AW64" s="10"/>
      <c r="AX64" s="10"/>
      <c r="AY64" s="10"/>
      <c r="AZ64" s="10"/>
      <c r="BA64" s="10"/>
      <c r="BB64" s="10"/>
      <c r="BC64" s="10"/>
      <c r="BD64" s="10"/>
      <c r="BE64" s="10"/>
      <c r="BF64" s="10"/>
      <c r="BG64" s="10"/>
      <c r="BH64" s="10"/>
    </row>
    <row r="65" spans="1:60" x14ac:dyDescent="0.2">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row>
    <row r="66" spans="1:60" x14ac:dyDescent="0.2">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row>
    <row r="67" spans="1:60" x14ac:dyDescent="0.2">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row>
    <row r="68" spans="1:60" x14ac:dyDescent="0.2">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row>
    <row r="69" spans="1:60" x14ac:dyDescent="0.2">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row>
    <row r="70" spans="1:60" x14ac:dyDescent="0.2">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row>
    <row r="71" spans="1:60"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row>
    <row r="72" spans="1:60"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row>
    <row r="73" spans="1:60"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row>
    <row r="74" spans="1:60"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row>
    <row r="75" spans="1:60"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row>
    <row r="76" spans="1:60"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row>
    <row r="77" spans="1:60"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row>
    <row r="78" spans="1:60"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row>
    <row r="79" spans="1:60"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row>
    <row r="80" spans="1:60"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row>
    <row r="81" spans="1:60"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row>
    <row r="82" spans="1:60"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row>
    <row r="83" spans="1:60"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row>
    <row r="84" spans="1:60"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row>
    <row r="85" spans="1:60"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row>
    <row r="86" spans="1:60"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row>
    <row r="87" spans="1:60"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row>
    <row r="88" spans="1:60"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row>
    <row r="89" spans="1:60"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row>
    <row r="90" spans="1:60"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row>
    <row r="91" spans="1:60"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row>
    <row r="92" spans="1:60"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row>
    <row r="93" spans="1:60"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row>
    <row r="94" spans="1:60"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row>
    <row r="95" spans="1:60"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row>
    <row r="96" spans="1:60"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row>
    <row r="97" spans="1:60"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row>
    <row r="98" spans="1:60"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row>
    <row r="99" spans="1:60"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row>
    <row r="100" spans="1:60"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row>
    <row r="101" spans="1:60"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row>
    <row r="102" spans="1:60"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row>
    <row r="103" spans="1:60"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row>
    <row r="104" spans="1:60"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row>
    <row r="105" spans="1:60"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row>
    <row r="106" spans="1:60"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row>
    <row r="107" spans="1:60"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row>
    <row r="108" spans="1:60"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row>
    <row r="109" spans="1:60"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row>
    <row r="110" spans="1:60"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row>
    <row r="111" spans="1:60"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row>
    <row r="112" spans="1:60"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row>
    <row r="113" spans="1:60"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row>
    <row r="114" spans="1:60"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row>
    <row r="115" spans="1:60"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row>
    <row r="116" spans="1:60"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row>
    <row r="117" spans="1:60"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row>
    <row r="118" spans="1:60"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row>
    <row r="119" spans="1:60"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row>
    <row r="120" spans="1:60"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row>
    <row r="121" spans="1:60"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row>
    <row r="122" spans="1:60"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row>
    <row r="123" spans="1:60"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row>
    <row r="124" spans="1:60"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row>
    <row r="125" spans="1:60"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row>
    <row r="126" spans="1:60"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row>
    <row r="127" spans="1:60"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row>
    <row r="128" spans="1:60"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row>
    <row r="129" spans="1:60"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row>
    <row r="130" spans="1:60"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row>
    <row r="131" spans="1:60"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row>
    <row r="132" spans="1:60"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row>
    <row r="133" spans="1:60"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row>
    <row r="134" spans="1:60"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row>
    <row r="135" spans="1:60"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row>
    <row r="136" spans="1:60"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row>
    <row r="137" spans="1:60" x14ac:dyDescent="0.2">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row>
    <row r="138" spans="1:60" x14ac:dyDescent="0.2">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row>
    <row r="139" spans="1:60"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row>
    <row r="140" spans="1:60" x14ac:dyDescent="0.2">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row>
    <row r="141" spans="1:60"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row>
    <row r="142" spans="1:60" x14ac:dyDescent="0.2">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row>
    <row r="143" spans="1:60" x14ac:dyDescent="0.2">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row>
    <row r="144" spans="1:60" x14ac:dyDescent="0.2">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row>
    <row r="145" spans="1:60" x14ac:dyDescent="0.2">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row>
    <row r="146" spans="1:60" x14ac:dyDescent="0.2">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row>
    <row r="147" spans="1:60" x14ac:dyDescent="0.2">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row>
    <row r="148" spans="1:60" x14ac:dyDescent="0.2">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row>
    <row r="149" spans="1:60" x14ac:dyDescent="0.2">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row>
    <row r="150" spans="1:60" x14ac:dyDescent="0.2">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row>
    <row r="151" spans="1:60" x14ac:dyDescent="0.2">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row>
    <row r="152" spans="1:60" x14ac:dyDescent="0.2">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row>
    <row r="153" spans="1:60" x14ac:dyDescent="0.2">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row>
    <row r="154" spans="1:60" x14ac:dyDescent="0.2">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row>
    <row r="155" spans="1:60" x14ac:dyDescent="0.2">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row>
    <row r="156" spans="1:60" x14ac:dyDescent="0.2">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row>
    <row r="157" spans="1:60" x14ac:dyDescent="0.2">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row>
    <row r="158" spans="1:60" x14ac:dyDescent="0.2">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row>
    <row r="159" spans="1:60" x14ac:dyDescent="0.2">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row>
    <row r="160" spans="1:60" x14ac:dyDescent="0.2">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row>
    <row r="161" spans="1:60" x14ac:dyDescent="0.2">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row>
    <row r="162" spans="1:60" x14ac:dyDescent="0.2">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row>
    <row r="163" spans="1:60" x14ac:dyDescent="0.2">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row>
    <row r="164" spans="1:60" x14ac:dyDescent="0.2">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row>
    <row r="165" spans="1:60" x14ac:dyDescent="0.2">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row>
    <row r="166" spans="1:60" x14ac:dyDescent="0.2">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row>
    <row r="167" spans="1:60" x14ac:dyDescent="0.2">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row>
    <row r="168" spans="1:60" x14ac:dyDescent="0.2">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row>
    <row r="169" spans="1:60" x14ac:dyDescent="0.2">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row>
    <row r="170" spans="1:60" x14ac:dyDescent="0.2">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row>
    <row r="171" spans="1:60" x14ac:dyDescent="0.2">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row>
    <row r="172" spans="1:60" x14ac:dyDescent="0.2">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row>
    <row r="173" spans="1:60" x14ac:dyDescent="0.2">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row>
    <row r="174" spans="1:60" x14ac:dyDescent="0.2">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row>
    <row r="175" spans="1:60" x14ac:dyDescent="0.2">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row>
    <row r="176" spans="1:60"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row>
    <row r="177" spans="1:60"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row>
    <row r="178" spans="1:60"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row>
    <row r="179" spans="1:60"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row>
    <row r="180" spans="1:60"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row>
    <row r="181" spans="1:60"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row>
    <row r="182" spans="1:60"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row>
    <row r="183" spans="1:60"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row>
    <row r="184" spans="1:60"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row>
    <row r="185" spans="1:60"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row>
    <row r="186" spans="1:60"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row>
    <row r="187" spans="1:60" x14ac:dyDescent="0.2">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row>
    <row r="188" spans="1:60" x14ac:dyDescent="0.2">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row>
    <row r="189" spans="1:60" x14ac:dyDescent="0.2">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row>
    <row r="190" spans="1:60" x14ac:dyDescent="0.2">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row>
    <row r="191" spans="1:60" x14ac:dyDescent="0.2">
      <c r="A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row>
    <row r="192" spans="1:60" x14ac:dyDescent="0.2">
      <c r="A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row>
    <row r="193" spans="1:60" x14ac:dyDescent="0.2">
      <c r="A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row>
    <row r="194" spans="1:60" x14ac:dyDescent="0.2">
      <c r="A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row>
    <row r="195" spans="1:60" x14ac:dyDescent="0.2">
      <c r="A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row>
    <row r="196" spans="1:60" x14ac:dyDescent="0.2">
      <c r="A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row>
    <row r="197" spans="1:60" x14ac:dyDescent="0.2">
      <c r="A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row>
    <row r="198" spans="1:60" x14ac:dyDescent="0.2">
      <c r="A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row>
    <row r="199" spans="1:60" x14ac:dyDescent="0.2">
      <c r="A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row>
    <row r="200" spans="1:60" x14ac:dyDescent="0.2">
      <c r="A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row>
    <row r="201" spans="1:60" x14ac:dyDescent="0.2">
      <c r="A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row>
    <row r="202" spans="1:60" x14ac:dyDescent="0.2">
      <c r="A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row>
    <row r="203" spans="1:60" x14ac:dyDescent="0.2">
      <c r="A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row>
    <row r="204" spans="1:60" x14ac:dyDescent="0.2">
      <c r="A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row>
    <row r="205" spans="1:60" x14ac:dyDescent="0.2">
      <c r="A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row>
    <row r="206" spans="1:60" x14ac:dyDescent="0.2">
      <c r="A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row>
    <row r="207" spans="1:60" x14ac:dyDescent="0.2">
      <c r="A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row>
    <row r="208" spans="1:60" x14ac:dyDescent="0.2">
      <c r="A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row>
    <row r="209" spans="1:60" x14ac:dyDescent="0.2">
      <c r="A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row>
    <row r="210" spans="1:60" x14ac:dyDescent="0.2">
      <c r="A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row>
    <row r="211" spans="1:60" x14ac:dyDescent="0.2">
      <c r="A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row>
    <row r="212" spans="1:60" x14ac:dyDescent="0.2">
      <c r="A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row>
    <row r="213" spans="1:60" x14ac:dyDescent="0.2">
      <c r="A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row>
    <row r="214" spans="1:60" x14ac:dyDescent="0.2">
      <c r="A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row>
    <row r="215" spans="1:60" x14ac:dyDescent="0.2">
      <c r="A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row>
    <row r="216" spans="1:60" x14ac:dyDescent="0.2">
      <c r="A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row>
    <row r="217" spans="1:60" x14ac:dyDescent="0.2">
      <c r="A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row>
    <row r="218" spans="1:60" x14ac:dyDescent="0.2">
      <c r="A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row>
    <row r="219" spans="1:60" x14ac:dyDescent="0.2">
      <c r="A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row>
    <row r="220" spans="1:60" x14ac:dyDescent="0.2">
      <c r="A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row>
    <row r="221" spans="1:60" x14ac:dyDescent="0.2">
      <c r="A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row>
    <row r="222" spans="1:60" x14ac:dyDescent="0.2">
      <c r="A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row>
    <row r="223" spans="1:60" x14ac:dyDescent="0.2">
      <c r="A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row>
    <row r="224" spans="1:60" x14ac:dyDescent="0.2">
      <c r="A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row>
    <row r="225" spans="1:60" x14ac:dyDescent="0.2">
      <c r="A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row>
    <row r="226" spans="1:60" x14ac:dyDescent="0.2">
      <c r="A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row>
    <row r="227" spans="1:60" x14ac:dyDescent="0.2">
      <c r="A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row>
    <row r="228" spans="1:60" x14ac:dyDescent="0.2">
      <c r="A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row>
    <row r="229" spans="1:60" x14ac:dyDescent="0.2">
      <c r="A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row>
    <row r="230" spans="1:60" x14ac:dyDescent="0.2">
      <c r="A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row>
    <row r="231" spans="1:60" x14ac:dyDescent="0.2">
      <c r="A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row>
    <row r="232" spans="1:60" x14ac:dyDescent="0.2">
      <c r="A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row>
    <row r="233" spans="1:60" x14ac:dyDescent="0.2">
      <c r="A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row>
    <row r="234" spans="1:60" x14ac:dyDescent="0.2">
      <c r="A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row>
    <row r="235" spans="1:60" x14ac:dyDescent="0.2">
      <c r="A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row>
    <row r="236" spans="1:60" x14ac:dyDescent="0.2">
      <c r="A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row>
    <row r="237" spans="1:60" x14ac:dyDescent="0.2">
      <c r="A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row>
    <row r="238" spans="1:60" x14ac:dyDescent="0.2">
      <c r="A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c r="BH238" s="10"/>
    </row>
    <row r="239" spans="1:60" x14ac:dyDescent="0.2">
      <c r="A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row>
    <row r="240" spans="1:60" x14ac:dyDescent="0.2">
      <c r="A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row>
    <row r="241" spans="1:60" x14ac:dyDescent="0.2">
      <c r="A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row>
    <row r="242" spans="1:60" x14ac:dyDescent="0.2">
      <c r="A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row>
    <row r="243" spans="1:60" x14ac:dyDescent="0.2">
      <c r="A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c r="BH243" s="10"/>
    </row>
    <row r="244" spans="1:60" x14ac:dyDescent="0.2">
      <c r="A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c r="BH244" s="10"/>
    </row>
    <row r="245" spans="1:60" x14ac:dyDescent="0.2">
      <c r="A245" s="10"/>
    </row>
    <row r="246" spans="1:60" x14ac:dyDescent="0.2">
      <c r="A246" s="10"/>
    </row>
    <row r="247" spans="1:60" x14ac:dyDescent="0.2">
      <c r="A247" s="10"/>
    </row>
    <row r="248" spans="1:60" x14ac:dyDescent="0.2">
      <c r="A248" s="10"/>
    </row>
  </sheetData>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AK55"/>
  <sheetViews>
    <sheetView zoomScale="90" zoomScaleNormal="90" workbookViewId="0">
      <selection activeCell="F7" sqref="F7"/>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4"/>
      <c r="B1" s="504" t="s">
        <v>49</v>
      </c>
      <c r="C1" s="504"/>
      <c r="D1" s="504"/>
      <c r="E1" s="4"/>
      <c r="F1" s="4"/>
      <c r="G1" s="4"/>
      <c r="H1" s="4"/>
      <c r="I1" s="4"/>
      <c r="J1" s="4"/>
      <c r="K1" s="4"/>
      <c r="L1" s="4"/>
      <c r="M1" s="4"/>
      <c r="N1" s="4"/>
      <c r="O1" s="4"/>
      <c r="P1" s="4"/>
      <c r="Q1" s="4"/>
      <c r="R1" s="4"/>
      <c r="S1" s="4"/>
      <c r="T1" s="4"/>
      <c r="U1" s="4"/>
      <c r="V1" s="4"/>
      <c r="W1" s="4"/>
      <c r="X1" s="4"/>
      <c r="Y1" s="4"/>
      <c r="Z1" s="4"/>
      <c r="AA1" s="4"/>
      <c r="AB1" s="4"/>
      <c r="AC1" s="4"/>
      <c r="AD1" s="4"/>
      <c r="AE1" s="4"/>
    </row>
    <row r="2" spans="1:37" x14ac:dyDescent="0.2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7" ht="25.5" x14ac:dyDescent="0.25">
      <c r="A3" s="4"/>
      <c r="B3" s="1"/>
      <c r="C3" s="2" t="s">
        <v>46</v>
      </c>
      <c r="D3" s="2" t="s">
        <v>3</v>
      </c>
      <c r="E3" s="4"/>
      <c r="F3" s="4"/>
      <c r="G3" s="4"/>
      <c r="H3" s="4"/>
      <c r="I3" s="4"/>
      <c r="J3" s="4"/>
      <c r="K3" s="4"/>
      <c r="L3" s="4"/>
      <c r="M3" s="4"/>
      <c r="N3" s="4"/>
      <c r="O3" s="4"/>
      <c r="P3" s="4"/>
      <c r="Q3" s="4"/>
      <c r="R3" s="4"/>
      <c r="S3" s="4"/>
      <c r="T3" s="4"/>
      <c r="U3" s="4"/>
      <c r="V3" s="4"/>
      <c r="W3" s="4"/>
      <c r="X3" s="4"/>
      <c r="Y3" s="4"/>
      <c r="Z3" s="4"/>
      <c r="AA3" s="4"/>
      <c r="AB3" s="4"/>
      <c r="AC3" s="4"/>
      <c r="AD3" s="4"/>
      <c r="AE3" s="4"/>
    </row>
    <row r="4" spans="1:37" ht="51" x14ac:dyDescent="0.25">
      <c r="A4" s="4"/>
      <c r="B4" s="83" t="s">
        <v>45</v>
      </c>
      <c r="C4" s="88" t="s">
        <v>95</v>
      </c>
      <c r="D4" s="89">
        <v>0.2</v>
      </c>
      <c r="E4" s="4"/>
      <c r="F4" s="4"/>
      <c r="G4" s="4"/>
      <c r="H4" s="4"/>
      <c r="I4" s="4"/>
      <c r="J4" s="4"/>
      <c r="K4" s="4"/>
      <c r="L4" s="4"/>
      <c r="M4" s="4"/>
      <c r="N4" s="4"/>
      <c r="O4" s="4"/>
      <c r="P4" s="4"/>
      <c r="Q4" s="4"/>
      <c r="R4" s="4"/>
      <c r="S4" s="4"/>
      <c r="T4" s="4"/>
      <c r="U4" s="4"/>
      <c r="V4" s="4"/>
      <c r="W4" s="4"/>
      <c r="X4" s="4"/>
      <c r="Y4" s="4"/>
      <c r="Z4" s="4"/>
      <c r="AA4" s="4"/>
      <c r="AB4" s="4"/>
      <c r="AC4" s="4"/>
      <c r="AD4" s="4"/>
      <c r="AE4" s="4"/>
    </row>
    <row r="5" spans="1:37" ht="51" x14ac:dyDescent="0.25">
      <c r="A5" s="4"/>
      <c r="B5" s="84" t="s">
        <v>47</v>
      </c>
      <c r="C5" s="88" t="s">
        <v>96</v>
      </c>
      <c r="D5" s="89">
        <v>0.4</v>
      </c>
      <c r="E5" s="4"/>
      <c r="F5" s="4"/>
      <c r="G5" s="4"/>
      <c r="H5" s="4"/>
      <c r="I5" s="4"/>
      <c r="J5" s="4"/>
      <c r="K5" s="4"/>
      <c r="L5" s="4"/>
      <c r="M5" s="4"/>
      <c r="N5" s="4"/>
      <c r="O5" s="4"/>
      <c r="P5" s="4"/>
      <c r="Q5" s="4"/>
      <c r="R5" s="4"/>
      <c r="S5" s="4"/>
      <c r="T5" s="4"/>
      <c r="U5" s="4"/>
      <c r="V5" s="4"/>
      <c r="W5" s="4"/>
      <c r="X5" s="4"/>
      <c r="Y5" s="4"/>
      <c r="Z5" s="4"/>
      <c r="AA5" s="4"/>
      <c r="AB5" s="4"/>
      <c r="AC5" s="4"/>
      <c r="AD5" s="4"/>
      <c r="AE5" s="4"/>
    </row>
    <row r="6" spans="1:37" ht="51" x14ac:dyDescent="0.25">
      <c r="A6" s="4"/>
      <c r="B6" s="85" t="s">
        <v>100</v>
      </c>
      <c r="C6" s="88" t="s">
        <v>97</v>
      </c>
      <c r="D6" s="89">
        <v>0.6</v>
      </c>
      <c r="E6" s="4"/>
      <c r="F6" s="4"/>
      <c r="G6" s="4"/>
      <c r="H6" s="4"/>
      <c r="I6" s="4"/>
      <c r="J6" s="4"/>
      <c r="K6" s="4"/>
      <c r="L6" s="4"/>
      <c r="M6" s="4"/>
      <c r="N6" s="4"/>
      <c r="O6" s="4"/>
      <c r="P6" s="4"/>
      <c r="Q6" s="4"/>
      <c r="R6" s="4"/>
      <c r="S6" s="4"/>
      <c r="T6" s="4"/>
      <c r="U6" s="4"/>
      <c r="V6" s="4"/>
      <c r="W6" s="4"/>
      <c r="X6" s="4"/>
      <c r="Y6" s="4"/>
      <c r="Z6" s="4"/>
      <c r="AA6" s="4"/>
      <c r="AB6" s="4"/>
      <c r="AC6" s="4"/>
      <c r="AD6" s="4"/>
      <c r="AE6" s="4"/>
    </row>
    <row r="7" spans="1:37" ht="76.5" x14ac:dyDescent="0.25">
      <c r="A7" s="4"/>
      <c r="B7" s="86" t="s">
        <v>5</v>
      </c>
      <c r="C7" s="88" t="s">
        <v>98</v>
      </c>
      <c r="D7" s="89">
        <v>0.8</v>
      </c>
      <c r="E7" s="4"/>
      <c r="F7" s="4"/>
      <c r="G7" s="4"/>
      <c r="H7" s="4"/>
      <c r="I7" s="4"/>
      <c r="J7" s="4"/>
      <c r="K7" s="4"/>
      <c r="L7" s="4"/>
      <c r="M7" s="4"/>
      <c r="N7" s="4"/>
      <c r="O7" s="4"/>
      <c r="P7" s="4"/>
      <c r="Q7" s="4"/>
      <c r="R7" s="4"/>
      <c r="S7" s="4"/>
      <c r="T7" s="4"/>
      <c r="U7" s="4"/>
      <c r="V7" s="4"/>
      <c r="W7" s="4"/>
      <c r="X7" s="4"/>
      <c r="Y7" s="4"/>
      <c r="Z7" s="4"/>
      <c r="AA7" s="4"/>
      <c r="AB7" s="4"/>
      <c r="AC7" s="4"/>
      <c r="AD7" s="4"/>
      <c r="AE7" s="4"/>
    </row>
    <row r="8" spans="1:37" ht="51" x14ac:dyDescent="0.25">
      <c r="A8" s="4"/>
      <c r="B8" s="87" t="s">
        <v>48</v>
      </c>
      <c r="C8" s="88" t="s">
        <v>99</v>
      </c>
      <c r="D8" s="89">
        <v>1</v>
      </c>
      <c r="E8" s="4"/>
      <c r="F8" s="4"/>
      <c r="G8" s="4"/>
      <c r="H8" s="4"/>
      <c r="I8" s="4"/>
      <c r="J8" s="4"/>
      <c r="K8" s="4"/>
      <c r="L8" s="4"/>
      <c r="M8" s="4"/>
      <c r="N8" s="4"/>
      <c r="O8" s="4"/>
      <c r="P8" s="4"/>
      <c r="Q8" s="4"/>
      <c r="R8" s="4"/>
      <c r="S8" s="4"/>
      <c r="T8" s="4"/>
      <c r="U8" s="4"/>
      <c r="V8" s="4"/>
      <c r="W8" s="4"/>
      <c r="X8" s="4"/>
      <c r="Y8" s="4"/>
      <c r="Z8" s="4"/>
      <c r="AA8" s="4"/>
      <c r="AB8" s="4"/>
      <c r="AC8" s="4"/>
      <c r="AD8" s="4"/>
      <c r="AE8" s="4"/>
    </row>
    <row r="9" spans="1:37" x14ac:dyDescent="0.25">
      <c r="A9" s="4"/>
      <c r="B9" s="6"/>
      <c r="C9" s="6"/>
      <c r="D9" s="6"/>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row>
    <row r="10" spans="1:37" ht="16.5" x14ac:dyDescent="0.25">
      <c r="A10" s="4"/>
      <c r="B10" s="7"/>
      <c r="C10" s="6"/>
      <c r="D10" s="6"/>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row>
    <row r="11" spans="1:37" x14ac:dyDescent="0.25">
      <c r="A11" s="4"/>
      <c r="B11" s="6"/>
      <c r="C11" s="6"/>
      <c r="D11" s="6"/>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1:37" x14ac:dyDescent="0.25">
      <c r="A12" s="4"/>
      <c r="B12" s="6"/>
      <c r="C12" s="6"/>
      <c r="D12" s="6"/>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1:37" x14ac:dyDescent="0.25">
      <c r="A13" s="4"/>
      <c r="B13" s="6"/>
      <c r="C13" s="6"/>
      <c r="D13" s="6"/>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row>
    <row r="14" spans="1:37" x14ac:dyDescent="0.25">
      <c r="A14" s="4"/>
      <c r="B14" s="6"/>
      <c r="C14" s="6"/>
      <c r="D14" s="6"/>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row>
    <row r="15" spans="1:37" x14ac:dyDescent="0.25">
      <c r="A15" s="4"/>
      <c r="B15" s="6"/>
      <c r="C15" s="6"/>
      <c r="D15" s="6"/>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row>
    <row r="16" spans="1:37" x14ac:dyDescent="0.25">
      <c r="A16" s="4"/>
      <c r="B16" s="6"/>
      <c r="C16" s="6"/>
      <c r="D16" s="6"/>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row>
    <row r="17" spans="1:37" x14ac:dyDescent="0.25">
      <c r="A17" s="4"/>
      <c r="B17" s="6"/>
      <c r="C17" s="6"/>
      <c r="D17" s="6"/>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row>
    <row r="18" spans="1:37" x14ac:dyDescent="0.25">
      <c r="A18" s="4"/>
      <c r="B18" s="6"/>
      <c r="C18" s="6"/>
      <c r="D18" s="6"/>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row>
    <row r="19" spans="1:37" x14ac:dyDescent="0.25">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row>
    <row r="20" spans="1:37" x14ac:dyDescent="0.25">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row>
    <row r="21" spans="1:37" x14ac:dyDescent="0.25">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row>
    <row r="22" spans="1:37"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row>
    <row r="23" spans="1:37" x14ac:dyDescent="0.25">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row>
    <row r="24" spans="1:37" x14ac:dyDescent="0.25">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row>
    <row r="25" spans="1:37" x14ac:dyDescent="0.2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row>
    <row r="26" spans="1:37" x14ac:dyDescent="0.25">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row>
    <row r="27" spans="1:37" x14ac:dyDescent="0.25">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row>
    <row r="28" spans="1:37" x14ac:dyDescent="0.2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row>
    <row r="29" spans="1:37" x14ac:dyDescent="0.2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row>
    <row r="30" spans="1:37" x14ac:dyDescent="0.25">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row>
    <row r="31" spans="1:37" x14ac:dyDescent="0.25">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row>
    <row r="32" spans="1:37" x14ac:dyDescent="0.2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row>
    <row r="33" spans="1:31" x14ac:dyDescent="0.25">
      <c r="A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row>
    <row r="34" spans="1:31" x14ac:dyDescent="0.25">
      <c r="A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row>
    <row r="35" spans="1:31" x14ac:dyDescent="0.25">
      <c r="A35" s="4"/>
    </row>
    <row r="36" spans="1:31" x14ac:dyDescent="0.25">
      <c r="A36" s="4"/>
    </row>
    <row r="37" spans="1:31" x14ac:dyDescent="0.25">
      <c r="A37" s="4"/>
    </row>
    <row r="38" spans="1:31" x14ac:dyDescent="0.25">
      <c r="A38" s="4"/>
    </row>
    <row r="39" spans="1:31" x14ac:dyDescent="0.25">
      <c r="A39" s="4"/>
    </row>
    <row r="40" spans="1:31" x14ac:dyDescent="0.25">
      <c r="A40" s="4"/>
    </row>
    <row r="41" spans="1:31" x14ac:dyDescent="0.25">
      <c r="A41" s="4"/>
    </row>
    <row r="42" spans="1:31" x14ac:dyDescent="0.25">
      <c r="A42" s="4"/>
    </row>
    <row r="43" spans="1:31" x14ac:dyDescent="0.25">
      <c r="A43" s="4"/>
    </row>
    <row r="44" spans="1:31" x14ac:dyDescent="0.25">
      <c r="A44" s="4"/>
    </row>
    <row r="45" spans="1:31" x14ac:dyDescent="0.25">
      <c r="A45" s="4"/>
    </row>
    <row r="46" spans="1:31" x14ac:dyDescent="0.25">
      <c r="A46" s="4"/>
    </row>
    <row r="47" spans="1:31" x14ac:dyDescent="0.25">
      <c r="A47" s="4"/>
    </row>
    <row r="48" spans="1:31" x14ac:dyDescent="0.25">
      <c r="A48" s="4"/>
    </row>
    <row r="49" spans="1:1" x14ac:dyDescent="0.25">
      <c r="A49" s="4"/>
    </row>
    <row r="50" spans="1:1" x14ac:dyDescent="0.25">
      <c r="A50" s="4"/>
    </row>
    <row r="51" spans="1:1" x14ac:dyDescent="0.25">
      <c r="A51" s="4"/>
    </row>
    <row r="52" spans="1:1" x14ac:dyDescent="0.25">
      <c r="A52" s="4"/>
    </row>
    <row r="53" spans="1:1" x14ac:dyDescent="0.25">
      <c r="A53" s="4"/>
    </row>
    <row r="54" spans="1:1" x14ac:dyDescent="0.25">
      <c r="A54" s="4"/>
    </row>
    <row r="55" spans="1:1" x14ac:dyDescent="0.25">
      <c r="A55" s="4"/>
    </row>
  </sheetData>
  <mergeCells count="1">
    <mergeCell ref="B1:D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U232"/>
  <sheetViews>
    <sheetView showGridLines="0" zoomScale="60" zoomScaleNormal="60" workbookViewId="0">
      <selection activeCell="D7" sqref="D7"/>
    </sheetView>
  </sheetViews>
  <sheetFormatPr baseColWidth="10" defaultRowHeight="14.25" x14ac:dyDescent="0.2"/>
  <cols>
    <col min="1" max="1" width="11.42578125" style="8"/>
    <col min="2" max="2" width="40.42578125" style="8" customWidth="1"/>
    <col min="3" max="3" width="74.85546875" style="8" customWidth="1"/>
    <col min="4" max="4" width="135" style="8" bestFit="1" customWidth="1"/>
    <col min="5" max="5" width="144.7109375" style="8" bestFit="1" customWidth="1"/>
    <col min="6" max="16384" width="11.42578125" style="8"/>
  </cols>
  <sheetData>
    <row r="1" spans="1:21" ht="33.75" x14ac:dyDescent="0.2">
      <c r="A1" s="10"/>
      <c r="B1" s="505" t="s">
        <v>57</v>
      </c>
      <c r="C1" s="505"/>
      <c r="D1" s="505"/>
      <c r="E1" s="10"/>
      <c r="F1" s="10"/>
      <c r="G1" s="10"/>
      <c r="H1" s="10"/>
      <c r="I1" s="10"/>
      <c r="J1" s="10"/>
      <c r="K1" s="10"/>
      <c r="L1" s="10"/>
      <c r="M1" s="10"/>
      <c r="N1" s="10"/>
      <c r="O1" s="10"/>
      <c r="P1" s="10"/>
      <c r="Q1" s="10"/>
      <c r="R1" s="10"/>
      <c r="S1" s="10"/>
      <c r="T1" s="10"/>
      <c r="U1" s="10"/>
    </row>
    <row r="2" spans="1:21" x14ac:dyDescent="0.2">
      <c r="A2" s="10"/>
      <c r="B2" s="10"/>
      <c r="C2" s="10"/>
      <c r="D2" s="10"/>
      <c r="E2" s="10"/>
      <c r="F2" s="10"/>
      <c r="G2" s="10"/>
      <c r="H2" s="10"/>
      <c r="I2" s="10"/>
      <c r="J2" s="10"/>
      <c r="K2" s="10"/>
      <c r="L2" s="10"/>
      <c r="M2" s="10"/>
      <c r="N2" s="10"/>
      <c r="O2" s="10"/>
      <c r="P2" s="10"/>
      <c r="Q2" s="10"/>
      <c r="R2" s="10"/>
      <c r="S2" s="10"/>
      <c r="T2" s="10"/>
      <c r="U2" s="10"/>
    </row>
    <row r="3" spans="1:21" ht="60" x14ac:dyDescent="0.2">
      <c r="A3" s="10"/>
      <c r="B3" s="5"/>
      <c r="C3" s="90" t="s">
        <v>50</v>
      </c>
      <c r="D3" s="90" t="s">
        <v>51</v>
      </c>
      <c r="E3" s="10"/>
      <c r="F3" s="10"/>
      <c r="G3" s="10"/>
      <c r="H3" s="10"/>
      <c r="I3" s="10"/>
      <c r="J3" s="10"/>
      <c r="K3" s="10"/>
      <c r="L3" s="10"/>
      <c r="M3" s="10"/>
      <c r="N3" s="10"/>
      <c r="O3" s="10"/>
      <c r="P3" s="10"/>
      <c r="Q3" s="10"/>
      <c r="R3" s="10"/>
      <c r="S3" s="10"/>
      <c r="T3" s="10"/>
      <c r="U3" s="10"/>
    </row>
    <row r="4" spans="1:21" ht="33" x14ac:dyDescent="0.2">
      <c r="A4" s="91" t="s">
        <v>77</v>
      </c>
      <c r="B4" s="92" t="s">
        <v>94</v>
      </c>
      <c r="C4" s="93" t="s">
        <v>137</v>
      </c>
      <c r="D4" s="94" t="s">
        <v>90</v>
      </c>
      <c r="E4" s="10"/>
      <c r="F4" s="10"/>
      <c r="G4" s="10"/>
      <c r="H4" s="10"/>
      <c r="I4" s="10"/>
      <c r="J4" s="10"/>
      <c r="K4" s="10"/>
      <c r="L4" s="10"/>
      <c r="M4" s="10"/>
      <c r="N4" s="10"/>
      <c r="O4" s="10"/>
      <c r="P4" s="10"/>
      <c r="Q4" s="10"/>
      <c r="R4" s="10"/>
      <c r="S4" s="10"/>
      <c r="T4" s="10"/>
      <c r="U4" s="10"/>
    </row>
    <row r="5" spans="1:21" ht="99" x14ac:dyDescent="0.2">
      <c r="A5" s="91" t="s">
        <v>78</v>
      </c>
      <c r="B5" s="95" t="s">
        <v>53</v>
      </c>
      <c r="C5" s="93" t="s">
        <v>86</v>
      </c>
      <c r="D5" s="94" t="s">
        <v>91</v>
      </c>
      <c r="E5" s="10"/>
      <c r="F5" s="10"/>
      <c r="G5" s="10"/>
      <c r="H5" s="10"/>
      <c r="I5" s="10"/>
      <c r="J5" s="10"/>
      <c r="K5" s="10"/>
      <c r="L5" s="10"/>
      <c r="M5" s="10"/>
      <c r="N5" s="10"/>
      <c r="O5" s="10"/>
      <c r="P5" s="10"/>
      <c r="Q5" s="10"/>
      <c r="R5" s="10"/>
      <c r="S5" s="10"/>
      <c r="T5" s="10"/>
      <c r="U5" s="10"/>
    </row>
    <row r="6" spans="1:21" ht="66" x14ac:dyDescent="0.2">
      <c r="A6" s="91" t="s">
        <v>75</v>
      </c>
      <c r="B6" s="96" t="s">
        <v>54</v>
      </c>
      <c r="C6" s="93" t="s">
        <v>87</v>
      </c>
      <c r="D6" s="94" t="s">
        <v>93</v>
      </c>
      <c r="E6" s="10"/>
      <c r="F6" s="10"/>
      <c r="G6" s="10"/>
      <c r="H6" s="10"/>
      <c r="I6" s="10"/>
      <c r="J6" s="10"/>
      <c r="K6" s="10"/>
      <c r="L6" s="10"/>
      <c r="M6" s="10"/>
      <c r="N6" s="10"/>
      <c r="O6" s="10"/>
      <c r="P6" s="10"/>
      <c r="Q6" s="10"/>
      <c r="R6" s="10"/>
      <c r="S6" s="10"/>
      <c r="T6" s="10"/>
      <c r="U6" s="10"/>
    </row>
    <row r="7" spans="1:21" ht="99" x14ac:dyDescent="0.2">
      <c r="A7" s="91" t="s">
        <v>6</v>
      </c>
      <c r="B7" s="97" t="s">
        <v>55</v>
      </c>
      <c r="C7" s="93" t="s">
        <v>88</v>
      </c>
      <c r="D7" s="94" t="s">
        <v>92</v>
      </c>
      <c r="E7" s="10"/>
      <c r="F7" s="10"/>
      <c r="G7" s="10"/>
      <c r="H7" s="10"/>
      <c r="I7" s="10"/>
      <c r="J7" s="10"/>
      <c r="K7" s="10"/>
      <c r="L7" s="10"/>
      <c r="M7" s="10"/>
      <c r="N7" s="10"/>
      <c r="O7" s="10"/>
      <c r="P7" s="10"/>
      <c r="Q7" s="10"/>
      <c r="R7" s="10"/>
      <c r="S7" s="10"/>
      <c r="T7" s="10"/>
      <c r="U7" s="10"/>
    </row>
    <row r="8" spans="1:21" ht="66" x14ac:dyDescent="0.2">
      <c r="A8" s="91" t="s">
        <v>79</v>
      </c>
      <c r="B8" s="98" t="s">
        <v>56</v>
      </c>
      <c r="C8" s="93" t="s">
        <v>89</v>
      </c>
      <c r="D8" s="94" t="s">
        <v>111</v>
      </c>
      <c r="E8" s="10"/>
      <c r="F8" s="10"/>
      <c r="G8" s="10"/>
      <c r="H8" s="10"/>
      <c r="I8" s="10"/>
      <c r="J8" s="10"/>
      <c r="K8" s="10"/>
      <c r="L8" s="10"/>
      <c r="M8" s="10"/>
      <c r="N8" s="10"/>
      <c r="O8" s="10"/>
      <c r="P8" s="10"/>
      <c r="Q8" s="10"/>
      <c r="R8" s="10"/>
      <c r="S8" s="10"/>
      <c r="T8" s="10"/>
      <c r="U8" s="10"/>
    </row>
    <row r="9" spans="1:21" ht="20.25" x14ac:dyDescent="0.2">
      <c r="A9" s="91"/>
      <c r="B9" s="91"/>
      <c r="C9" s="99"/>
      <c r="D9" s="99"/>
      <c r="E9" s="10"/>
      <c r="F9" s="10"/>
      <c r="G9" s="10"/>
      <c r="H9" s="10"/>
      <c r="I9" s="10"/>
      <c r="J9" s="10"/>
      <c r="K9" s="10"/>
      <c r="L9" s="10"/>
      <c r="M9" s="10"/>
      <c r="N9" s="10"/>
      <c r="O9" s="10"/>
      <c r="P9" s="10"/>
      <c r="Q9" s="10"/>
      <c r="R9" s="10"/>
      <c r="S9" s="10"/>
      <c r="T9" s="10"/>
      <c r="U9" s="10"/>
    </row>
    <row r="10" spans="1:21" ht="15" x14ac:dyDescent="0.2">
      <c r="A10" s="91"/>
      <c r="B10" s="100"/>
      <c r="C10" s="100"/>
      <c r="D10" s="100"/>
      <c r="E10" s="10"/>
      <c r="F10" s="10"/>
      <c r="G10" s="10"/>
      <c r="H10" s="10"/>
      <c r="I10" s="10"/>
      <c r="J10" s="10"/>
      <c r="K10" s="10"/>
      <c r="L10" s="10"/>
      <c r="M10" s="10"/>
      <c r="N10" s="10"/>
      <c r="O10" s="10"/>
      <c r="P10" s="10"/>
      <c r="Q10" s="10"/>
      <c r="R10" s="10"/>
      <c r="S10" s="10"/>
      <c r="T10" s="10"/>
      <c r="U10" s="10"/>
    </row>
    <row r="11" spans="1:21" x14ac:dyDescent="0.2">
      <c r="A11" s="91"/>
      <c r="B11" s="91" t="s">
        <v>84</v>
      </c>
      <c r="C11" s="91" t="s">
        <v>125</v>
      </c>
      <c r="D11" s="91" t="s">
        <v>132</v>
      </c>
      <c r="E11" s="10"/>
      <c r="F11" s="10"/>
      <c r="G11" s="10"/>
      <c r="H11" s="10"/>
      <c r="I11" s="10"/>
      <c r="J11" s="10"/>
      <c r="K11" s="10"/>
      <c r="L11" s="10"/>
      <c r="M11" s="10"/>
      <c r="N11" s="10"/>
      <c r="O11" s="10"/>
      <c r="P11" s="10"/>
      <c r="Q11" s="10"/>
      <c r="R11" s="10"/>
      <c r="S11" s="10"/>
      <c r="T11" s="10"/>
      <c r="U11" s="10"/>
    </row>
    <row r="12" spans="1:21" x14ac:dyDescent="0.2">
      <c r="A12" s="91"/>
      <c r="B12" s="91" t="s">
        <v>82</v>
      </c>
      <c r="C12" s="91" t="s">
        <v>129</v>
      </c>
      <c r="D12" s="91" t="s">
        <v>133</v>
      </c>
      <c r="E12" s="10"/>
      <c r="F12" s="10"/>
      <c r="G12" s="10"/>
      <c r="H12" s="10"/>
      <c r="I12" s="10"/>
      <c r="J12" s="10"/>
      <c r="K12" s="10"/>
      <c r="L12" s="10"/>
      <c r="M12" s="10"/>
      <c r="N12" s="10"/>
      <c r="O12" s="10"/>
      <c r="P12" s="10"/>
      <c r="Q12" s="10"/>
      <c r="R12" s="10"/>
      <c r="S12" s="10"/>
      <c r="T12" s="10"/>
      <c r="U12" s="10"/>
    </row>
    <row r="13" spans="1:21" x14ac:dyDescent="0.2">
      <c r="A13" s="91"/>
      <c r="B13" s="91"/>
      <c r="C13" s="91" t="s">
        <v>128</v>
      </c>
      <c r="D13" s="91" t="s">
        <v>134</v>
      </c>
      <c r="E13" s="10"/>
      <c r="F13" s="10"/>
      <c r="G13" s="10"/>
      <c r="H13" s="10"/>
      <c r="I13" s="10"/>
      <c r="J13" s="10"/>
      <c r="K13" s="10"/>
      <c r="L13" s="10"/>
      <c r="M13" s="10"/>
      <c r="N13" s="10"/>
      <c r="O13" s="10"/>
      <c r="P13" s="10"/>
      <c r="Q13" s="10"/>
      <c r="R13" s="10"/>
      <c r="S13" s="10"/>
      <c r="T13" s="10"/>
      <c r="U13" s="10"/>
    </row>
    <row r="14" spans="1:21" x14ac:dyDescent="0.2">
      <c r="A14" s="91"/>
      <c r="B14" s="91"/>
      <c r="C14" s="91" t="s">
        <v>130</v>
      </c>
      <c r="D14" s="91" t="s">
        <v>135</v>
      </c>
      <c r="E14" s="10"/>
      <c r="F14" s="10"/>
      <c r="G14" s="10"/>
      <c r="H14" s="10"/>
      <c r="I14" s="10"/>
      <c r="J14" s="10"/>
      <c r="K14" s="10"/>
      <c r="L14" s="10"/>
      <c r="M14" s="10"/>
      <c r="N14" s="10"/>
      <c r="O14" s="10"/>
      <c r="P14" s="10"/>
      <c r="Q14" s="10"/>
      <c r="R14" s="10"/>
      <c r="S14" s="10"/>
      <c r="T14" s="10"/>
      <c r="U14" s="10"/>
    </row>
    <row r="15" spans="1:21" x14ac:dyDescent="0.2">
      <c r="A15" s="91"/>
      <c r="B15" s="91"/>
      <c r="C15" s="91" t="s">
        <v>131</v>
      </c>
      <c r="D15" s="91" t="s">
        <v>136</v>
      </c>
      <c r="E15" s="10"/>
      <c r="F15" s="10"/>
      <c r="G15" s="10"/>
      <c r="H15" s="10"/>
      <c r="I15" s="10"/>
      <c r="J15" s="10"/>
      <c r="K15" s="10"/>
      <c r="L15" s="10"/>
      <c r="M15" s="10"/>
      <c r="N15" s="10"/>
      <c r="O15" s="10"/>
      <c r="P15" s="10"/>
      <c r="Q15" s="10"/>
      <c r="R15" s="10"/>
      <c r="S15" s="10"/>
      <c r="T15" s="10"/>
      <c r="U15" s="10"/>
    </row>
    <row r="16" spans="1:21" x14ac:dyDescent="0.2">
      <c r="A16" s="91"/>
      <c r="B16" s="91"/>
      <c r="C16" s="91"/>
      <c r="D16" s="91"/>
      <c r="E16" s="10"/>
      <c r="F16" s="10"/>
      <c r="G16" s="10"/>
      <c r="H16" s="10"/>
      <c r="I16" s="10"/>
      <c r="J16" s="10"/>
      <c r="K16" s="10"/>
      <c r="L16" s="10"/>
      <c r="M16" s="10"/>
      <c r="N16" s="10"/>
      <c r="O16" s="10"/>
    </row>
    <row r="17" spans="1:15" x14ac:dyDescent="0.2">
      <c r="A17" s="91"/>
      <c r="B17" s="91"/>
      <c r="C17" s="91"/>
      <c r="D17" s="91"/>
      <c r="E17" s="10"/>
      <c r="F17" s="10"/>
      <c r="G17" s="10"/>
      <c r="H17" s="10"/>
      <c r="I17" s="10"/>
      <c r="J17" s="10"/>
      <c r="K17" s="10"/>
      <c r="L17" s="10"/>
      <c r="M17" s="10"/>
      <c r="N17" s="10"/>
      <c r="O17" s="10"/>
    </row>
    <row r="18" spans="1:15" x14ac:dyDescent="0.2">
      <c r="A18" s="91"/>
      <c r="B18" s="101"/>
      <c r="C18" s="101"/>
      <c r="D18" s="101"/>
      <c r="E18" s="10"/>
      <c r="F18" s="10"/>
      <c r="G18" s="10"/>
      <c r="H18" s="10"/>
      <c r="I18" s="10"/>
      <c r="J18" s="10"/>
      <c r="K18" s="10"/>
      <c r="L18" s="10"/>
      <c r="M18" s="10"/>
      <c r="N18" s="10"/>
      <c r="O18" s="10"/>
    </row>
    <row r="19" spans="1:15" x14ac:dyDescent="0.2">
      <c r="A19" s="91"/>
      <c r="B19" s="101"/>
      <c r="C19" s="101"/>
      <c r="D19" s="101"/>
      <c r="E19" s="10"/>
      <c r="F19" s="10"/>
      <c r="G19" s="10"/>
      <c r="H19" s="10"/>
      <c r="I19" s="10"/>
      <c r="J19" s="10"/>
      <c r="K19" s="10"/>
      <c r="L19" s="10"/>
      <c r="M19" s="10"/>
      <c r="N19" s="10"/>
      <c r="O19" s="10"/>
    </row>
    <row r="20" spans="1:15" x14ac:dyDescent="0.2">
      <c r="A20" s="91"/>
      <c r="B20" s="101"/>
      <c r="C20" s="101"/>
      <c r="D20" s="101"/>
      <c r="E20" s="10"/>
      <c r="F20" s="10"/>
      <c r="G20" s="10"/>
      <c r="H20" s="10"/>
      <c r="I20" s="10"/>
      <c r="J20" s="10"/>
      <c r="K20" s="10"/>
      <c r="L20" s="10"/>
      <c r="M20" s="10"/>
      <c r="N20" s="10"/>
      <c r="O20" s="10"/>
    </row>
    <row r="21" spans="1:15" x14ac:dyDescent="0.2">
      <c r="A21" s="91"/>
      <c r="B21" s="101"/>
      <c r="C21" s="101"/>
      <c r="D21" s="101"/>
      <c r="E21" s="10"/>
      <c r="F21" s="10"/>
      <c r="G21" s="10"/>
      <c r="H21" s="10"/>
      <c r="I21" s="10"/>
      <c r="J21" s="10"/>
      <c r="K21" s="10"/>
      <c r="L21" s="10"/>
      <c r="M21" s="10"/>
      <c r="N21" s="10"/>
      <c r="O21" s="10"/>
    </row>
    <row r="22" spans="1:15" ht="20.25" x14ac:dyDescent="0.2">
      <c r="A22" s="91"/>
      <c r="B22" s="91"/>
      <c r="C22" s="99"/>
      <c r="D22" s="99"/>
      <c r="E22" s="10"/>
      <c r="F22" s="10"/>
      <c r="G22" s="10"/>
      <c r="H22" s="10"/>
      <c r="I22" s="10"/>
      <c r="J22" s="10"/>
      <c r="K22" s="10"/>
      <c r="L22" s="10"/>
      <c r="M22" s="10"/>
      <c r="N22" s="10"/>
      <c r="O22" s="10"/>
    </row>
    <row r="23" spans="1:15" ht="20.25" x14ac:dyDescent="0.2">
      <c r="A23" s="91"/>
      <c r="B23" s="91"/>
      <c r="C23" s="99"/>
      <c r="D23" s="99"/>
      <c r="E23" s="10"/>
      <c r="F23" s="10"/>
      <c r="G23" s="10"/>
      <c r="H23" s="10"/>
      <c r="I23" s="10"/>
      <c r="J23" s="10"/>
      <c r="K23" s="10"/>
      <c r="L23" s="10"/>
      <c r="M23" s="10"/>
      <c r="N23" s="10"/>
      <c r="O23" s="10"/>
    </row>
    <row r="24" spans="1:15" ht="20.25" x14ac:dyDescent="0.2">
      <c r="A24" s="91"/>
      <c r="B24" s="91"/>
      <c r="C24" s="99"/>
      <c r="D24" s="99"/>
      <c r="E24" s="10"/>
      <c r="F24" s="10"/>
      <c r="G24" s="10"/>
      <c r="H24" s="10"/>
      <c r="I24" s="10"/>
      <c r="J24" s="10"/>
      <c r="K24" s="10"/>
      <c r="L24" s="10"/>
      <c r="M24" s="10"/>
      <c r="N24" s="10"/>
      <c r="O24" s="10"/>
    </row>
    <row r="25" spans="1:15" ht="20.25" x14ac:dyDescent="0.2">
      <c r="A25" s="91"/>
      <c r="B25" s="91"/>
      <c r="C25" s="99"/>
      <c r="D25" s="99"/>
      <c r="E25" s="10"/>
      <c r="F25" s="10"/>
      <c r="G25" s="10"/>
      <c r="H25" s="10"/>
      <c r="I25" s="10"/>
      <c r="J25" s="10"/>
      <c r="K25" s="10"/>
      <c r="L25" s="10"/>
      <c r="M25" s="10"/>
      <c r="N25" s="10"/>
      <c r="O25" s="10"/>
    </row>
    <row r="26" spans="1:15" ht="20.25" x14ac:dyDescent="0.2">
      <c r="A26" s="91"/>
      <c r="B26" s="91"/>
      <c r="C26" s="99"/>
      <c r="D26" s="99"/>
      <c r="E26" s="10"/>
      <c r="F26" s="10"/>
      <c r="G26" s="10"/>
      <c r="H26" s="10"/>
      <c r="I26" s="10"/>
      <c r="J26" s="10"/>
      <c r="K26" s="10"/>
      <c r="L26" s="10"/>
      <c r="M26" s="10"/>
      <c r="N26" s="10"/>
      <c r="O26" s="10"/>
    </row>
    <row r="27" spans="1:15" ht="20.25" x14ac:dyDescent="0.2">
      <c r="A27" s="91"/>
      <c r="B27" s="91"/>
      <c r="C27" s="99"/>
      <c r="D27" s="99"/>
      <c r="E27" s="10"/>
      <c r="F27" s="10"/>
      <c r="G27" s="10"/>
      <c r="H27" s="10"/>
      <c r="I27" s="10"/>
      <c r="J27" s="10"/>
      <c r="K27" s="10"/>
      <c r="L27" s="10"/>
      <c r="M27" s="10"/>
      <c r="N27" s="10"/>
      <c r="O27" s="10"/>
    </row>
    <row r="28" spans="1:15" ht="20.25" x14ac:dyDescent="0.2">
      <c r="A28" s="91"/>
      <c r="B28" s="91"/>
      <c r="C28" s="99"/>
      <c r="D28" s="99"/>
      <c r="E28" s="10"/>
      <c r="F28" s="10"/>
      <c r="G28" s="10"/>
      <c r="H28" s="10"/>
      <c r="I28" s="10"/>
      <c r="J28" s="10"/>
      <c r="K28" s="10"/>
      <c r="L28" s="10"/>
      <c r="M28" s="10"/>
      <c r="N28" s="10"/>
      <c r="O28" s="10"/>
    </row>
    <row r="29" spans="1:15" ht="20.25" x14ac:dyDescent="0.2">
      <c r="A29" s="91"/>
      <c r="B29" s="91"/>
      <c r="C29" s="99"/>
      <c r="D29" s="99"/>
      <c r="E29" s="10"/>
      <c r="F29" s="10"/>
      <c r="G29" s="10"/>
      <c r="H29" s="10"/>
      <c r="I29" s="10"/>
      <c r="J29" s="10"/>
      <c r="K29" s="10"/>
      <c r="L29" s="10"/>
      <c r="M29" s="10"/>
      <c r="N29" s="10"/>
      <c r="O29" s="10"/>
    </row>
    <row r="30" spans="1:15" ht="20.25" x14ac:dyDescent="0.2">
      <c r="A30" s="91"/>
      <c r="B30" s="91"/>
      <c r="C30" s="99"/>
      <c r="D30" s="99"/>
      <c r="E30" s="10"/>
      <c r="F30" s="10"/>
      <c r="G30" s="10"/>
      <c r="H30" s="10"/>
      <c r="I30" s="10"/>
      <c r="J30" s="10"/>
      <c r="K30" s="10"/>
      <c r="L30" s="10"/>
      <c r="M30" s="10"/>
      <c r="N30" s="10"/>
      <c r="O30" s="10"/>
    </row>
    <row r="31" spans="1:15" ht="20.25" x14ac:dyDescent="0.2">
      <c r="A31" s="91"/>
      <c r="B31" s="91"/>
      <c r="C31" s="99"/>
      <c r="D31" s="99"/>
      <c r="E31" s="10"/>
      <c r="F31" s="10"/>
      <c r="G31" s="10"/>
      <c r="H31" s="10"/>
      <c r="I31" s="10"/>
      <c r="J31" s="10"/>
      <c r="K31" s="10"/>
      <c r="L31" s="10"/>
      <c r="M31" s="10"/>
      <c r="N31" s="10"/>
      <c r="O31" s="10"/>
    </row>
    <row r="32" spans="1:15" ht="20.25" x14ac:dyDescent="0.2">
      <c r="A32" s="91"/>
      <c r="B32" s="91"/>
      <c r="C32" s="99"/>
      <c r="D32" s="99"/>
      <c r="E32" s="10"/>
      <c r="F32" s="10"/>
      <c r="G32" s="10"/>
      <c r="H32" s="10"/>
      <c r="I32" s="10"/>
      <c r="J32" s="10"/>
      <c r="K32" s="10"/>
      <c r="L32" s="10"/>
      <c r="M32" s="10"/>
      <c r="N32" s="10"/>
      <c r="O32" s="10"/>
    </row>
    <row r="33" spans="1:15" ht="20.25" x14ac:dyDescent="0.2">
      <c r="A33" s="91"/>
      <c r="B33" s="91"/>
      <c r="C33" s="99"/>
      <c r="D33" s="99"/>
      <c r="E33" s="10"/>
      <c r="F33" s="10"/>
      <c r="G33" s="10"/>
      <c r="H33" s="10"/>
      <c r="I33" s="10"/>
      <c r="J33" s="10"/>
      <c r="K33" s="10"/>
      <c r="L33" s="10"/>
      <c r="M33" s="10"/>
      <c r="N33" s="10"/>
      <c r="O33" s="10"/>
    </row>
    <row r="34" spans="1:15" ht="20.25" x14ac:dyDescent="0.2">
      <c r="A34" s="91"/>
      <c r="B34" s="91"/>
      <c r="C34" s="99"/>
      <c r="D34" s="99"/>
      <c r="E34" s="10"/>
      <c r="F34" s="10"/>
      <c r="G34" s="10"/>
      <c r="H34" s="10"/>
      <c r="I34" s="10"/>
      <c r="J34" s="10"/>
      <c r="K34" s="10"/>
      <c r="L34" s="10"/>
      <c r="M34" s="10"/>
      <c r="N34" s="10"/>
      <c r="O34" s="10"/>
    </row>
    <row r="35" spans="1:15" ht="20.25" x14ac:dyDescent="0.2">
      <c r="A35" s="91"/>
      <c r="B35" s="91"/>
      <c r="C35" s="99"/>
      <c r="D35" s="99"/>
      <c r="E35" s="10"/>
      <c r="F35" s="10"/>
      <c r="G35" s="10"/>
      <c r="H35" s="10"/>
      <c r="I35" s="10"/>
      <c r="J35" s="10"/>
      <c r="K35" s="10"/>
      <c r="L35" s="10"/>
      <c r="M35" s="10"/>
      <c r="N35" s="10"/>
      <c r="O35" s="10"/>
    </row>
    <row r="36" spans="1:15" ht="20.25" x14ac:dyDescent="0.2">
      <c r="A36" s="91"/>
      <c r="B36" s="91"/>
      <c r="C36" s="99"/>
      <c r="D36" s="99"/>
      <c r="E36" s="10"/>
      <c r="F36" s="10"/>
      <c r="G36" s="10"/>
      <c r="H36" s="10"/>
      <c r="I36" s="10"/>
      <c r="J36" s="10"/>
      <c r="K36" s="10"/>
      <c r="L36" s="10"/>
      <c r="M36" s="10"/>
      <c r="N36" s="10"/>
      <c r="O36" s="10"/>
    </row>
    <row r="37" spans="1:15" ht="20.25" x14ac:dyDescent="0.2">
      <c r="A37" s="91"/>
      <c r="B37" s="91"/>
      <c r="C37" s="99"/>
      <c r="D37" s="99"/>
      <c r="E37" s="10"/>
      <c r="F37" s="10"/>
      <c r="G37" s="10"/>
      <c r="H37" s="10"/>
      <c r="I37" s="10"/>
      <c r="J37" s="10"/>
      <c r="K37" s="10"/>
      <c r="L37" s="10"/>
      <c r="M37" s="10"/>
      <c r="N37" s="10"/>
      <c r="O37" s="10"/>
    </row>
    <row r="38" spans="1:15" ht="20.25" x14ac:dyDescent="0.2">
      <c r="A38" s="91"/>
      <c r="B38" s="91"/>
      <c r="C38" s="99"/>
      <c r="D38" s="99"/>
      <c r="E38" s="10"/>
      <c r="F38" s="10"/>
      <c r="G38" s="10"/>
      <c r="H38" s="10"/>
      <c r="I38" s="10"/>
      <c r="J38" s="10"/>
      <c r="K38" s="10"/>
      <c r="L38" s="10"/>
      <c r="M38" s="10"/>
      <c r="N38" s="10"/>
      <c r="O38" s="10"/>
    </row>
    <row r="39" spans="1:15" ht="20.25" x14ac:dyDescent="0.2">
      <c r="A39" s="91"/>
      <c r="B39" s="91"/>
      <c r="C39" s="99"/>
      <c r="D39" s="99"/>
      <c r="E39" s="10"/>
      <c r="F39" s="10"/>
      <c r="G39" s="10"/>
      <c r="H39" s="10"/>
      <c r="I39" s="10"/>
      <c r="J39" s="10"/>
      <c r="K39" s="10"/>
      <c r="L39" s="10"/>
      <c r="M39" s="10"/>
      <c r="N39" s="10"/>
      <c r="O39" s="10"/>
    </row>
    <row r="40" spans="1:15" ht="20.25" x14ac:dyDescent="0.2">
      <c r="A40" s="91"/>
      <c r="B40" s="91"/>
      <c r="C40" s="99"/>
      <c r="D40" s="99"/>
      <c r="E40" s="10"/>
      <c r="F40" s="10"/>
      <c r="G40" s="10"/>
      <c r="H40" s="10"/>
      <c r="I40" s="10"/>
      <c r="J40" s="10"/>
      <c r="K40" s="10"/>
      <c r="L40" s="10"/>
      <c r="M40" s="10"/>
      <c r="N40" s="10"/>
      <c r="O40" s="10"/>
    </row>
    <row r="41" spans="1:15" ht="20.25" x14ac:dyDescent="0.2">
      <c r="A41" s="91"/>
      <c r="B41" s="91"/>
      <c r="C41" s="99"/>
      <c r="D41" s="99"/>
      <c r="E41" s="10"/>
      <c r="F41" s="10"/>
      <c r="G41" s="10"/>
      <c r="H41" s="10"/>
      <c r="I41" s="10"/>
      <c r="J41" s="10"/>
      <c r="K41" s="10"/>
      <c r="L41" s="10"/>
      <c r="M41" s="10"/>
      <c r="N41" s="10"/>
      <c r="O41" s="10"/>
    </row>
    <row r="42" spans="1:15" ht="20.25" x14ac:dyDescent="0.2">
      <c r="A42" s="91"/>
      <c r="B42" s="91"/>
      <c r="C42" s="99"/>
      <c r="D42" s="99"/>
      <c r="E42" s="10"/>
      <c r="F42" s="10"/>
      <c r="G42" s="10"/>
      <c r="H42" s="10"/>
      <c r="I42" s="10"/>
      <c r="J42" s="10"/>
      <c r="K42" s="10"/>
      <c r="L42" s="10"/>
      <c r="M42" s="10"/>
      <c r="N42" s="10"/>
      <c r="O42" s="10"/>
    </row>
    <row r="43" spans="1:15" ht="20.25" x14ac:dyDescent="0.2">
      <c r="A43" s="91"/>
      <c r="B43" s="91"/>
      <c r="C43" s="99"/>
      <c r="D43" s="99"/>
      <c r="E43" s="10"/>
      <c r="F43" s="10"/>
      <c r="G43" s="10"/>
      <c r="H43" s="10"/>
      <c r="I43" s="10"/>
      <c r="J43" s="10"/>
      <c r="K43" s="10"/>
      <c r="L43" s="10"/>
      <c r="M43" s="10"/>
      <c r="N43" s="10"/>
      <c r="O43" s="10"/>
    </row>
    <row r="44" spans="1:15" ht="20.25" x14ac:dyDescent="0.2">
      <c r="A44" s="91"/>
      <c r="B44" s="91"/>
      <c r="C44" s="99"/>
      <c r="D44" s="99"/>
      <c r="E44" s="10"/>
      <c r="F44" s="10"/>
      <c r="G44" s="10"/>
      <c r="H44" s="10"/>
      <c r="I44" s="10"/>
      <c r="J44" s="10"/>
      <c r="K44" s="10"/>
      <c r="L44" s="10"/>
      <c r="M44" s="10"/>
      <c r="N44" s="10"/>
      <c r="O44" s="10"/>
    </row>
    <row r="45" spans="1:15" ht="20.25" x14ac:dyDescent="0.2">
      <c r="A45" s="91"/>
      <c r="B45" s="91"/>
      <c r="C45" s="99"/>
      <c r="D45" s="99"/>
      <c r="E45" s="10"/>
      <c r="F45" s="10"/>
      <c r="G45" s="10"/>
      <c r="H45" s="10"/>
      <c r="I45" s="10"/>
      <c r="J45" s="10"/>
      <c r="K45" s="10"/>
      <c r="L45" s="10"/>
      <c r="M45" s="10"/>
      <c r="N45" s="10"/>
      <c r="O45" s="10"/>
    </row>
    <row r="46" spans="1:15" ht="20.25" x14ac:dyDescent="0.2">
      <c r="A46" s="91"/>
      <c r="B46" s="91"/>
      <c r="C46" s="99"/>
      <c r="D46" s="99"/>
      <c r="E46" s="10"/>
      <c r="F46" s="10"/>
      <c r="G46" s="10"/>
      <c r="H46" s="10"/>
      <c r="I46" s="10"/>
      <c r="J46" s="10"/>
      <c r="K46" s="10"/>
      <c r="L46" s="10"/>
      <c r="M46" s="10"/>
      <c r="N46" s="10"/>
      <c r="O46" s="10"/>
    </row>
    <row r="47" spans="1:15" ht="20.25" x14ac:dyDescent="0.2">
      <c r="A47" s="91"/>
      <c r="B47" s="91"/>
      <c r="C47" s="99"/>
      <c r="D47" s="99"/>
      <c r="E47" s="10"/>
      <c r="F47" s="10"/>
      <c r="G47" s="10"/>
      <c r="H47" s="10"/>
      <c r="I47" s="10"/>
      <c r="J47" s="10"/>
      <c r="K47" s="10"/>
      <c r="L47" s="10"/>
      <c r="M47" s="10"/>
      <c r="N47" s="10"/>
      <c r="O47" s="10"/>
    </row>
    <row r="48" spans="1:15" ht="20.25" x14ac:dyDescent="0.2">
      <c r="A48" s="91"/>
      <c r="B48" s="91"/>
      <c r="C48" s="99"/>
      <c r="D48" s="99"/>
      <c r="E48" s="10"/>
      <c r="F48" s="10"/>
      <c r="G48" s="10"/>
      <c r="H48" s="10"/>
      <c r="I48" s="10"/>
      <c r="J48" s="10"/>
      <c r="K48" s="10"/>
      <c r="L48" s="10"/>
      <c r="M48" s="10"/>
      <c r="N48" s="10"/>
      <c r="O48" s="10"/>
    </row>
    <row r="49" spans="1:15" ht="20.25" x14ac:dyDescent="0.2">
      <c r="A49" s="91"/>
      <c r="B49" s="91"/>
      <c r="C49" s="99"/>
      <c r="D49" s="99"/>
      <c r="E49" s="10"/>
      <c r="F49" s="10"/>
      <c r="G49" s="10"/>
      <c r="H49" s="10"/>
      <c r="I49" s="10"/>
      <c r="J49" s="10"/>
      <c r="K49" s="10"/>
      <c r="L49" s="10"/>
      <c r="M49" s="10"/>
      <c r="N49" s="10"/>
      <c r="O49" s="10"/>
    </row>
    <row r="50" spans="1:15" ht="20.25" x14ac:dyDescent="0.2">
      <c r="A50" s="91"/>
      <c r="B50" s="91"/>
      <c r="C50" s="99"/>
      <c r="D50" s="99"/>
      <c r="E50" s="10"/>
      <c r="F50" s="10"/>
      <c r="G50" s="10"/>
      <c r="H50" s="10"/>
      <c r="I50" s="10"/>
      <c r="J50" s="10"/>
      <c r="K50" s="10"/>
      <c r="L50" s="10"/>
      <c r="M50" s="10"/>
      <c r="N50" s="10"/>
      <c r="O50" s="10"/>
    </row>
    <row r="51" spans="1:15" ht="20.25" x14ac:dyDescent="0.2">
      <c r="A51" s="91"/>
      <c r="B51" s="91"/>
      <c r="C51" s="99"/>
      <c r="D51" s="99"/>
      <c r="E51" s="10"/>
      <c r="F51" s="10"/>
      <c r="G51" s="10"/>
      <c r="H51" s="10"/>
      <c r="I51" s="10"/>
      <c r="J51" s="10"/>
      <c r="K51" s="10"/>
      <c r="L51" s="10"/>
      <c r="M51" s="10"/>
      <c r="N51" s="10"/>
      <c r="O51" s="10"/>
    </row>
    <row r="52" spans="1:15" ht="20.25" x14ac:dyDescent="0.2">
      <c r="A52" s="91"/>
      <c r="B52" s="102"/>
      <c r="C52" s="103"/>
      <c r="D52" s="103"/>
    </row>
    <row r="53" spans="1:15" ht="20.25" x14ac:dyDescent="0.2">
      <c r="A53" s="91"/>
      <c r="B53" s="102"/>
      <c r="C53" s="103"/>
      <c r="D53" s="103"/>
    </row>
    <row r="54" spans="1:15" ht="20.25" x14ac:dyDescent="0.2">
      <c r="A54" s="91"/>
      <c r="B54" s="102"/>
      <c r="C54" s="103"/>
      <c r="D54" s="103"/>
    </row>
    <row r="55" spans="1:15" ht="20.25" x14ac:dyDescent="0.2">
      <c r="A55" s="91"/>
      <c r="B55" s="102"/>
      <c r="C55" s="103"/>
      <c r="D55" s="103"/>
    </row>
    <row r="56" spans="1:15" ht="20.25" x14ac:dyDescent="0.2">
      <c r="A56" s="91"/>
      <c r="B56" s="102"/>
      <c r="C56" s="103"/>
      <c r="D56" s="103"/>
    </row>
    <row r="57" spans="1:15" ht="20.25" x14ac:dyDescent="0.2">
      <c r="A57" s="91"/>
      <c r="B57" s="102"/>
      <c r="C57" s="103"/>
      <c r="D57" s="103"/>
    </row>
    <row r="58" spans="1:15" ht="20.25" x14ac:dyDescent="0.2">
      <c r="A58" s="91"/>
      <c r="B58" s="102"/>
      <c r="C58" s="103"/>
      <c r="D58" s="103"/>
    </row>
    <row r="59" spans="1:15" ht="20.25" x14ac:dyDescent="0.2">
      <c r="A59" s="91"/>
      <c r="B59" s="102"/>
      <c r="C59" s="103"/>
      <c r="D59" s="103"/>
    </row>
    <row r="60" spans="1:15" ht="20.25" x14ac:dyDescent="0.2">
      <c r="A60" s="91"/>
      <c r="B60" s="102"/>
      <c r="C60" s="103"/>
      <c r="D60" s="103"/>
    </row>
    <row r="61" spans="1:15" ht="20.25" x14ac:dyDescent="0.2">
      <c r="A61" s="91"/>
      <c r="B61" s="102"/>
      <c r="C61" s="103"/>
      <c r="D61" s="103"/>
    </row>
    <row r="62" spans="1:15" ht="20.25" x14ac:dyDescent="0.2">
      <c r="A62" s="91"/>
      <c r="B62" s="102"/>
      <c r="C62" s="103"/>
      <c r="D62" s="103"/>
    </row>
    <row r="63" spans="1:15" ht="20.25" x14ac:dyDescent="0.2">
      <c r="A63" s="91"/>
      <c r="B63" s="102"/>
      <c r="C63" s="103"/>
      <c r="D63" s="103"/>
    </row>
    <row r="64" spans="1:15" ht="20.25" x14ac:dyDescent="0.2">
      <c r="A64" s="91"/>
      <c r="B64" s="102"/>
      <c r="C64" s="103"/>
      <c r="D64" s="103"/>
    </row>
    <row r="65" spans="1:4" ht="20.25" x14ac:dyDescent="0.2">
      <c r="A65" s="91"/>
      <c r="B65" s="102"/>
      <c r="C65" s="103"/>
      <c r="D65" s="103"/>
    </row>
    <row r="66" spans="1:4" ht="20.25" x14ac:dyDescent="0.2">
      <c r="A66" s="91"/>
      <c r="B66" s="102"/>
      <c r="C66" s="103"/>
      <c r="D66" s="103"/>
    </row>
    <row r="67" spans="1:4" ht="20.25" x14ac:dyDescent="0.2">
      <c r="A67" s="91"/>
      <c r="B67" s="102"/>
      <c r="C67" s="103"/>
      <c r="D67" s="103"/>
    </row>
    <row r="68" spans="1:4" ht="20.25" x14ac:dyDescent="0.2">
      <c r="A68" s="91"/>
      <c r="B68" s="102"/>
      <c r="C68" s="103"/>
      <c r="D68" s="103"/>
    </row>
    <row r="69" spans="1:4" ht="20.25" x14ac:dyDescent="0.2">
      <c r="A69" s="91"/>
      <c r="B69" s="102"/>
      <c r="C69" s="103"/>
      <c r="D69" s="103"/>
    </row>
    <row r="70" spans="1:4" ht="20.25" x14ac:dyDescent="0.2">
      <c r="A70" s="91"/>
      <c r="B70" s="102"/>
      <c r="C70" s="103"/>
      <c r="D70" s="103"/>
    </row>
    <row r="71" spans="1:4" ht="20.25" x14ac:dyDescent="0.2">
      <c r="A71" s="91"/>
      <c r="B71" s="102"/>
      <c r="C71" s="103"/>
      <c r="D71" s="103"/>
    </row>
    <row r="72" spans="1:4" ht="20.25" x14ac:dyDescent="0.2">
      <c r="A72" s="91"/>
      <c r="B72" s="102"/>
      <c r="C72" s="103"/>
      <c r="D72" s="103"/>
    </row>
    <row r="73" spans="1:4" ht="20.25" x14ac:dyDescent="0.2">
      <c r="A73" s="91"/>
      <c r="B73" s="102"/>
      <c r="C73" s="103"/>
      <c r="D73" s="103"/>
    </row>
    <row r="74" spans="1:4" ht="20.25" x14ac:dyDescent="0.2">
      <c r="A74" s="91"/>
      <c r="B74" s="102"/>
      <c r="C74" s="103"/>
      <c r="D74" s="103"/>
    </row>
    <row r="75" spans="1:4" ht="20.25" x14ac:dyDescent="0.2">
      <c r="A75" s="91"/>
      <c r="B75" s="102"/>
      <c r="C75" s="103"/>
      <c r="D75" s="103"/>
    </row>
    <row r="76" spans="1:4" ht="20.25" x14ac:dyDescent="0.2">
      <c r="A76" s="91"/>
      <c r="B76" s="102"/>
      <c r="C76" s="103"/>
      <c r="D76" s="103"/>
    </row>
    <row r="77" spans="1:4" ht="20.25" x14ac:dyDescent="0.2">
      <c r="A77" s="91"/>
      <c r="B77" s="102"/>
      <c r="C77" s="103"/>
      <c r="D77" s="103"/>
    </row>
    <row r="78" spans="1:4" ht="20.25" x14ac:dyDescent="0.2">
      <c r="A78" s="91"/>
      <c r="B78" s="102"/>
      <c r="C78" s="103"/>
      <c r="D78" s="103"/>
    </row>
    <row r="79" spans="1:4" ht="20.25" x14ac:dyDescent="0.2">
      <c r="A79" s="91"/>
      <c r="B79" s="102"/>
      <c r="C79" s="103"/>
      <c r="D79" s="103"/>
    </row>
    <row r="80" spans="1:4" ht="20.25" x14ac:dyDescent="0.2">
      <c r="A80" s="91"/>
      <c r="B80" s="102"/>
      <c r="C80" s="103"/>
      <c r="D80" s="103"/>
    </row>
    <row r="81" spans="1:4" ht="20.25" x14ac:dyDescent="0.2">
      <c r="A81" s="91"/>
      <c r="B81" s="102"/>
      <c r="C81" s="103"/>
      <c r="D81" s="103"/>
    </row>
    <row r="82" spans="1:4" ht="20.25" x14ac:dyDescent="0.2">
      <c r="A82" s="91"/>
      <c r="B82" s="102"/>
      <c r="C82" s="103"/>
      <c r="D82" s="103"/>
    </row>
    <row r="83" spans="1:4" ht="20.25" x14ac:dyDescent="0.2">
      <c r="A83" s="91"/>
      <c r="B83" s="102"/>
      <c r="C83" s="103"/>
      <c r="D83" s="103"/>
    </row>
    <row r="84" spans="1:4" ht="20.25" x14ac:dyDescent="0.2">
      <c r="A84" s="91"/>
      <c r="B84" s="102"/>
      <c r="C84" s="103"/>
      <c r="D84" s="103"/>
    </row>
    <row r="85" spans="1:4" ht="20.25" x14ac:dyDescent="0.2">
      <c r="A85" s="91"/>
      <c r="B85" s="102"/>
      <c r="C85" s="103"/>
      <c r="D85" s="103"/>
    </row>
    <row r="86" spans="1:4" ht="20.25" x14ac:dyDescent="0.2">
      <c r="A86" s="91"/>
      <c r="B86" s="102"/>
      <c r="C86" s="103"/>
      <c r="D86" s="103"/>
    </row>
    <row r="87" spans="1:4" ht="20.25" x14ac:dyDescent="0.2">
      <c r="A87" s="91"/>
      <c r="B87" s="102"/>
      <c r="C87" s="103"/>
      <c r="D87" s="103"/>
    </row>
    <row r="88" spans="1:4" ht="20.25" x14ac:dyDescent="0.2">
      <c r="A88" s="91"/>
      <c r="B88" s="102"/>
      <c r="C88" s="103"/>
      <c r="D88" s="103"/>
    </row>
    <row r="89" spans="1:4" ht="20.25" x14ac:dyDescent="0.2">
      <c r="A89" s="91"/>
      <c r="B89" s="102"/>
      <c r="C89" s="103"/>
      <c r="D89" s="103"/>
    </row>
    <row r="90" spans="1:4" ht="20.25" x14ac:dyDescent="0.2">
      <c r="A90" s="91"/>
      <c r="B90" s="102"/>
      <c r="C90" s="103"/>
      <c r="D90" s="103"/>
    </row>
    <row r="91" spans="1:4" ht="20.25" x14ac:dyDescent="0.2">
      <c r="A91" s="91"/>
      <c r="B91" s="102"/>
      <c r="C91" s="103"/>
      <c r="D91" s="103"/>
    </row>
    <row r="92" spans="1:4" ht="20.25" x14ac:dyDescent="0.2">
      <c r="A92" s="91"/>
      <c r="B92" s="102"/>
      <c r="C92" s="103"/>
      <c r="D92" s="103"/>
    </row>
    <row r="93" spans="1:4" ht="20.25" x14ac:dyDescent="0.2">
      <c r="A93" s="91"/>
      <c r="B93" s="102"/>
      <c r="C93" s="103"/>
      <c r="D93" s="103"/>
    </row>
    <row r="94" spans="1:4" ht="20.25" x14ac:dyDescent="0.2">
      <c r="A94" s="91"/>
      <c r="B94" s="102"/>
      <c r="C94" s="103"/>
      <c r="D94" s="103"/>
    </row>
    <row r="95" spans="1:4" ht="20.25" x14ac:dyDescent="0.2">
      <c r="A95" s="91"/>
      <c r="B95" s="102"/>
      <c r="C95" s="103"/>
      <c r="D95" s="103"/>
    </row>
    <row r="96" spans="1:4" ht="20.25" x14ac:dyDescent="0.2">
      <c r="A96" s="91"/>
      <c r="B96" s="102"/>
      <c r="C96" s="103"/>
      <c r="D96" s="103"/>
    </row>
    <row r="97" spans="1:4" ht="20.25" x14ac:dyDescent="0.2">
      <c r="A97" s="91"/>
      <c r="B97" s="102"/>
      <c r="C97" s="103"/>
      <c r="D97" s="103"/>
    </row>
    <row r="98" spans="1:4" ht="20.25" x14ac:dyDescent="0.2">
      <c r="A98" s="91"/>
      <c r="B98" s="102"/>
      <c r="C98" s="103"/>
      <c r="D98" s="103"/>
    </row>
    <row r="99" spans="1:4" ht="20.25" x14ac:dyDescent="0.2">
      <c r="A99" s="91"/>
      <c r="B99" s="102"/>
      <c r="C99" s="103"/>
      <c r="D99" s="103"/>
    </row>
    <row r="100" spans="1:4" ht="20.25" x14ac:dyDescent="0.2">
      <c r="A100" s="91"/>
      <c r="B100" s="102"/>
      <c r="C100" s="103"/>
      <c r="D100" s="103"/>
    </row>
    <row r="101" spans="1:4" ht="20.25" x14ac:dyDescent="0.2">
      <c r="A101" s="91"/>
      <c r="B101" s="102"/>
      <c r="C101" s="103"/>
      <c r="D101" s="103"/>
    </row>
    <row r="102" spans="1:4" ht="20.25" x14ac:dyDescent="0.2">
      <c r="A102" s="91"/>
      <c r="B102" s="102"/>
      <c r="C102" s="103"/>
      <c r="D102" s="103"/>
    </row>
    <row r="103" spans="1:4" ht="20.25" x14ac:dyDescent="0.2">
      <c r="A103" s="91"/>
      <c r="B103" s="102"/>
      <c r="C103" s="103"/>
      <c r="D103" s="103"/>
    </row>
    <row r="104" spans="1:4" ht="20.25" x14ac:dyDescent="0.2">
      <c r="A104" s="91"/>
      <c r="B104" s="102"/>
      <c r="C104" s="103"/>
      <c r="D104" s="103"/>
    </row>
    <row r="105" spans="1:4" ht="20.25" x14ac:dyDescent="0.2">
      <c r="A105" s="91"/>
      <c r="B105" s="102"/>
      <c r="C105" s="103"/>
      <c r="D105" s="103"/>
    </row>
    <row r="106" spans="1:4" ht="20.25" x14ac:dyDescent="0.2">
      <c r="A106" s="91"/>
      <c r="B106" s="102"/>
      <c r="C106" s="103"/>
      <c r="D106" s="103"/>
    </row>
    <row r="107" spans="1:4" ht="20.25" x14ac:dyDescent="0.2">
      <c r="A107" s="91"/>
      <c r="B107" s="102"/>
      <c r="C107" s="103"/>
      <c r="D107" s="103"/>
    </row>
    <row r="108" spans="1:4" ht="20.25" x14ac:dyDescent="0.2">
      <c r="A108" s="91"/>
      <c r="B108" s="102"/>
      <c r="C108" s="103"/>
      <c r="D108" s="103"/>
    </row>
    <row r="109" spans="1:4" ht="20.25" x14ac:dyDescent="0.2">
      <c r="A109" s="91"/>
      <c r="B109" s="102"/>
      <c r="C109" s="103"/>
      <c r="D109" s="103"/>
    </row>
    <row r="110" spans="1:4" ht="20.25" x14ac:dyDescent="0.2">
      <c r="A110" s="91"/>
      <c r="B110" s="102"/>
      <c r="C110" s="103"/>
      <c r="D110" s="103"/>
    </row>
    <row r="111" spans="1:4" ht="20.25" x14ac:dyDescent="0.2">
      <c r="A111" s="91"/>
      <c r="B111" s="102"/>
      <c r="C111" s="103"/>
      <c r="D111" s="103"/>
    </row>
    <row r="112" spans="1:4" ht="20.25" x14ac:dyDescent="0.2">
      <c r="A112" s="91"/>
      <c r="B112" s="102"/>
      <c r="C112" s="103"/>
      <c r="D112" s="103"/>
    </row>
    <row r="113" spans="1:4" ht="20.25" x14ac:dyDescent="0.2">
      <c r="A113" s="91"/>
      <c r="B113" s="102"/>
      <c r="C113" s="103"/>
      <c r="D113" s="103"/>
    </row>
    <row r="114" spans="1:4" ht="20.25" x14ac:dyDescent="0.2">
      <c r="A114" s="91"/>
      <c r="B114" s="102"/>
      <c r="C114" s="103"/>
      <c r="D114" s="103"/>
    </row>
    <row r="115" spans="1:4" ht="20.25" x14ac:dyDescent="0.2">
      <c r="A115" s="91"/>
      <c r="B115" s="102"/>
      <c r="C115" s="103"/>
      <c r="D115" s="103"/>
    </row>
    <row r="116" spans="1:4" ht="20.25" x14ac:dyDescent="0.2">
      <c r="A116" s="91"/>
      <c r="B116" s="102"/>
      <c r="C116" s="103"/>
      <c r="D116" s="103"/>
    </row>
    <row r="117" spans="1:4" ht="20.25" x14ac:dyDescent="0.2">
      <c r="A117" s="91"/>
      <c r="B117" s="102"/>
      <c r="C117" s="103"/>
      <c r="D117" s="103"/>
    </row>
    <row r="118" spans="1:4" ht="20.25" x14ac:dyDescent="0.2">
      <c r="A118" s="91"/>
      <c r="B118" s="102"/>
      <c r="C118" s="103"/>
      <c r="D118" s="103"/>
    </row>
    <row r="119" spans="1:4" ht="20.25" x14ac:dyDescent="0.2">
      <c r="A119" s="91"/>
      <c r="B119" s="102"/>
      <c r="C119" s="103"/>
      <c r="D119" s="103"/>
    </row>
    <row r="120" spans="1:4" ht="20.25" x14ac:dyDescent="0.2">
      <c r="A120" s="91"/>
      <c r="B120" s="102"/>
      <c r="C120" s="103"/>
      <c r="D120" s="103"/>
    </row>
    <row r="121" spans="1:4" ht="20.25" x14ac:dyDescent="0.2">
      <c r="A121" s="91"/>
      <c r="B121" s="102"/>
      <c r="C121" s="103"/>
      <c r="D121" s="103"/>
    </row>
    <row r="122" spans="1:4" ht="20.25" x14ac:dyDescent="0.2">
      <c r="A122" s="91"/>
      <c r="B122" s="102"/>
      <c r="C122" s="103"/>
      <c r="D122" s="103"/>
    </row>
    <row r="123" spans="1:4" ht="20.25" x14ac:dyDescent="0.2">
      <c r="A123" s="91"/>
      <c r="B123" s="102"/>
      <c r="C123" s="103"/>
      <c r="D123" s="103"/>
    </row>
    <row r="124" spans="1:4" ht="20.25" x14ac:dyDescent="0.2">
      <c r="A124" s="91"/>
      <c r="B124" s="102"/>
      <c r="C124" s="103"/>
      <c r="D124" s="103"/>
    </row>
    <row r="125" spans="1:4" ht="20.25" x14ac:dyDescent="0.2">
      <c r="A125" s="91"/>
      <c r="B125" s="102"/>
      <c r="C125" s="103"/>
      <c r="D125" s="103"/>
    </row>
    <row r="126" spans="1:4" ht="20.25" x14ac:dyDescent="0.2">
      <c r="A126" s="91"/>
      <c r="B126" s="102"/>
      <c r="C126" s="103"/>
      <c r="D126" s="103"/>
    </row>
    <row r="127" spans="1:4" ht="20.25" x14ac:dyDescent="0.2">
      <c r="A127" s="91"/>
      <c r="B127" s="102"/>
      <c r="C127" s="103"/>
      <c r="D127" s="103"/>
    </row>
    <row r="128" spans="1:4" ht="20.25" x14ac:dyDescent="0.2">
      <c r="A128" s="91"/>
      <c r="B128" s="102"/>
      <c r="C128" s="103"/>
      <c r="D128" s="103"/>
    </row>
    <row r="129" spans="1:4" ht="20.25" x14ac:dyDescent="0.2">
      <c r="A129" s="91"/>
      <c r="B129" s="102"/>
      <c r="C129" s="103"/>
      <c r="D129" s="103"/>
    </row>
    <row r="130" spans="1:4" ht="20.25" x14ac:dyDescent="0.2">
      <c r="A130" s="91"/>
      <c r="B130" s="102"/>
      <c r="C130" s="103"/>
      <c r="D130" s="103"/>
    </row>
    <row r="131" spans="1:4" ht="20.25" x14ac:dyDescent="0.2">
      <c r="A131" s="91"/>
      <c r="B131" s="102"/>
      <c r="C131" s="103"/>
      <c r="D131" s="103"/>
    </row>
    <row r="132" spans="1:4" ht="20.25" x14ac:dyDescent="0.2">
      <c r="A132" s="91"/>
      <c r="B132" s="102"/>
      <c r="C132" s="103"/>
      <c r="D132" s="103"/>
    </row>
    <row r="133" spans="1:4" ht="20.25" x14ac:dyDescent="0.2">
      <c r="A133" s="91"/>
      <c r="B133" s="102"/>
      <c r="C133" s="103"/>
      <c r="D133" s="103"/>
    </row>
    <row r="134" spans="1:4" ht="20.25" x14ac:dyDescent="0.2">
      <c r="A134" s="91"/>
      <c r="B134" s="102"/>
      <c r="C134" s="103"/>
      <c r="D134" s="103"/>
    </row>
    <row r="135" spans="1:4" ht="20.25" x14ac:dyDescent="0.2">
      <c r="A135" s="91"/>
      <c r="B135" s="102"/>
      <c r="C135" s="103"/>
      <c r="D135" s="103"/>
    </row>
    <row r="136" spans="1:4" ht="20.25" x14ac:dyDescent="0.2">
      <c r="A136" s="91"/>
      <c r="B136" s="102"/>
      <c r="C136" s="103"/>
      <c r="D136" s="103"/>
    </row>
    <row r="137" spans="1:4" ht="20.25" x14ac:dyDescent="0.2">
      <c r="A137" s="91"/>
      <c r="B137" s="102"/>
      <c r="C137" s="103"/>
      <c r="D137" s="103"/>
    </row>
    <row r="138" spans="1:4" ht="20.25" x14ac:dyDescent="0.2">
      <c r="A138" s="91"/>
      <c r="B138" s="102"/>
      <c r="C138" s="103"/>
      <c r="D138" s="103"/>
    </row>
    <row r="139" spans="1:4" ht="20.25" x14ac:dyDescent="0.2">
      <c r="A139" s="91"/>
      <c r="B139" s="102"/>
      <c r="C139" s="103"/>
      <c r="D139" s="103"/>
    </row>
    <row r="140" spans="1:4" ht="20.25" x14ac:dyDescent="0.2">
      <c r="A140" s="91"/>
      <c r="B140" s="102"/>
      <c r="C140" s="103"/>
      <c r="D140" s="103"/>
    </row>
    <row r="141" spans="1:4" ht="20.25" x14ac:dyDescent="0.2">
      <c r="A141" s="91"/>
      <c r="B141" s="102"/>
      <c r="C141" s="103"/>
      <c r="D141" s="103"/>
    </row>
    <row r="142" spans="1:4" ht="20.25" x14ac:dyDescent="0.2">
      <c r="A142" s="91"/>
      <c r="B142" s="102"/>
      <c r="C142" s="103"/>
      <c r="D142" s="103"/>
    </row>
    <row r="143" spans="1:4" ht="20.25" x14ac:dyDescent="0.2">
      <c r="A143" s="91"/>
      <c r="B143" s="102"/>
      <c r="C143" s="103"/>
      <c r="D143" s="103"/>
    </row>
    <row r="144" spans="1:4" ht="20.25" x14ac:dyDescent="0.2">
      <c r="A144" s="91"/>
      <c r="B144" s="102"/>
      <c r="C144" s="103"/>
      <c r="D144" s="103"/>
    </row>
    <row r="145" spans="1:4" ht="20.25" x14ac:dyDescent="0.2">
      <c r="A145" s="91"/>
      <c r="B145" s="102"/>
      <c r="C145" s="103"/>
      <c r="D145" s="103"/>
    </row>
    <row r="146" spans="1:4" ht="20.25" x14ac:dyDescent="0.2">
      <c r="A146" s="91"/>
      <c r="B146" s="102"/>
      <c r="C146" s="103"/>
      <c r="D146" s="103"/>
    </row>
    <row r="147" spans="1:4" ht="20.25" x14ac:dyDescent="0.2">
      <c r="A147" s="91"/>
      <c r="B147" s="102"/>
      <c r="C147" s="103"/>
      <c r="D147" s="103"/>
    </row>
    <row r="148" spans="1:4" ht="20.25" x14ac:dyDescent="0.2">
      <c r="A148" s="91"/>
      <c r="B148" s="102"/>
      <c r="C148" s="103"/>
      <c r="D148" s="103"/>
    </row>
    <row r="149" spans="1:4" ht="20.25" x14ac:dyDescent="0.2">
      <c r="A149" s="91"/>
      <c r="B149" s="102"/>
      <c r="C149" s="103"/>
      <c r="D149" s="103"/>
    </row>
    <row r="150" spans="1:4" ht="20.25" x14ac:dyDescent="0.2">
      <c r="A150" s="91"/>
      <c r="B150" s="102"/>
      <c r="C150" s="103"/>
      <c r="D150" s="103"/>
    </row>
    <row r="151" spans="1:4" ht="20.25" x14ac:dyDescent="0.2">
      <c r="A151" s="91"/>
      <c r="B151" s="102"/>
      <c r="C151" s="103"/>
      <c r="D151" s="103"/>
    </row>
    <row r="152" spans="1:4" ht="20.25" x14ac:dyDescent="0.2">
      <c r="A152" s="91"/>
      <c r="B152" s="102"/>
      <c r="C152" s="103"/>
      <c r="D152" s="103"/>
    </row>
    <row r="153" spans="1:4" ht="20.25" x14ac:dyDescent="0.2">
      <c r="A153" s="91"/>
      <c r="B153" s="102"/>
      <c r="C153" s="103"/>
      <c r="D153" s="103"/>
    </row>
    <row r="154" spans="1:4" ht="20.25" x14ac:dyDescent="0.2">
      <c r="A154" s="91"/>
      <c r="B154" s="102"/>
      <c r="C154" s="103"/>
      <c r="D154" s="103"/>
    </row>
    <row r="155" spans="1:4" ht="20.25" x14ac:dyDescent="0.2">
      <c r="A155" s="91"/>
      <c r="B155" s="102"/>
      <c r="C155" s="103"/>
      <c r="D155" s="103"/>
    </row>
    <row r="156" spans="1:4" ht="20.25" x14ac:dyDescent="0.2">
      <c r="A156" s="91"/>
      <c r="B156" s="102"/>
      <c r="C156" s="103"/>
      <c r="D156" s="103"/>
    </row>
    <row r="157" spans="1:4" ht="20.25" x14ac:dyDescent="0.2">
      <c r="A157" s="91"/>
      <c r="B157" s="102"/>
      <c r="C157" s="103"/>
      <c r="D157" s="103"/>
    </row>
    <row r="158" spans="1:4" ht="20.25" x14ac:dyDescent="0.2">
      <c r="A158" s="91"/>
      <c r="B158" s="102"/>
      <c r="C158" s="103"/>
      <c r="D158" s="103"/>
    </row>
    <row r="159" spans="1:4" ht="20.25" x14ac:dyDescent="0.2">
      <c r="A159" s="91"/>
      <c r="B159" s="102"/>
      <c r="C159" s="103"/>
      <c r="D159" s="103"/>
    </row>
    <row r="160" spans="1:4" ht="20.25" x14ac:dyDescent="0.2">
      <c r="A160" s="91"/>
      <c r="B160" s="102"/>
      <c r="C160" s="103"/>
      <c r="D160" s="103"/>
    </row>
    <row r="161" spans="1:4" ht="20.25" x14ac:dyDescent="0.2">
      <c r="A161" s="91"/>
      <c r="B161" s="102"/>
      <c r="C161" s="103"/>
      <c r="D161" s="103"/>
    </row>
    <row r="162" spans="1:4" ht="20.25" x14ac:dyDescent="0.2">
      <c r="A162" s="91"/>
      <c r="B162" s="102"/>
      <c r="C162" s="103"/>
      <c r="D162" s="103"/>
    </row>
    <row r="163" spans="1:4" ht="20.25" x14ac:dyDescent="0.2">
      <c r="A163" s="91"/>
      <c r="B163" s="102"/>
      <c r="C163" s="103"/>
      <c r="D163" s="103"/>
    </row>
    <row r="164" spans="1:4" ht="20.25" x14ac:dyDescent="0.2">
      <c r="A164" s="91"/>
      <c r="B164" s="102"/>
      <c r="C164" s="103"/>
      <c r="D164" s="103"/>
    </row>
    <row r="165" spans="1:4" ht="20.25" x14ac:dyDescent="0.2">
      <c r="A165" s="91"/>
      <c r="B165" s="102"/>
      <c r="C165" s="103"/>
      <c r="D165" s="103"/>
    </row>
    <row r="166" spans="1:4" ht="20.25" x14ac:dyDescent="0.2">
      <c r="A166" s="91"/>
      <c r="B166" s="102"/>
      <c r="C166" s="103"/>
      <c r="D166" s="103"/>
    </row>
    <row r="167" spans="1:4" ht="20.25" x14ac:dyDescent="0.2">
      <c r="A167" s="91"/>
      <c r="B167" s="102"/>
      <c r="C167" s="103"/>
      <c r="D167" s="103"/>
    </row>
    <row r="168" spans="1:4" ht="20.25" x14ac:dyDescent="0.2">
      <c r="A168" s="91"/>
      <c r="B168" s="102"/>
      <c r="C168" s="103"/>
      <c r="D168" s="103"/>
    </row>
    <row r="169" spans="1:4" ht="20.25" x14ac:dyDescent="0.2">
      <c r="A169" s="91"/>
      <c r="B169" s="102"/>
      <c r="C169" s="103"/>
      <c r="D169" s="103"/>
    </row>
    <row r="170" spans="1:4" ht="20.25" x14ac:dyDescent="0.2">
      <c r="A170" s="91"/>
      <c r="B170" s="102"/>
      <c r="C170" s="103"/>
      <c r="D170" s="103"/>
    </row>
    <row r="171" spans="1:4" ht="20.25" x14ac:dyDescent="0.2">
      <c r="A171" s="91"/>
      <c r="B171" s="102"/>
      <c r="C171" s="103"/>
      <c r="D171" s="103"/>
    </row>
    <row r="172" spans="1:4" ht="20.25" x14ac:dyDescent="0.2">
      <c r="A172" s="91"/>
      <c r="B172" s="102"/>
      <c r="C172" s="103"/>
      <c r="D172" s="103"/>
    </row>
    <row r="173" spans="1:4" ht="20.25" x14ac:dyDescent="0.2">
      <c r="A173" s="91"/>
      <c r="B173" s="102"/>
      <c r="C173" s="103"/>
      <c r="D173" s="103"/>
    </row>
    <row r="174" spans="1:4" ht="20.25" x14ac:dyDescent="0.2">
      <c r="A174" s="91"/>
      <c r="B174" s="102"/>
      <c r="C174" s="103"/>
      <c r="D174" s="103"/>
    </row>
    <row r="175" spans="1:4" ht="20.25" x14ac:dyDescent="0.2">
      <c r="A175" s="91"/>
      <c r="B175" s="102"/>
      <c r="C175" s="103"/>
      <c r="D175" s="103"/>
    </row>
    <row r="176" spans="1:4" ht="20.25" x14ac:dyDescent="0.2">
      <c r="A176" s="91"/>
      <c r="B176" s="102"/>
      <c r="C176" s="103"/>
      <c r="D176" s="103"/>
    </row>
    <row r="177" spans="1:4" ht="20.25" x14ac:dyDescent="0.2">
      <c r="A177" s="91"/>
      <c r="B177" s="102"/>
      <c r="C177" s="103"/>
      <c r="D177" s="103"/>
    </row>
    <row r="178" spans="1:4" ht="20.25" x14ac:dyDescent="0.2">
      <c r="A178" s="91"/>
      <c r="B178" s="102"/>
      <c r="C178" s="103"/>
      <c r="D178" s="103"/>
    </row>
    <row r="179" spans="1:4" ht="20.25" x14ac:dyDescent="0.2">
      <c r="A179" s="91"/>
      <c r="B179" s="102"/>
      <c r="C179" s="103"/>
      <c r="D179" s="103"/>
    </row>
    <row r="180" spans="1:4" ht="20.25" x14ac:dyDescent="0.2">
      <c r="A180" s="91"/>
      <c r="B180" s="102"/>
      <c r="C180" s="103"/>
      <c r="D180" s="103"/>
    </row>
    <row r="181" spans="1:4" ht="20.25" x14ac:dyDescent="0.2">
      <c r="A181" s="91"/>
      <c r="B181" s="102"/>
      <c r="C181" s="103"/>
      <c r="D181" s="103"/>
    </row>
    <row r="182" spans="1:4" ht="20.25" x14ac:dyDescent="0.2">
      <c r="A182" s="91"/>
      <c r="B182" s="102"/>
      <c r="C182" s="103"/>
      <c r="D182" s="103"/>
    </row>
    <row r="183" spans="1:4" ht="20.25" x14ac:dyDescent="0.2">
      <c r="A183" s="91"/>
      <c r="B183" s="102"/>
      <c r="C183" s="103"/>
      <c r="D183" s="103"/>
    </row>
    <row r="184" spans="1:4" ht="20.25" x14ac:dyDescent="0.2">
      <c r="A184" s="91"/>
      <c r="B184" s="102"/>
      <c r="C184" s="103"/>
      <c r="D184" s="103"/>
    </row>
    <row r="185" spans="1:4" ht="20.25" x14ac:dyDescent="0.2">
      <c r="A185" s="91"/>
      <c r="B185" s="102"/>
      <c r="C185" s="103"/>
      <c r="D185" s="103"/>
    </row>
    <row r="186" spans="1:4" ht="20.25" x14ac:dyDescent="0.2">
      <c r="A186" s="91"/>
      <c r="B186" s="102"/>
      <c r="C186" s="103"/>
      <c r="D186" s="103"/>
    </row>
    <row r="187" spans="1:4" ht="20.25" x14ac:dyDescent="0.2">
      <c r="A187" s="91"/>
      <c r="B187" s="102"/>
      <c r="C187" s="103"/>
      <c r="D187" s="103"/>
    </row>
    <row r="188" spans="1:4" ht="20.25" x14ac:dyDescent="0.2">
      <c r="A188" s="91"/>
      <c r="B188" s="102"/>
      <c r="C188" s="103"/>
      <c r="D188" s="103"/>
    </row>
    <row r="189" spans="1:4" ht="20.25" x14ac:dyDescent="0.2">
      <c r="A189" s="91"/>
      <c r="B189" s="102"/>
      <c r="C189" s="103"/>
      <c r="D189" s="103"/>
    </row>
    <row r="190" spans="1:4" ht="20.25" x14ac:dyDescent="0.2">
      <c r="A190" s="91"/>
      <c r="B190" s="102"/>
      <c r="C190" s="103"/>
      <c r="D190" s="103"/>
    </row>
    <row r="191" spans="1:4" ht="20.25" x14ac:dyDescent="0.2">
      <c r="A191" s="91"/>
      <c r="B191" s="102"/>
      <c r="C191" s="103"/>
      <c r="D191" s="103"/>
    </row>
    <row r="192" spans="1:4" ht="20.25" x14ac:dyDescent="0.2">
      <c r="A192" s="91"/>
      <c r="B192" s="102"/>
      <c r="C192" s="103"/>
      <c r="D192" s="103"/>
    </row>
    <row r="193" spans="1:4" ht="20.25" x14ac:dyDescent="0.2">
      <c r="A193" s="91"/>
      <c r="B193" s="102"/>
      <c r="C193" s="103"/>
      <c r="D193" s="103"/>
    </row>
    <row r="194" spans="1:4" ht="20.25" x14ac:dyDescent="0.2">
      <c r="A194" s="91"/>
      <c r="B194" s="102"/>
      <c r="C194" s="103"/>
      <c r="D194" s="103"/>
    </row>
    <row r="195" spans="1:4" ht="20.25" x14ac:dyDescent="0.2">
      <c r="A195" s="91"/>
      <c r="B195" s="102"/>
      <c r="C195" s="103"/>
      <c r="D195" s="103"/>
    </row>
    <row r="196" spans="1:4" ht="20.25" x14ac:dyDescent="0.2">
      <c r="A196" s="91"/>
      <c r="B196" s="102"/>
      <c r="C196" s="103"/>
      <c r="D196" s="103"/>
    </row>
    <row r="197" spans="1:4" ht="20.25" x14ac:dyDescent="0.2">
      <c r="A197" s="91"/>
      <c r="B197" s="102"/>
      <c r="C197" s="103"/>
      <c r="D197" s="103"/>
    </row>
    <row r="198" spans="1:4" ht="20.25" x14ac:dyDescent="0.2">
      <c r="A198" s="91"/>
      <c r="B198" s="102"/>
      <c r="C198" s="103"/>
      <c r="D198" s="103"/>
    </row>
    <row r="199" spans="1:4" ht="20.25" x14ac:dyDescent="0.2">
      <c r="A199" s="91"/>
      <c r="B199" s="102"/>
      <c r="C199" s="103"/>
      <c r="D199" s="103"/>
    </row>
    <row r="200" spans="1:4" ht="20.25" x14ac:dyDescent="0.2">
      <c r="A200" s="91"/>
      <c r="B200" s="102"/>
      <c r="C200" s="103"/>
      <c r="D200" s="103"/>
    </row>
    <row r="201" spans="1:4" ht="20.25" x14ac:dyDescent="0.2">
      <c r="A201" s="91"/>
      <c r="B201" s="102"/>
      <c r="C201" s="103"/>
      <c r="D201" s="103"/>
    </row>
    <row r="202" spans="1:4" ht="20.25" x14ac:dyDescent="0.2">
      <c r="A202" s="91"/>
      <c r="B202" s="102"/>
      <c r="C202" s="103"/>
      <c r="D202" s="103"/>
    </row>
    <row r="203" spans="1:4" ht="20.25" x14ac:dyDescent="0.2">
      <c r="A203" s="91"/>
      <c r="B203" s="102"/>
      <c r="C203" s="103"/>
      <c r="D203" s="103"/>
    </row>
    <row r="204" spans="1:4" ht="20.25" x14ac:dyDescent="0.2">
      <c r="A204" s="91"/>
      <c r="B204" s="102"/>
      <c r="C204" s="103"/>
      <c r="D204" s="103"/>
    </row>
    <row r="205" spans="1:4" ht="20.25" x14ac:dyDescent="0.2">
      <c r="A205" s="91"/>
      <c r="B205" s="102"/>
      <c r="C205" s="103"/>
      <c r="D205" s="103"/>
    </row>
    <row r="206" spans="1:4" ht="20.25" x14ac:dyDescent="0.2">
      <c r="A206" s="91"/>
      <c r="B206" s="102"/>
      <c r="C206" s="103"/>
      <c r="D206" s="103"/>
    </row>
    <row r="207" spans="1:4" ht="20.25" x14ac:dyDescent="0.2">
      <c r="A207" s="91"/>
      <c r="B207" s="102"/>
      <c r="C207" s="103"/>
      <c r="D207" s="103"/>
    </row>
    <row r="208" spans="1:4" x14ac:dyDescent="0.2">
      <c r="A208" s="10"/>
      <c r="B208" s="102"/>
      <c r="C208" s="102"/>
      <c r="D208" s="102"/>
    </row>
    <row r="209" spans="1:8" ht="20.25" x14ac:dyDescent="0.2">
      <c r="A209" s="10"/>
      <c r="B209" s="104" t="s">
        <v>81</v>
      </c>
      <c r="C209" s="104" t="s">
        <v>124</v>
      </c>
      <c r="D209" s="105" t="s">
        <v>81</v>
      </c>
      <c r="E209" s="105" t="s">
        <v>124</v>
      </c>
    </row>
    <row r="210" spans="1:8" ht="20.25" x14ac:dyDescent="0.3">
      <c r="A210" s="10"/>
      <c r="B210" s="106" t="s">
        <v>83</v>
      </c>
      <c r="C210" s="106" t="s">
        <v>52</v>
      </c>
      <c r="D210" s="8" t="s">
        <v>83</v>
      </c>
      <c r="F210" s="8" t="str">
        <f>IF(NOT(ISBLANK(D210)),D210,IF(NOT(ISBLANK(E210)),"     "&amp;E210,FALSE))</f>
        <v>Afectación Económica o presupuestal</v>
      </c>
      <c r="G210" s="8" t="s">
        <v>83</v>
      </c>
      <c r="H210" s="8" t="str">
        <f>IF(NOT(ISERROR(MATCH(G210,_xlfn.ANCHORARRAY(B221),0))),F223&amp;"Por favor no seleccionar los criterios de impacto",G210)</f>
        <v>❌Por favor no seleccionar los criterios de impacto</v>
      </c>
    </row>
    <row r="211" spans="1:8" ht="20.25" x14ac:dyDescent="0.3">
      <c r="A211" s="10"/>
      <c r="B211" s="106" t="s">
        <v>83</v>
      </c>
      <c r="C211" s="106" t="s">
        <v>86</v>
      </c>
      <c r="E211" s="8" t="s">
        <v>52</v>
      </c>
      <c r="F211" s="8" t="str">
        <f t="shared" ref="F211:F221" si="0">IF(NOT(ISBLANK(D211)),D211,IF(NOT(ISBLANK(E211)),"     "&amp;E211,FALSE))</f>
        <v xml:space="preserve">     Afectación menor a 10 SMLMV .</v>
      </c>
    </row>
    <row r="212" spans="1:8" ht="20.25" x14ac:dyDescent="0.3">
      <c r="A212" s="10"/>
      <c r="B212" s="106" t="s">
        <v>83</v>
      </c>
      <c r="C212" s="106" t="s">
        <v>87</v>
      </c>
      <c r="E212" s="8" t="s">
        <v>86</v>
      </c>
      <c r="F212" s="8" t="str">
        <f t="shared" si="0"/>
        <v xml:space="preserve">     Entre 10 y 50 SMLMV </v>
      </c>
    </row>
    <row r="213" spans="1:8" ht="20.25" x14ac:dyDescent="0.3">
      <c r="A213" s="10"/>
      <c r="B213" s="106" t="s">
        <v>83</v>
      </c>
      <c r="C213" s="106" t="s">
        <v>88</v>
      </c>
      <c r="E213" s="8" t="s">
        <v>87</v>
      </c>
      <c r="F213" s="8" t="str">
        <f t="shared" si="0"/>
        <v xml:space="preserve">     Entre 50 y 100 SMLMV </v>
      </c>
    </row>
    <row r="214" spans="1:8" ht="20.25" x14ac:dyDescent="0.3">
      <c r="A214" s="10"/>
      <c r="B214" s="106" t="s">
        <v>83</v>
      </c>
      <c r="C214" s="106" t="s">
        <v>89</v>
      </c>
      <c r="E214" s="8" t="s">
        <v>88</v>
      </c>
      <c r="F214" s="8" t="str">
        <f t="shared" si="0"/>
        <v xml:space="preserve">     Entre 100 y 500 SMLMV </v>
      </c>
    </row>
    <row r="215" spans="1:8" ht="20.25" x14ac:dyDescent="0.3">
      <c r="A215" s="10"/>
      <c r="B215" s="106" t="s">
        <v>51</v>
      </c>
      <c r="C215" s="106" t="s">
        <v>90</v>
      </c>
      <c r="E215" s="8" t="s">
        <v>89</v>
      </c>
      <c r="F215" s="8" t="str">
        <f t="shared" si="0"/>
        <v xml:space="preserve">     Mayor a 500 SMLMV </v>
      </c>
    </row>
    <row r="216" spans="1:8" ht="20.25" x14ac:dyDescent="0.3">
      <c r="A216" s="10"/>
      <c r="B216" s="106" t="s">
        <v>51</v>
      </c>
      <c r="C216" s="106" t="s">
        <v>91</v>
      </c>
      <c r="D216" s="8" t="s">
        <v>51</v>
      </c>
      <c r="F216" s="8" t="str">
        <f t="shared" si="0"/>
        <v>Pérdida Reputacional</v>
      </c>
    </row>
    <row r="217" spans="1:8" ht="20.25" x14ac:dyDescent="0.3">
      <c r="A217" s="10"/>
      <c r="B217" s="106" t="s">
        <v>51</v>
      </c>
      <c r="C217" s="106" t="s">
        <v>93</v>
      </c>
      <c r="E217" s="8" t="s">
        <v>90</v>
      </c>
      <c r="F217" s="8" t="str">
        <f t="shared" si="0"/>
        <v xml:space="preserve">     El riesgo afecta la imagen de alguna área de la organización</v>
      </c>
    </row>
    <row r="218" spans="1:8" ht="20.25" x14ac:dyDescent="0.3">
      <c r="A218" s="10"/>
      <c r="B218" s="106" t="s">
        <v>51</v>
      </c>
      <c r="C218" s="106" t="s">
        <v>92</v>
      </c>
      <c r="E218" s="8" t="s">
        <v>91</v>
      </c>
      <c r="F218" s="8" t="str">
        <f t="shared" si="0"/>
        <v xml:space="preserve">     El riesgo afecta la imagen de la entidad internamente, de conocimiento general, nivel interno, de junta dircetiva y accionistas y/o de provedores</v>
      </c>
    </row>
    <row r="219" spans="1:8" ht="20.25" x14ac:dyDescent="0.3">
      <c r="A219" s="10"/>
      <c r="B219" s="106" t="s">
        <v>51</v>
      </c>
      <c r="C219" s="106" t="s">
        <v>111</v>
      </c>
      <c r="E219" s="8" t="s">
        <v>93</v>
      </c>
      <c r="F219" s="8" t="str">
        <f t="shared" si="0"/>
        <v xml:space="preserve">     El riesgo afecta la imagen de la entidad con algunos usuarios de relevancia frente al logro de los objetivos</v>
      </c>
    </row>
    <row r="220" spans="1:8" x14ac:dyDescent="0.2">
      <c r="A220" s="10"/>
      <c r="B220" s="107"/>
      <c r="C220" s="107"/>
      <c r="E220" s="8" t="s">
        <v>92</v>
      </c>
      <c r="F220" s="8" t="str">
        <f t="shared" si="0"/>
        <v xml:space="preserve">     El riesgo afecta la imagen de de la entidad con efecto publicitario sostenido a nivel de sector administrativo, nivel departamental o municipal</v>
      </c>
    </row>
    <row r="221" spans="1:8" x14ac:dyDescent="0.2">
      <c r="A221" s="10"/>
      <c r="B221" s="107" t="str" cm="1">
        <f t="array" ref="B221:B223">_xlfn.UNIQUE(Tabla1[[#All],[Criterios]])</f>
        <v>Criterios</v>
      </c>
      <c r="C221" s="107"/>
      <c r="E221" s="8" t="s">
        <v>111</v>
      </c>
      <c r="F221" s="8" t="str">
        <f t="shared" si="0"/>
        <v xml:space="preserve">     El riesgo afecta la imagen de la entidad a nivel nacional, con efecto publicitarios sostenible a nivel país</v>
      </c>
    </row>
    <row r="222" spans="1:8" x14ac:dyDescent="0.2">
      <c r="A222" s="10"/>
      <c r="B222" s="107" t="str">
        <v>Afectación Económica o presupuestal</v>
      </c>
      <c r="C222" s="107"/>
    </row>
    <row r="223" spans="1:8" x14ac:dyDescent="0.2">
      <c r="B223" s="107" t="str">
        <v>Pérdida Reputacional</v>
      </c>
      <c r="C223" s="107"/>
      <c r="F223" s="3" t="s">
        <v>126</v>
      </c>
    </row>
    <row r="224" spans="1:8" x14ac:dyDescent="0.2">
      <c r="B224" s="108"/>
      <c r="C224" s="108"/>
      <c r="F224" s="3" t="s">
        <v>127</v>
      </c>
    </row>
    <row r="225" spans="2:4" x14ac:dyDescent="0.2">
      <c r="B225" s="108"/>
      <c r="C225" s="108"/>
    </row>
    <row r="226" spans="2:4" x14ac:dyDescent="0.2">
      <c r="B226" s="108"/>
      <c r="C226" s="108"/>
    </row>
    <row r="227" spans="2:4" x14ac:dyDescent="0.2">
      <c r="B227" s="108"/>
      <c r="C227" s="108"/>
      <c r="D227" s="108"/>
    </row>
    <row r="228" spans="2:4" x14ac:dyDescent="0.2">
      <c r="B228" s="108"/>
      <c r="C228" s="108"/>
      <c r="D228" s="108"/>
    </row>
    <row r="229" spans="2:4" x14ac:dyDescent="0.2">
      <c r="B229" s="108"/>
      <c r="C229" s="108"/>
      <c r="D229" s="108"/>
    </row>
    <row r="230" spans="2:4" x14ac:dyDescent="0.2">
      <c r="B230" s="108"/>
      <c r="C230" s="108"/>
      <c r="D230" s="108"/>
    </row>
    <row r="231" spans="2:4" x14ac:dyDescent="0.2">
      <c r="B231" s="108"/>
      <c r="C231" s="108"/>
      <c r="D231" s="108"/>
    </row>
    <row r="232" spans="2:4" x14ac:dyDescent="0.2">
      <c r="B232" s="108"/>
      <c r="C232" s="108"/>
      <c r="D232" s="108"/>
    </row>
  </sheetData>
  <mergeCells count="1">
    <mergeCell ref="B1:D1"/>
  </mergeCells>
  <dataValidations disablePrompts="1" count="1">
    <dataValidation type="list" allowBlank="1" showInputMessage="1" showErrorMessage="1" sqref="G210" xr:uid="{00000000-0002-0000-0700-000000000000}">
      <formula1>$F$210:$F$221</formula1>
    </dataValidation>
  </dataValidations>
  <pageMargins left="0.7" right="0.7" top="0.75" bottom="0.75" header="0.3" footer="0.3"/>
  <pageSetup orientation="portrait"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2:R33"/>
  <sheetViews>
    <sheetView showGridLines="0" zoomScaleNormal="100" workbookViewId="0">
      <selection activeCell="F30" sqref="F30"/>
    </sheetView>
  </sheetViews>
  <sheetFormatPr baseColWidth="10" defaultRowHeight="15" x14ac:dyDescent="0.25"/>
  <cols>
    <col min="1" max="1" width="11.85546875" customWidth="1"/>
    <col min="2" max="2" width="63.140625" customWidth="1"/>
    <col min="3" max="3" width="10.85546875" customWidth="1"/>
    <col min="4" max="4" width="10.5703125" customWidth="1"/>
    <col min="5" max="18" width="9.5703125" customWidth="1"/>
  </cols>
  <sheetData>
    <row r="2" spans="1:18" x14ac:dyDescent="0.25">
      <c r="A2" s="507" t="s">
        <v>178</v>
      </c>
      <c r="B2" s="507"/>
      <c r="C2" s="507"/>
      <c r="D2" s="507"/>
      <c r="E2" s="507"/>
    </row>
    <row r="3" spans="1:18" x14ac:dyDescent="0.25">
      <c r="A3" s="114" t="s">
        <v>179</v>
      </c>
      <c r="B3" s="114" t="s">
        <v>180</v>
      </c>
      <c r="C3" s="114" t="s">
        <v>331</v>
      </c>
      <c r="D3" s="114" t="s">
        <v>332</v>
      </c>
      <c r="E3" s="114" t="s">
        <v>333</v>
      </c>
      <c r="F3" s="114" t="s">
        <v>334</v>
      </c>
      <c r="G3" s="114" t="s">
        <v>335</v>
      </c>
      <c r="H3" s="114" t="s">
        <v>336</v>
      </c>
      <c r="I3" s="114" t="s">
        <v>337</v>
      </c>
      <c r="J3" s="114" t="s">
        <v>338</v>
      </c>
      <c r="K3" s="114" t="s">
        <v>339</v>
      </c>
      <c r="L3" s="114" t="s">
        <v>340</v>
      </c>
      <c r="M3" s="114" t="s">
        <v>341</v>
      </c>
      <c r="N3" s="114" t="s">
        <v>342</v>
      </c>
      <c r="O3" s="114" t="s">
        <v>343</v>
      </c>
      <c r="P3" s="114" t="s">
        <v>344</v>
      </c>
      <c r="Q3" s="114" t="s">
        <v>345</v>
      </c>
      <c r="R3" s="114" t="s">
        <v>346</v>
      </c>
    </row>
    <row r="4" spans="1:18" x14ac:dyDescent="0.25">
      <c r="A4" s="110">
        <v>1</v>
      </c>
      <c r="B4" s="111" t="s">
        <v>183</v>
      </c>
      <c r="C4" s="110" t="s">
        <v>181</v>
      </c>
      <c r="D4" s="110" t="s">
        <v>181</v>
      </c>
      <c r="E4" s="110" t="s">
        <v>181</v>
      </c>
      <c r="F4" s="110" t="s">
        <v>181</v>
      </c>
      <c r="G4" s="110" t="s">
        <v>181</v>
      </c>
      <c r="H4" s="110" t="s">
        <v>181</v>
      </c>
      <c r="I4" s="110" t="s">
        <v>181</v>
      </c>
      <c r="J4" s="110" t="s">
        <v>181</v>
      </c>
      <c r="K4" s="110" t="s">
        <v>181</v>
      </c>
      <c r="L4" s="110"/>
      <c r="M4" s="110"/>
      <c r="N4" s="110"/>
      <c r="O4" s="110"/>
      <c r="P4" s="110"/>
      <c r="Q4" s="110"/>
      <c r="R4" s="110"/>
    </row>
    <row r="5" spans="1:18" x14ac:dyDescent="0.25">
      <c r="A5" s="110">
        <v>2</v>
      </c>
      <c r="B5" s="111" t="s">
        <v>184</v>
      </c>
      <c r="C5" s="110" t="s">
        <v>181</v>
      </c>
      <c r="D5" s="110" t="s">
        <v>181</v>
      </c>
      <c r="E5" s="110" t="s">
        <v>181</v>
      </c>
      <c r="F5" s="110" t="s">
        <v>181</v>
      </c>
      <c r="G5" s="110" t="s">
        <v>181</v>
      </c>
      <c r="H5" s="110" t="s">
        <v>181</v>
      </c>
      <c r="I5" s="110" t="s">
        <v>181</v>
      </c>
      <c r="J5" s="110" t="s">
        <v>181</v>
      </c>
      <c r="K5" s="110" t="s">
        <v>181</v>
      </c>
      <c r="L5" s="110"/>
      <c r="M5" s="110"/>
      <c r="N5" s="110"/>
      <c r="O5" s="110"/>
      <c r="P5" s="110"/>
      <c r="Q5" s="110"/>
      <c r="R5" s="110"/>
    </row>
    <row r="6" spans="1:18" x14ac:dyDescent="0.25">
      <c r="A6" s="110">
        <v>3</v>
      </c>
      <c r="B6" s="111" t="s">
        <v>185</v>
      </c>
      <c r="C6" s="110"/>
      <c r="D6" s="110" t="s">
        <v>181</v>
      </c>
      <c r="E6" s="110"/>
      <c r="F6" s="110" t="s">
        <v>181</v>
      </c>
      <c r="G6" s="110"/>
      <c r="H6" s="110"/>
      <c r="I6" s="110"/>
      <c r="J6" s="110" t="s">
        <v>181</v>
      </c>
      <c r="K6" s="110"/>
      <c r="L6" s="110"/>
      <c r="M6" s="110"/>
      <c r="N6" s="110"/>
      <c r="O6" s="110"/>
      <c r="P6" s="110"/>
      <c r="Q6" s="110"/>
      <c r="R6" s="110"/>
    </row>
    <row r="7" spans="1:18" x14ac:dyDescent="0.25">
      <c r="A7" s="110">
        <v>4</v>
      </c>
      <c r="B7" s="111" t="s">
        <v>186</v>
      </c>
      <c r="C7" s="110"/>
      <c r="D7" s="110" t="s">
        <v>181</v>
      </c>
      <c r="E7" s="110" t="s">
        <v>181</v>
      </c>
      <c r="F7" s="110" t="s">
        <v>181</v>
      </c>
      <c r="G7" s="110"/>
      <c r="H7" s="110" t="s">
        <v>181</v>
      </c>
      <c r="I7" s="110" t="s">
        <v>181</v>
      </c>
      <c r="J7" s="110" t="s">
        <v>181</v>
      </c>
      <c r="K7" s="110" t="s">
        <v>181</v>
      </c>
      <c r="L7" s="110"/>
      <c r="M7" s="110"/>
      <c r="N7" s="110"/>
      <c r="O7" s="110"/>
      <c r="P7" s="110"/>
      <c r="Q7" s="110"/>
      <c r="R7" s="110"/>
    </row>
    <row r="8" spans="1:18" x14ac:dyDescent="0.25">
      <c r="A8" s="110">
        <v>5</v>
      </c>
      <c r="B8" s="111" t="s">
        <v>187</v>
      </c>
      <c r="C8" s="110"/>
      <c r="D8" s="110" t="s">
        <v>181</v>
      </c>
      <c r="E8" s="110" t="s">
        <v>181</v>
      </c>
      <c r="F8" s="110" t="s">
        <v>181</v>
      </c>
      <c r="G8" s="110"/>
      <c r="H8" s="110" t="s">
        <v>181</v>
      </c>
      <c r="I8" s="110" t="s">
        <v>181</v>
      </c>
      <c r="J8" s="110" t="s">
        <v>181</v>
      </c>
      <c r="K8" s="110" t="s">
        <v>181</v>
      </c>
      <c r="L8" s="110"/>
      <c r="M8" s="110"/>
      <c r="N8" s="110"/>
      <c r="O8" s="110"/>
      <c r="P8" s="110"/>
      <c r="Q8" s="110"/>
      <c r="R8" s="110"/>
    </row>
    <row r="9" spans="1:18" x14ac:dyDescent="0.25">
      <c r="A9" s="110">
        <v>6</v>
      </c>
      <c r="B9" s="111" t="s">
        <v>188</v>
      </c>
      <c r="C9" s="110" t="s">
        <v>181</v>
      </c>
      <c r="D9" s="110"/>
      <c r="E9" s="110" t="s">
        <v>181</v>
      </c>
      <c r="F9" s="110" t="s">
        <v>181</v>
      </c>
      <c r="G9" s="110" t="s">
        <v>181</v>
      </c>
      <c r="H9" s="110" t="s">
        <v>181</v>
      </c>
      <c r="I9" s="110" t="s">
        <v>181</v>
      </c>
      <c r="J9" s="110" t="s">
        <v>181</v>
      </c>
      <c r="K9" s="110" t="s">
        <v>181</v>
      </c>
      <c r="L9" s="110"/>
      <c r="M9" s="110"/>
      <c r="N9" s="110"/>
      <c r="O9" s="110"/>
      <c r="P9" s="110"/>
      <c r="Q9" s="110"/>
      <c r="R9" s="110"/>
    </row>
    <row r="10" spans="1:18" x14ac:dyDescent="0.25">
      <c r="A10" s="110">
        <v>7</v>
      </c>
      <c r="B10" s="111" t="s">
        <v>189</v>
      </c>
      <c r="C10" s="110"/>
      <c r="D10" s="110"/>
      <c r="E10" s="110"/>
      <c r="F10" s="110" t="s">
        <v>181</v>
      </c>
      <c r="G10" s="110"/>
      <c r="H10" s="110"/>
      <c r="I10" s="110"/>
      <c r="J10" s="110" t="s">
        <v>181</v>
      </c>
      <c r="K10" s="110"/>
      <c r="L10" s="110"/>
      <c r="M10" s="110"/>
      <c r="N10" s="110"/>
      <c r="O10" s="110"/>
      <c r="P10" s="110"/>
      <c r="Q10" s="110"/>
      <c r="R10" s="110"/>
    </row>
    <row r="11" spans="1:18" ht="24" x14ac:dyDescent="0.25">
      <c r="A11" s="110">
        <v>8</v>
      </c>
      <c r="B11" s="112" t="s">
        <v>190</v>
      </c>
      <c r="C11" s="110"/>
      <c r="D11" s="110"/>
      <c r="E11" s="110"/>
      <c r="F11" s="110"/>
      <c r="G11" s="110"/>
      <c r="H11" s="110"/>
      <c r="I11" s="110"/>
      <c r="J11" s="110"/>
      <c r="K11" s="110"/>
      <c r="L11" s="110"/>
      <c r="M11" s="110"/>
      <c r="N11" s="110"/>
      <c r="O11" s="110"/>
      <c r="P11" s="110"/>
      <c r="Q11" s="110"/>
      <c r="R11" s="110"/>
    </row>
    <row r="12" spans="1:18" x14ac:dyDescent="0.25">
      <c r="A12" s="110">
        <v>9</v>
      </c>
      <c r="B12" s="111" t="s">
        <v>191</v>
      </c>
      <c r="C12" s="110"/>
      <c r="D12" s="110"/>
      <c r="E12" s="110"/>
      <c r="F12" s="110" t="s">
        <v>181</v>
      </c>
      <c r="G12" s="110"/>
      <c r="H12" s="110"/>
      <c r="I12" s="110"/>
      <c r="J12" s="110" t="s">
        <v>181</v>
      </c>
      <c r="K12" s="110"/>
      <c r="L12" s="110"/>
      <c r="M12" s="110"/>
      <c r="N12" s="110"/>
      <c r="O12" s="110"/>
      <c r="P12" s="110"/>
      <c r="Q12" s="110"/>
      <c r="R12" s="110"/>
    </row>
    <row r="13" spans="1:18" x14ac:dyDescent="0.25">
      <c r="A13" s="110">
        <v>10</v>
      </c>
      <c r="B13" s="111" t="s">
        <v>192</v>
      </c>
      <c r="C13" s="110"/>
      <c r="D13" s="110" t="s">
        <v>181</v>
      </c>
      <c r="E13" s="110" t="s">
        <v>181</v>
      </c>
      <c r="F13" s="110" t="s">
        <v>181</v>
      </c>
      <c r="G13" s="110"/>
      <c r="H13" s="110" t="s">
        <v>181</v>
      </c>
      <c r="I13" s="110" t="s">
        <v>181</v>
      </c>
      <c r="J13" s="110" t="s">
        <v>181</v>
      </c>
      <c r="K13" s="110" t="s">
        <v>181</v>
      </c>
      <c r="L13" s="110"/>
      <c r="M13" s="110"/>
      <c r="N13" s="110"/>
      <c r="O13" s="110"/>
      <c r="P13" s="110"/>
      <c r="Q13" s="110"/>
      <c r="R13" s="110"/>
    </row>
    <row r="14" spans="1:18" x14ac:dyDescent="0.25">
      <c r="A14" s="110">
        <v>11</v>
      </c>
      <c r="B14" s="111" t="s">
        <v>193</v>
      </c>
      <c r="C14" s="110" t="s">
        <v>181</v>
      </c>
      <c r="D14" s="110" t="s">
        <v>181</v>
      </c>
      <c r="E14" s="110" t="s">
        <v>181</v>
      </c>
      <c r="F14" s="110" t="s">
        <v>181</v>
      </c>
      <c r="G14" s="110" t="s">
        <v>181</v>
      </c>
      <c r="H14" s="110" t="s">
        <v>181</v>
      </c>
      <c r="I14" s="110" t="s">
        <v>181</v>
      </c>
      <c r="J14" s="110" t="s">
        <v>181</v>
      </c>
      <c r="K14" s="110" t="s">
        <v>181</v>
      </c>
      <c r="L14" s="110"/>
      <c r="M14" s="110"/>
      <c r="N14" s="110"/>
      <c r="O14" s="110"/>
      <c r="P14" s="110"/>
      <c r="Q14" s="110"/>
      <c r="R14" s="110"/>
    </row>
    <row r="15" spans="1:18" x14ac:dyDescent="0.25">
      <c r="A15" s="110">
        <v>12</v>
      </c>
      <c r="B15" s="111" t="s">
        <v>194</v>
      </c>
      <c r="C15" s="110"/>
      <c r="D15" s="110" t="s">
        <v>181</v>
      </c>
      <c r="E15" s="110" t="s">
        <v>181</v>
      </c>
      <c r="F15" s="110" t="s">
        <v>181</v>
      </c>
      <c r="G15" s="110"/>
      <c r="H15" s="110" t="s">
        <v>181</v>
      </c>
      <c r="I15" s="110" t="s">
        <v>181</v>
      </c>
      <c r="J15" s="110" t="s">
        <v>181</v>
      </c>
      <c r="K15" s="110" t="s">
        <v>181</v>
      </c>
      <c r="L15" s="110"/>
      <c r="M15" s="110"/>
      <c r="N15" s="110"/>
      <c r="O15" s="110"/>
      <c r="P15" s="110"/>
      <c r="Q15" s="110"/>
      <c r="R15" s="110"/>
    </row>
    <row r="16" spans="1:18" x14ac:dyDescent="0.25">
      <c r="A16" s="110">
        <v>13</v>
      </c>
      <c r="B16" s="111" t="s">
        <v>195</v>
      </c>
      <c r="C16" s="110"/>
      <c r="D16" s="110"/>
      <c r="E16" s="110"/>
      <c r="F16" s="110"/>
      <c r="G16" s="110"/>
      <c r="H16" s="110"/>
      <c r="I16" s="110"/>
      <c r="J16" s="110"/>
      <c r="K16" s="110"/>
      <c r="L16" s="110"/>
      <c r="M16" s="110"/>
      <c r="N16" s="110"/>
      <c r="O16" s="110"/>
      <c r="P16" s="110"/>
      <c r="Q16" s="110"/>
      <c r="R16" s="110"/>
    </row>
    <row r="17" spans="1:18" x14ac:dyDescent="0.25">
      <c r="A17" s="110">
        <v>14</v>
      </c>
      <c r="B17" s="111" t="s">
        <v>196</v>
      </c>
      <c r="C17" s="110"/>
      <c r="D17" s="110"/>
      <c r="E17" s="110" t="s">
        <v>181</v>
      </c>
      <c r="F17" s="110" t="s">
        <v>181</v>
      </c>
      <c r="G17" s="110"/>
      <c r="H17" s="110" t="s">
        <v>181</v>
      </c>
      <c r="I17" s="110" t="s">
        <v>181</v>
      </c>
      <c r="J17" s="110" t="s">
        <v>181</v>
      </c>
      <c r="K17" s="110" t="s">
        <v>181</v>
      </c>
      <c r="L17" s="110"/>
      <c r="M17" s="110"/>
      <c r="N17" s="110"/>
      <c r="O17" s="110"/>
      <c r="P17" s="110"/>
      <c r="Q17" s="110"/>
      <c r="R17" s="110"/>
    </row>
    <row r="18" spans="1:18" x14ac:dyDescent="0.25">
      <c r="A18" s="110">
        <v>15</v>
      </c>
      <c r="B18" s="111" t="s">
        <v>197</v>
      </c>
      <c r="C18" s="110" t="s">
        <v>181</v>
      </c>
      <c r="D18" s="110" t="s">
        <v>181</v>
      </c>
      <c r="E18" s="110" t="s">
        <v>181</v>
      </c>
      <c r="F18" s="110" t="s">
        <v>181</v>
      </c>
      <c r="G18" s="110" t="s">
        <v>181</v>
      </c>
      <c r="H18" s="110" t="s">
        <v>181</v>
      </c>
      <c r="I18" s="110" t="s">
        <v>181</v>
      </c>
      <c r="J18" s="110" t="s">
        <v>181</v>
      </c>
      <c r="K18" s="110" t="s">
        <v>181</v>
      </c>
      <c r="L18" s="110"/>
      <c r="M18" s="110"/>
      <c r="N18" s="110"/>
      <c r="O18" s="110"/>
      <c r="P18" s="110"/>
      <c r="Q18" s="110"/>
      <c r="R18" s="110"/>
    </row>
    <row r="19" spans="1:18" x14ac:dyDescent="0.25">
      <c r="A19" s="110">
        <v>16</v>
      </c>
      <c r="B19" s="111" t="s">
        <v>198</v>
      </c>
      <c r="C19" s="110"/>
      <c r="D19" s="110"/>
      <c r="E19" s="110"/>
      <c r="F19" s="110"/>
      <c r="G19" s="110"/>
      <c r="H19" s="110"/>
      <c r="I19" s="110"/>
      <c r="J19" s="110"/>
      <c r="K19" s="110"/>
      <c r="L19" s="110"/>
      <c r="M19" s="110"/>
      <c r="N19" s="110"/>
      <c r="O19" s="110"/>
      <c r="P19" s="110"/>
      <c r="Q19" s="110"/>
      <c r="R19" s="110"/>
    </row>
    <row r="20" spans="1:18" x14ac:dyDescent="0.25">
      <c r="A20" s="110">
        <v>17</v>
      </c>
      <c r="B20" s="111" t="s">
        <v>199</v>
      </c>
      <c r="C20" s="110"/>
      <c r="D20" s="110" t="s">
        <v>181</v>
      </c>
      <c r="E20" s="110"/>
      <c r="F20" s="110" t="s">
        <v>181</v>
      </c>
      <c r="G20" s="110"/>
      <c r="H20" s="110"/>
      <c r="I20" s="110"/>
      <c r="J20" s="110" t="s">
        <v>181</v>
      </c>
      <c r="K20" s="110"/>
      <c r="L20" s="110"/>
      <c r="M20" s="110"/>
      <c r="N20" s="110"/>
      <c r="O20" s="110"/>
      <c r="P20" s="110"/>
      <c r="Q20" s="110"/>
      <c r="R20" s="110"/>
    </row>
    <row r="21" spans="1:18" x14ac:dyDescent="0.25">
      <c r="A21" s="110">
        <v>18</v>
      </c>
      <c r="B21" s="111" t="s">
        <v>200</v>
      </c>
      <c r="C21" s="110"/>
      <c r="D21" s="110" t="s">
        <v>181</v>
      </c>
      <c r="E21" s="110" t="s">
        <v>181</v>
      </c>
      <c r="F21" s="110" t="s">
        <v>181</v>
      </c>
      <c r="G21" s="110"/>
      <c r="H21" s="110" t="s">
        <v>181</v>
      </c>
      <c r="I21" s="110" t="s">
        <v>181</v>
      </c>
      <c r="J21" s="110" t="s">
        <v>181</v>
      </c>
      <c r="K21" s="110" t="s">
        <v>181</v>
      </c>
      <c r="L21" s="110"/>
      <c r="M21" s="110"/>
      <c r="N21" s="110"/>
      <c r="O21" s="110"/>
      <c r="P21" s="110"/>
      <c r="Q21" s="110"/>
      <c r="R21" s="110"/>
    </row>
    <row r="22" spans="1:18" x14ac:dyDescent="0.25">
      <c r="A22" s="110">
        <v>19</v>
      </c>
      <c r="B22" s="111" t="s">
        <v>201</v>
      </c>
      <c r="C22" s="110"/>
      <c r="D22" s="110"/>
      <c r="E22" s="110"/>
      <c r="F22" s="110"/>
      <c r="G22" s="110"/>
      <c r="H22" s="110"/>
      <c r="I22" s="110"/>
      <c r="J22" s="110"/>
      <c r="K22" s="110"/>
      <c r="L22" s="110"/>
      <c r="M22" s="110"/>
      <c r="N22" s="110"/>
      <c r="O22" s="110"/>
      <c r="P22" s="110"/>
      <c r="Q22" s="110"/>
      <c r="R22" s="110"/>
    </row>
    <row r="23" spans="1:18" x14ac:dyDescent="0.25">
      <c r="A23" s="110" t="s">
        <v>202</v>
      </c>
      <c r="B23" s="110"/>
      <c r="C23" s="110">
        <f>IF(AND(COUNTA(C4:C22)&gt;=0,COUNTA(C4:C22)&lt;19),0+COUNTA(C4:C22),19)</f>
        <v>5</v>
      </c>
      <c r="D23" s="110">
        <f t="shared" ref="D23:R23" si="0">IF(AND(COUNTA(D4:D22)&gt;=0,COUNTA(D4:D22)&lt;19),0+COUNTA(D4:D22),19)</f>
        <v>11</v>
      </c>
      <c r="E23" s="110">
        <f t="shared" si="0"/>
        <v>11</v>
      </c>
      <c r="F23" s="110">
        <f t="shared" si="0"/>
        <v>15</v>
      </c>
      <c r="G23" s="110">
        <f t="shared" si="0"/>
        <v>5</v>
      </c>
      <c r="H23" s="110">
        <f t="shared" si="0"/>
        <v>11</v>
      </c>
      <c r="I23" s="110">
        <f t="shared" si="0"/>
        <v>11</v>
      </c>
      <c r="J23" s="110">
        <f t="shared" si="0"/>
        <v>15</v>
      </c>
      <c r="K23" s="110">
        <f t="shared" si="0"/>
        <v>11</v>
      </c>
      <c r="L23" s="110">
        <f t="shared" si="0"/>
        <v>0</v>
      </c>
      <c r="M23" s="110">
        <f t="shared" si="0"/>
        <v>0</v>
      </c>
      <c r="N23" s="110">
        <f t="shared" si="0"/>
        <v>0</v>
      </c>
      <c r="O23" s="110">
        <f t="shared" si="0"/>
        <v>0</v>
      </c>
      <c r="P23" s="110">
        <f t="shared" si="0"/>
        <v>0</v>
      </c>
      <c r="Q23" s="110">
        <f t="shared" si="0"/>
        <v>0</v>
      </c>
      <c r="R23" s="110">
        <f t="shared" si="0"/>
        <v>0</v>
      </c>
    </row>
    <row r="25" spans="1:18" x14ac:dyDescent="0.25">
      <c r="A25" s="506" t="s">
        <v>203</v>
      </c>
      <c r="B25" s="506"/>
      <c r="C25" s="506"/>
      <c r="D25" s="115"/>
    </row>
    <row r="26" spans="1:18" ht="24" x14ac:dyDescent="0.25">
      <c r="A26" s="121" t="s">
        <v>204</v>
      </c>
      <c r="B26" s="121" t="s">
        <v>59</v>
      </c>
      <c r="C26" s="121" t="s">
        <v>205</v>
      </c>
      <c r="D26" s="116"/>
    </row>
    <row r="27" spans="1:18" x14ac:dyDescent="0.25">
      <c r="A27" s="122" t="s">
        <v>75</v>
      </c>
      <c r="B27" s="122" t="s">
        <v>206</v>
      </c>
      <c r="C27" s="123" t="s">
        <v>207</v>
      </c>
      <c r="D27" s="117"/>
    </row>
    <row r="28" spans="1:18" x14ac:dyDescent="0.25">
      <c r="A28" s="122" t="s">
        <v>208</v>
      </c>
      <c r="B28" s="122" t="s">
        <v>209</v>
      </c>
      <c r="C28" s="124" t="s">
        <v>210</v>
      </c>
      <c r="D28" s="118"/>
    </row>
    <row r="29" spans="1:18" x14ac:dyDescent="0.25">
      <c r="A29" s="122" t="s">
        <v>79</v>
      </c>
      <c r="B29" s="122" t="s">
        <v>211</v>
      </c>
      <c r="C29" s="125" t="s">
        <v>212</v>
      </c>
      <c r="D29" s="117"/>
      <c r="H29" s="119"/>
    </row>
    <row r="31" spans="1:18" hidden="1" x14ac:dyDescent="0.25"/>
    <row r="32" spans="1:18" hidden="1" x14ac:dyDescent="0.25">
      <c r="A32" s="120" t="s">
        <v>181</v>
      </c>
    </row>
    <row r="33" spans="1:1" hidden="1" x14ac:dyDescent="0.25">
      <c r="A33" s="120" t="s">
        <v>182</v>
      </c>
    </row>
  </sheetData>
  <mergeCells count="2">
    <mergeCell ref="A25:C25"/>
    <mergeCell ref="A2:E2"/>
  </mergeCells>
  <conditionalFormatting sqref="C23:R23">
    <cfRule type="cellIs" dxfId="2" priority="1" operator="between">
      <formula>12</formula>
      <formula>19</formula>
    </cfRule>
    <cfRule type="cellIs" dxfId="1" priority="2" operator="between">
      <formula>6</formula>
      <formula>11</formula>
    </cfRule>
    <cfRule type="cellIs" dxfId="0" priority="3" operator="between">
      <formula>1</formula>
      <formula>5</formula>
    </cfRule>
  </conditionalFormatting>
  <dataValidations count="1">
    <dataValidation type="list" allowBlank="1" showInputMessage="1" showErrorMessage="1" sqref="C4:R22" xr:uid="{00000000-0002-0000-0800-000000000000}">
      <formula1>$A$32:$A$33</formula1>
    </dataValidation>
  </dataValidations>
  <pageMargins left="0.7" right="0.7" top="0.75" bottom="0.75" header="0.3" footer="0.3"/>
  <pageSetup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vt:i4>
      </vt:variant>
    </vt:vector>
  </HeadingPairs>
  <TitlesOfParts>
    <vt:vector size="13" baseType="lpstr">
      <vt:lpstr>PAGINA SIG</vt:lpstr>
      <vt:lpstr>Control de Cambios</vt:lpstr>
      <vt:lpstr>Intructivo</vt:lpstr>
      <vt:lpstr>Mapa final</vt:lpstr>
      <vt:lpstr>Matriz Calor Inherente</vt:lpstr>
      <vt:lpstr>Matriz Calor Residual</vt:lpstr>
      <vt:lpstr>Tabla probabilidad</vt:lpstr>
      <vt:lpstr>Tabla Impacto</vt:lpstr>
      <vt:lpstr>Tabla Impacto Corrupción</vt:lpstr>
      <vt:lpstr>Tabla Valoración controles</vt:lpstr>
      <vt:lpstr>PARAMETROS</vt:lpstr>
      <vt:lpstr>'Mapa final'!Área_de_impresión</vt:lpstr>
      <vt:lpstr>'Mapa final'!Títulos_a_imprimir</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PD. Julio Cesar Salgado Guerrero</cp:lastModifiedBy>
  <cp:lastPrinted>2024-04-04T20:28:58Z</cp:lastPrinted>
  <dcterms:created xsi:type="dcterms:W3CDTF">2020-03-24T23:12:47Z</dcterms:created>
  <dcterms:modified xsi:type="dcterms:W3CDTF">2024-05-08T16:14:30Z</dcterms:modified>
</cp:coreProperties>
</file>