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hidePivotFieldList="1" defaultThemeVersion="124226"/>
  <mc:AlternateContent xmlns:mc="http://schemas.openxmlformats.org/markup-compatibility/2006">
    <mc:Choice Requires="x15">
      <x15ac:absPath xmlns:x15ac="http://schemas.microsoft.com/office/spreadsheetml/2010/11/ac" url="D:\AÑO 2024\RIESGOS 2024\"/>
    </mc:Choice>
  </mc:AlternateContent>
  <xr:revisionPtr revIDLastSave="0" documentId="13_ncr:1_{E1CCEF7F-B608-45F2-999F-608A061B06D7}" xr6:coauthVersionLast="47" xr6:coauthVersionMax="47" xr10:uidLastSave="{00000000-0000-0000-0000-000000000000}"/>
  <bookViews>
    <workbookView xWindow="-120" yWindow="-120" windowWidth="29040" windowHeight="15840" tabRatio="882" firstSheet="3" activeTab="3" xr2:uid="{00000000-000D-0000-FFFF-FFFF00000000}"/>
  </bookViews>
  <sheets>
    <sheet name="PAGINA SGI" sheetId="25" state="hidden" r:id="rId1"/>
    <sheet name="Control de Cambios" sheetId="26" state="hidden" r:id="rId2"/>
    <sheet name="Intructivo" sheetId="24" state="hidden" r:id="rId3"/>
    <sheet name="Mapa final" sheetId="1" r:id="rId4"/>
    <sheet name="Matriz Calor Inherente" sheetId="18" r:id="rId5"/>
    <sheet name="Matriz Calor Residual" sheetId="19" r:id="rId6"/>
    <sheet name="Tabla probabilidad" sheetId="12" r:id="rId7"/>
    <sheet name="Tabla Impacto" sheetId="13" r:id="rId8"/>
    <sheet name="Tabla Impacto Corrupción" sheetId="22" r:id="rId9"/>
    <sheet name="Tabla Valoración controles" sheetId="15" r:id="rId10"/>
    <sheet name="PARAMETROS" sheetId="16" state="hidden" r:id="rId11"/>
  </sheets>
  <calcPr calcId="191029"/>
  <pivotCaches>
    <pivotCache cacheId="3" r:id="rId1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4" i="1" l="1"/>
  <c r="V25" i="1"/>
  <c r="V12" i="1"/>
  <c r="R23" i="22"/>
  <c r="Q23" i="22"/>
  <c r="P23" i="22"/>
  <c r="O23" i="22"/>
  <c r="N23" i="22"/>
  <c r="M23" i="22"/>
  <c r="L23" i="22"/>
  <c r="K23" i="22"/>
  <c r="J23" i="22"/>
  <c r="I23" i="22"/>
  <c r="H23" i="22"/>
  <c r="G23" i="22"/>
  <c r="F23" i="22"/>
  <c r="E23" i="22"/>
  <c r="D23" i="22"/>
  <c r="C23" i="22"/>
  <c r="C14" i="16"/>
  <c r="C13" i="16"/>
  <c r="C4" i="16"/>
  <c r="C5" i="16"/>
  <c r="C6" i="16"/>
  <c r="C7" i="16"/>
  <c r="C8" i="16"/>
  <c r="C9" i="16"/>
  <c r="C10" i="16"/>
  <c r="C11" i="16"/>
  <c r="C12" i="16"/>
  <c r="C15" i="16"/>
  <c r="C16" i="16"/>
  <c r="C17" i="16"/>
  <c r="C18" i="16"/>
  <c r="C19" i="16"/>
  <c r="C20" i="16"/>
  <c r="C21" i="16"/>
  <c r="C22" i="16"/>
  <c r="C23" i="16"/>
  <c r="C24" i="16"/>
  <c r="C3" i="16"/>
  <c r="Y12" i="1" l="1"/>
  <c r="Y13" i="1"/>
  <c r="Y14" i="1"/>
  <c r="M12" i="1"/>
  <c r="N12" i="1" s="1"/>
  <c r="R36" i="18"/>
  <c r="AJ28" i="18"/>
  <c r="F221" i="13"/>
  <c r="F211" i="13"/>
  <c r="F212" i="13"/>
  <c r="F213" i="13"/>
  <c r="F214" i="13"/>
  <c r="F215" i="13"/>
  <c r="F216" i="13"/>
  <c r="F217" i="13"/>
  <c r="F218" i="13"/>
  <c r="F219" i="13"/>
  <c r="F220" i="13"/>
  <c r="F210" i="13"/>
  <c r="V54" i="1"/>
  <c r="V49" i="1"/>
  <c r="V43" i="1"/>
  <c r="AL44" i="18"/>
  <c r="AJ44" i="18"/>
  <c r="AF44" i="18"/>
  <c r="AD44" i="18"/>
  <c r="Z44" i="18"/>
  <c r="X44" i="18"/>
  <c r="T44" i="18"/>
  <c r="R44" i="18"/>
  <c r="N44" i="18"/>
  <c r="L44" i="18"/>
  <c r="AL36" i="18"/>
  <c r="AJ36" i="18"/>
  <c r="AF36" i="18"/>
  <c r="AD36" i="18"/>
  <c r="Z36" i="18"/>
  <c r="X36" i="18"/>
  <c r="T36" i="18"/>
  <c r="N36" i="18"/>
  <c r="L36" i="18"/>
  <c r="AL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Y71" i="1"/>
  <c r="V71" i="1"/>
  <c r="Y70" i="1"/>
  <c r="V70" i="1"/>
  <c r="Y69" i="1"/>
  <c r="V69" i="1"/>
  <c r="Y68" i="1"/>
  <c r="V68" i="1"/>
  <c r="Y67" i="1"/>
  <c r="V67" i="1"/>
  <c r="Y66" i="1"/>
  <c r="V66" i="1"/>
  <c r="M66" i="1"/>
  <c r="N66" i="1" s="1"/>
  <c r="Y65" i="1"/>
  <c r="V65" i="1"/>
  <c r="Y64" i="1"/>
  <c r="V64" i="1"/>
  <c r="Y63" i="1"/>
  <c r="V63" i="1"/>
  <c r="Y62" i="1"/>
  <c r="V62" i="1"/>
  <c r="Y61" i="1"/>
  <c r="V61" i="1"/>
  <c r="Y60" i="1"/>
  <c r="V60" i="1"/>
  <c r="AG60" i="1" s="1"/>
  <c r="AF60" i="1" s="1"/>
  <c r="M60" i="1"/>
  <c r="N60" i="1" s="1"/>
  <c r="Y59" i="1"/>
  <c r="V59" i="1"/>
  <c r="Y58" i="1"/>
  <c r="V58" i="1"/>
  <c r="Y57" i="1"/>
  <c r="V57" i="1"/>
  <c r="Y56" i="1"/>
  <c r="V56" i="1"/>
  <c r="Y55" i="1"/>
  <c r="V55" i="1"/>
  <c r="Y54" i="1"/>
  <c r="M54" i="1"/>
  <c r="N54" i="1" s="1"/>
  <c r="Y53" i="1"/>
  <c r="V53" i="1"/>
  <c r="Y52" i="1"/>
  <c r="V52" i="1"/>
  <c r="Y51" i="1"/>
  <c r="V51" i="1"/>
  <c r="Y50" i="1"/>
  <c r="V50" i="1"/>
  <c r="AG51" i="1" s="1"/>
  <c r="AF51" i="1" s="1"/>
  <c r="Y49" i="1"/>
  <c r="Y48" i="1"/>
  <c r="V48" i="1"/>
  <c r="M48" i="1"/>
  <c r="N48" i="1" s="1"/>
  <c r="Y47" i="1"/>
  <c r="V47" i="1"/>
  <c r="Y46" i="1"/>
  <c r="V46" i="1"/>
  <c r="AG47" i="1" s="1"/>
  <c r="AF47" i="1" s="1"/>
  <c r="Y45" i="1"/>
  <c r="V45" i="1"/>
  <c r="Y44" i="1"/>
  <c r="V44" i="1"/>
  <c r="Y43" i="1"/>
  <c r="Y42" i="1"/>
  <c r="V42" i="1"/>
  <c r="M42" i="1"/>
  <c r="N42" i="1" s="1"/>
  <c r="Y41" i="1"/>
  <c r="V41" i="1"/>
  <c r="Y40" i="1"/>
  <c r="V40" i="1"/>
  <c r="Y39" i="1"/>
  <c r="V39" i="1"/>
  <c r="Y38" i="1"/>
  <c r="V38" i="1"/>
  <c r="Y37" i="1"/>
  <c r="V37" i="1"/>
  <c r="Y36" i="1"/>
  <c r="V36" i="1"/>
  <c r="M36" i="1"/>
  <c r="N36" i="1" s="1"/>
  <c r="Y35" i="1"/>
  <c r="V35" i="1"/>
  <c r="Y34" i="1"/>
  <c r="V34" i="1"/>
  <c r="Y33" i="1"/>
  <c r="V33" i="1"/>
  <c r="Y32" i="1"/>
  <c r="V32" i="1"/>
  <c r="AC33" i="1" s="1"/>
  <c r="AE33" i="1" s="1"/>
  <c r="Y31" i="1"/>
  <c r="V31" i="1"/>
  <c r="Y30" i="1"/>
  <c r="V30" i="1"/>
  <c r="M30" i="1"/>
  <c r="N30" i="1" s="1"/>
  <c r="Y29" i="1"/>
  <c r="V29" i="1"/>
  <c r="Y28" i="1"/>
  <c r="V28" i="1"/>
  <c r="Y27" i="1"/>
  <c r="V27" i="1"/>
  <c r="Y26" i="1"/>
  <c r="V26" i="1"/>
  <c r="AC26" i="1" s="1"/>
  <c r="Y25" i="1"/>
  <c r="Y24" i="1"/>
  <c r="M24" i="1"/>
  <c r="N24" i="1" s="1"/>
  <c r="M18" i="1"/>
  <c r="N18" i="1" s="1"/>
  <c r="V17" i="1"/>
  <c r="V16" i="1"/>
  <c r="V15" i="1"/>
  <c r="Y23" i="1"/>
  <c r="V23" i="1"/>
  <c r="Y22" i="1"/>
  <c r="V22" i="1"/>
  <c r="Y21" i="1"/>
  <c r="V21" i="1"/>
  <c r="Y20" i="1"/>
  <c r="V20" i="1"/>
  <c r="Y19" i="1"/>
  <c r="V19" i="1"/>
  <c r="Y18" i="1"/>
  <c r="V18" i="1"/>
  <c r="Y15" i="1"/>
  <c r="Y16" i="1"/>
  <c r="Y17" i="1"/>
  <c r="AC40" i="1"/>
  <c r="AE40" i="1" s="1"/>
  <c r="V14" i="1"/>
  <c r="V13" i="1"/>
  <c r="AG40" i="1"/>
  <c r="AF40" i="1" s="1"/>
  <c r="P44" i="1"/>
  <c r="P46" i="1"/>
  <c r="P43" i="1"/>
  <c r="P64" i="1"/>
  <c r="P23" i="1"/>
  <c r="P13" i="1"/>
  <c r="P52" i="1"/>
  <c r="P33" i="1"/>
  <c r="P28" i="1"/>
  <c r="P57" i="1"/>
  <c r="P15" i="1"/>
  <c r="P51" i="1"/>
  <c r="P41" i="1"/>
  <c r="P50" i="1"/>
  <c r="P56" i="1"/>
  <c r="P55" i="1"/>
  <c r="P14" i="1"/>
  <c r="P20" i="1"/>
  <c r="P70" i="1"/>
  <c r="P65" i="1"/>
  <c r="P63" i="1"/>
  <c r="P38" i="1"/>
  <c r="P25" i="1"/>
  <c r="P61" i="1"/>
  <c r="P45" i="1"/>
  <c r="P32" i="1"/>
  <c r="P49" i="1"/>
  <c r="P19" i="1"/>
  <c r="P17" i="1"/>
  <c r="P34" i="1"/>
  <c r="P29" i="1"/>
  <c r="P21" i="1"/>
  <c r="P58" i="1"/>
  <c r="P22" i="1"/>
  <c r="P69" i="1"/>
  <c r="P59" i="1"/>
  <c r="P68" i="1"/>
  <c r="P16" i="1"/>
  <c r="P26" i="1"/>
  <c r="P71" i="1"/>
  <c r="P35" i="1"/>
  <c r="P27" i="1"/>
  <c r="P53" i="1"/>
  <c r="P31" i="1"/>
  <c r="P40" i="1"/>
  <c r="P39" i="1"/>
  <c r="P47" i="1"/>
  <c r="P62" i="1"/>
  <c r="P67" i="1"/>
  <c r="P37" i="1"/>
  <c r="B221" i="13" a="1"/>
  <c r="AG16" i="1" l="1"/>
  <c r="AF16" i="1" s="1"/>
  <c r="AC60" i="1"/>
  <c r="AG41" i="1"/>
  <c r="AF41" i="1" s="1"/>
  <c r="AC42" i="1"/>
  <c r="AD42" i="1" s="1"/>
  <c r="AG33" i="1"/>
  <c r="AF33" i="1" s="1"/>
  <c r="AC34" i="1"/>
  <c r="AD34" i="1" s="1"/>
  <c r="AC22" i="1"/>
  <c r="AE22" i="1" s="1"/>
  <c r="AG23" i="1"/>
  <c r="AF23" i="1" s="1"/>
  <c r="AC65" i="1"/>
  <c r="AE65" i="1" s="1"/>
  <c r="AC47" i="1"/>
  <c r="AD47" i="1" s="1"/>
  <c r="AG11" i="19" s="1"/>
  <c r="AC36" i="1"/>
  <c r="AD36" i="1" s="1"/>
  <c r="AC17" i="1"/>
  <c r="AD17" i="1" s="1"/>
  <c r="AC54" i="1"/>
  <c r="AD54" i="1" s="1"/>
  <c r="AG27" i="1"/>
  <c r="AF27" i="1" s="1"/>
  <c r="AC16" i="1"/>
  <c r="AD16" i="1" s="1"/>
  <c r="AF26" i="19" s="1"/>
  <c r="AC21" i="1"/>
  <c r="AE21" i="1" s="1"/>
  <c r="AD65" i="1"/>
  <c r="AE26" i="1"/>
  <c r="AD26" i="1"/>
  <c r="AC18" i="1"/>
  <c r="AD18" i="1" s="1"/>
  <c r="AG21" i="1"/>
  <c r="AF21" i="1" s="1"/>
  <c r="AG22" i="1"/>
  <c r="AF22" i="1" s="1"/>
  <c r="AC28" i="1"/>
  <c r="AD28" i="1" s="1"/>
  <c r="AG34" i="1"/>
  <c r="AF34" i="1" s="1"/>
  <c r="AG26" i="1"/>
  <c r="AF26" i="1" s="1"/>
  <c r="AC27" i="1"/>
  <c r="AC23" i="1"/>
  <c r="AD23" i="1" s="1"/>
  <c r="AG17" i="1"/>
  <c r="AF17" i="1" s="1"/>
  <c r="AD40" i="1"/>
  <c r="AL50" i="19" s="1"/>
  <c r="AD33" i="1"/>
  <c r="AG61" i="1"/>
  <c r="AF61" i="1" s="1"/>
  <c r="W34" i="19" s="1"/>
  <c r="AG65" i="1"/>
  <c r="AF65" i="1" s="1"/>
  <c r="AG24" i="19" s="1"/>
  <c r="AC41" i="1"/>
  <c r="AD41" i="1" s="1"/>
  <c r="AC61" i="1"/>
  <c r="AD61" i="1" s="1"/>
  <c r="AG64" i="1"/>
  <c r="AF64" i="1" s="1"/>
  <c r="AC30" i="1"/>
  <c r="AG58" i="1"/>
  <c r="AF58" i="1" s="1"/>
  <c r="AC58" i="1"/>
  <c r="AD58" i="1" s="1"/>
  <c r="Z33" i="19" s="1"/>
  <c r="AC12" i="1"/>
  <c r="AC29" i="1"/>
  <c r="AG28" i="1"/>
  <c r="AF28" i="1" s="1"/>
  <c r="AC35" i="1"/>
  <c r="AG35" i="1"/>
  <c r="AF35" i="1" s="1"/>
  <c r="AG39" i="1"/>
  <c r="AF39" i="1" s="1"/>
  <c r="AC38" i="1"/>
  <c r="AC39" i="1"/>
  <c r="AG38" i="1"/>
  <c r="AF38" i="1" s="1"/>
  <c r="AC24" i="1"/>
  <c r="AG29" i="1"/>
  <c r="AF29" i="1" s="1"/>
  <c r="AC48" i="1"/>
  <c r="AG69" i="1"/>
  <c r="AF69" i="1" s="1"/>
  <c r="AC64" i="1"/>
  <c r="AD64" i="1" s="1"/>
  <c r="AF53" i="19"/>
  <c r="AG52" i="1"/>
  <c r="AF52" i="1" s="1"/>
  <c r="AC52" i="1"/>
  <c r="AG53" i="1"/>
  <c r="AF53" i="1" s="1"/>
  <c r="AC53" i="1"/>
  <c r="AC59" i="1"/>
  <c r="AG59" i="1"/>
  <c r="AF59" i="1" s="1"/>
  <c r="AE61" i="1"/>
  <c r="AC62" i="1"/>
  <c r="AG63" i="1"/>
  <c r="AF63" i="1" s="1"/>
  <c r="AC63" i="1"/>
  <c r="AG62" i="1"/>
  <c r="AF62" i="1" s="1"/>
  <c r="AL23" i="19"/>
  <c r="AC67" i="1"/>
  <c r="AG67" i="1"/>
  <c r="AF67" i="1" s="1"/>
  <c r="AC66" i="1"/>
  <c r="AG66" i="1"/>
  <c r="AF66" i="1" s="1"/>
  <c r="AG70" i="1"/>
  <c r="AF70" i="1" s="1"/>
  <c r="AC70" i="1"/>
  <c r="AC71" i="1"/>
  <c r="AG71" i="1"/>
  <c r="AF71" i="1" s="1"/>
  <c r="AC68" i="1"/>
  <c r="AC69" i="1"/>
  <c r="AG68" i="1"/>
  <c r="AF68" i="1" s="1"/>
  <c r="AD60" i="1"/>
  <c r="AE60" i="1"/>
  <c r="AC51" i="1"/>
  <c r="B221" i="13"/>
  <c r="H210" i="13" s="1"/>
  <c r="U40" i="19" l="1"/>
  <c r="AA54" i="19"/>
  <c r="AE42" i="1"/>
  <c r="AC43" i="1" s="1"/>
  <c r="AE29" i="19"/>
  <c r="AE34" i="1"/>
  <c r="N29" i="19"/>
  <c r="AF33" i="19"/>
  <c r="T33" i="19"/>
  <c r="N13" i="19"/>
  <c r="AA24" i="19"/>
  <c r="T13" i="19"/>
  <c r="T43" i="19"/>
  <c r="AA44" i="19"/>
  <c r="AD22" i="1"/>
  <c r="AF23" i="19"/>
  <c r="U54" i="19"/>
  <c r="AL33" i="19"/>
  <c r="AE58" i="1"/>
  <c r="O21" i="19"/>
  <c r="AH65" i="1"/>
  <c r="T19" i="19"/>
  <c r="AF19" i="19"/>
  <c r="AM54" i="19"/>
  <c r="O44" i="19"/>
  <c r="AA14" i="19"/>
  <c r="AM24" i="19"/>
  <c r="N53" i="19"/>
  <c r="AM44" i="19"/>
  <c r="U11" i="19"/>
  <c r="AL19" i="19"/>
  <c r="AG44" i="19"/>
  <c r="O34" i="19"/>
  <c r="O54" i="19"/>
  <c r="AG34" i="19"/>
  <c r="AG51" i="19"/>
  <c r="T29" i="19"/>
  <c r="U44" i="19"/>
  <c r="O14" i="19"/>
  <c r="AA34" i="19"/>
  <c r="T39" i="19"/>
  <c r="Z39" i="19"/>
  <c r="T49" i="19"/>
  <c r="AH47" i="1"/>
  <c r="AL9" i="19"/>
  <c r="AA41" i="19"/>
  <c r="AM21" i="19"/>
  <c r="AH26" i="1"/>
  <c r="N9" i="19"/>
  <c r="U14" i="19"/>
  <c r="U24" i="19"/>
  <c r="AM14" i="19"/>
  <c r="AG14" i="19"/>
  <c r="AF9" i="19"/>
  <c r="AL39" i="19"/>
  <c r="Z9" i="19"/>
  <c r="Z29" i="19"/>
  <c r="U51" i="19"/>
  <c r="AG41" i="19"/>
  <c r="K54" i="19"/>
  <c r="U34" i="19"/>
  <c r="T9" i="19"/>
  <c r="AL29" i="19"/>
  <c r="N49" i="19"/>
  <c r="O11" i="19"/>
  <c r="AA21" i="19"/>
  <c r="AF49" i="19"/>
  <c r="AH34" i="1"/>
  <c r="Z19" i="19"/>
  <c r="AM50" i="19"/>
  <c r="AM51" i="19"/>
  <c r="N19" i="19"/>
  <c r="AF39" i="19"/>
  <c r="Z49" i="19"/>
  <c r="AA10" i="19"/>
  <c r="AA11" i="19"/>
  <c r="AA31" i="19"/>
  <c r="O24" i="19"/>
  <c r="AM34" i="19"/>
  <c r="AG54" i="19"/>
  <c r="U21" i="19"/>
  <c r="AF29" i="19"/>
  <c r="AL49" i="19"/>
  <c r="AG21" i="19"/>
  <c r="AG31" i="19"/>
  <c r="AM41" i="19"/>
  <c r="R8" i="19"/>
  <c r="N39" i="19"/>
  <c r="K24" i="19"/>
  <c r="Q34" i="19"/>
  <c r="AL43" i="19"/>
  <c r="K34" i="19"/>
  <c r="AE54" i="1"/>
  <c r="AC55" i="1" s="1"/>
  <c r="AD55" i="1" s="1"/>
  <c r="AI34" i="19"/>
  <c r="AE47" i="1"/>
  <c r="AD18" i="19"/>
  <c r="AG6" i="19"/>
  <c r="Z23" i="19"/>
  <c r="Z43" i="19"/>
  <c r="AL53" i="19"/>
  <c r="Z53" i="19"/>
  <c r="T53" i="19"/>
  <c r="N33" i="19"/>
  <c r="T23" i="19"/>
  <c r="N23" i="19"/>
  <c r="Z13" i="19"/>
  <c r="AF13" i="19"/>
  <c r="AL13" i="19"/>
  <c r="AH58" i="1"/>
  <c r="N43" i="19"/>
  <c r="AF43" i="19"/>
  <c r="AE36" i="1"/>
  <c r="AC37" i="1" s="1"/>
  <c r="AE37" i="1" s="1"/>
  <c r="U20" i="19"/>
  <c r="AM30" i="19"/>
  <c r="AA20" i="19"/>
  <c r="AA40" i="19"/>
  <c r="AE41" i="1"/>
  <c r="AA30" i="19"/>
  <c r="O30" i="19"/>
  <c r="AJ48" i="19"/>
  <c r="AD38" i="19"/>
  <c r="AE18" i="1"/>
  <c r="AC19" i="1" s="1"/>
  <c r="AE19" i="1" s="1"/>
  <c r="AC20" i="1" s="1"/>
  <c r="AD21" i="1"/>
  <c r="S47" i="19" s="1"/>
  <c r="AE23" i="1"/>
  <c r="AE17" i="1"/>
  <c r="U41" i="19"/>
  <c r="AA51" i="19"/>
  <c r="O51" i="19"/>
  <c r="AM11" i="19"/>
  <c r="O41" i="19"/>
  <c r="O31" i="19"/>
  <c r="U31" i="19"/>
  <c r="AM31" i="19"/>
  <c r="T30" i="19"/>
  <c r="AF30" i="19"/>
  <c r="Z10" i="19"/>
  <c r="AL40" i="19"/>
  <c r="T10" i="19"/>
  <c r="T50" i="19"/>
  <c r="Z20" i="19"/>
  <c r="N50" i="19"/>
  <c r="N40" i="19"/>
  <c r="N20" i="19"/>
  <c r="Z40" i="19"/>
  <c r="O40" i="19"/>
  <c r="AF20" i="19"/>
  <c r="AL20" i="19"/>
  <c r="AL10" i="19"/>
  <c r="T20" i="19"/>
  <c r="AH41" i="1"/>
  <c r="AA50" i="19"/>
  <c r="AL30" i="19"/>
  <c r="T40" i="19"/>
  <c r="AM10" i="19"/>
  <c r="AG10" i="19"/>
  <c r="N30" i="19"/>
  <c r="AH40" i="1"/>
  <c r="Z30" i="19"/>
  <c r="Z50" i="19"/>
  <c r="AF10" i="19"/>
  <c r="AG20" i="19"/>
  <c r="AF40" i="19"/>
  <c r="N10" i="19"/>
  <c r="AF50" i="19"/>
  <c r="S19" i="19"/>
  <c r="Y9" i="19"/>
  <c r="M19" i="19"/>
  <c r="R18" i="19"/>
  <c r="L8" i="19"/>
  <c r="X38" i="19"/>
  <c r="R48" i="19"/>
  <c r="X28" i="19"/>
  <c r="AJ18" i="19"/>
  <c r="X18" i="19"/>
  <c r="AD8" i="19"/>
  <c r="R28" i="19"/>
  <c r="R38" i="19"/>
  <c r="AJ28" i="19"/>
  <c r="AE28" i="1"/>
  <c r="AD48" i="19"/>
  <c r="AJ8" i="19"/>
  <c r="L48" i="19"/>
  <c r="L28" i="19"/>
  <c r="AJ38" i="19"/>
  <c r="X8" i="19"/>
  <c r="L18" i="19"/>
  <c r="L38" i="19"/>
  <c r="AD28" i="19"/>
  <c r="X48" i="19"/>
  <c r="M7" i="19"/>
  <c r="AL36" i="19"/>
  <c r="T36" i="19"/>
  <c r="AL46" i="19"/>
  <c r="T16" i="19"/>
  <c r="N36" i="19"/>
  <c r="AL16" i="19"/>
  <c r="T6" i="19"/>
  <c r="AH16" i="1"/>
  <c r="AL6" i="19"/>
  <c r="Z26" i="19"/>
  <c r="Z46" i="19"/>
  <c r="Z36" i="19"/>
  <c r="AF16" i="19"/>
  <c r="AF46" i="19"/>
  <c r="AF6" i="19"/>
  <c r="T46" i="19"/>
  <c r="AF36" i="19"/>
  <c r="N46" i="19"/>
  <c r="T26" i="19"/>
  <c r="AM46" i="19"/>
  <c r="AL26" i="19"/>
  <c r="AE16" i="1"/>
  <c r="AG26" i="19"/>
  <c r="AM6" i="19"/>
  <c r="N16" i="19"/>
  <c r="N6" i="19"/>
  <c r="Z16" i="19"/>
  <c r="N26" i="19"/>
  <c r="AG16" i="19"/>
  <c r="Z6" i="19"/>
  <c r="AC54" i="19"/>
  <c r="W24" i="19"/>
  <c r="M37" i="19"/>
  <c r="AA36" i="19"/>
  <c r="AA6" i="19"/>
  <c r="AA16" i="19"/>
  <c r="AK37" i="19"/>
  <c r="S27" i="19"/>
  <c r="Q14" i="19"/>
  <c r="AI44" i="19"/>
  <c r="AC14" i="19"/>
  <c r="Y37" i="19"/>
  <c r="AM36" i="19"/>
  <c r="AG36" i="19"/>
  <c r="AA46" i="19"/>
  <c r="O6" i="19"/>
  <c r="AH21" i="1"/>
  <c r="Y17" i="19"/>
  <c r="W54" i="19"/>
  <c r="AI14" i="19"/>
  <c r="Q44" i="19"/>
  <c r="M27" i="19"/>
  <c r="O46" i="19"/>
  <c r="O36" i="19"/>
  <c r="AK47" i="19"/>
  <c r="AK17" i="19"/>
  <c r="AM16" i="19"/>
  <c r="AH17" i="1"/>
  <c r="AG46" i="19"/>
  <c r="AM26" i="19"/>
  <c r="S37" i="19"/>
  <c r="AK27" i="19"/>
  <c r="AE17" i="19"/>
  <c r="AH61" i="1"/>
  <c r="Q24" i="19"/>
  <c r="W14" i="19"/>
  <c r="AC44" i="19"/>
  <c r="U46" i="19"/>
  <c r="U36" i="19"/>
  <c r="O16" i="19"/>
  <c r="S17" i="19"/>
  <c r="AE47" i="19"/>
  <c r="Q54" i="19"/>
  <c r="W44" i="19"/>
  <c r="AI54" i="19"/>
  <c r="K14" i="19"/>
  <c r="AC24" i="19"/>
  <c r="S7" i="19"/>
  <c r="O26" i="19"/>
  <c r="U16" i="19"/>
  <c r="M17" i="19"/>
  <c r="AC34" i="19"/>
  <c r="AI24" i="19"/>
  <c r="AE27" i="19"/>
  <c r="Y47" i="19"/>
  <c r="M47" i="19"/>
  <c r="AA26" i="19"/>
  <c r="U26" i="19"/>
  <c r="U6" i="19"/>
  <c r="AE30" i="1"/>
  <c r="AC31" i="1" s="1"/>
  <c r="AD31" i="1" s="1"/>
  <c r="AD30" i="1"/>
  <c r="AE49" i="19"/>
  <c r="AK9" i="19"/>
  <c r="Y39" i="19"/>
  <c r="Y19" i="19"/>
  <c r="AE19" i="19"/>
  <c r="S49" i="19"/>
  <c r="AK49" i="19"/>
  <c r="S29" i="19"/>
  <c r="AH33" i="1"/>
  <c r="M29" i="19"/>
  <c r="M39" i="19"/>
  <c r="Y29" i="19"/>
  <c r="S39" i="19"/>
  <c r="AK29" i="19"/>
  <c r="S9" i="19"/>
  <c r="AE39" i="19"/>
  <c r="M49" i="19"/>
  <c r="AK39" i="19"/>
  <c r="Y49" i="19"/>
  <c r="AE9" i="19"/>
  <c r="M9" i="19"/>
  <c r="K44" i="19"/>
  <c r="U30" i="19"/>
  <c r="AG40" i="19"/>
  <c r="AG30" i="19"/>
  <c r="AM20" i="19"/>
  <c r="AG50" i="19"/>
  <c r="U50" i="19"/>
  <c r="O10" i="19"/>
  <c r="O20" i="19"/>
  <c r="U10" i="19"/>
  <c r="O50" i="19"/>
  <c r="AM40" i="19"/>
  <c r="AD27" i="1"/>
  <c r="AE27" i="1"/>
  <c r="AK19" i="19"/>
  <c r="AD35" i="1"/>
  <c r="AE35" i="1"/>
  <c r="Z17" i="19"/>
  <c r="T27" i="19"/>
  <c r="AF17" i="19"/>
  <c r="AF7" i="19"/>
  <c r="Z37" i="19"/>
  <c r="AL27" i="19"/>
  <c r="AF37" i="19"/>
  <c r="T37" i="19"/>
  <c r="N27" i="19"/>
  <c r="Z7" i="19"/>
  <c r="N17" i="19"/>
  <c r="N37" i="19"/>
  <c r="N7" i="19"/>
  <c r="Z47" i="19"/>
  <c r="AF27" i="19"/>
  <c r="N47" i="19"/>
  <c r="Z27" i="19"/>
  <c r="AH22" i="1"/>
  <c r="AL7" i="19"/>
  <c r="AL17" i="19"/>
  <c r="AL37" i="19"/>
  <c r="T17" i="19"/>
  <c r="T7" i="19"/>
  <c r="T47" i="19"/>
  <c r="AF47" i="19"/>
  <c r="AL47" i="19"/>
  <c r="AD29" i="1"/>
  <c r="AE29" i="1"/>
  <c r="AE43" i="1"/>
  <c r="AC44" i="1" s="1"/>
  <c r="AD43" i="1"/>
  <c r="AD12" i="1"/>
  <c r="AE12" i="1"/>
  <c r="AC13" i="1" s="1"/>
  <c r="AD24" i="1"/>
  <c r="AE24" i="1"/>
  <c r="AC25" i="1" s="1"/>
  <c r="N48" i="19"/>
  <c r="AL8" i="19"/>
  <c r="AL18" i="19"/>
  <c r="N18" i="19"/>
  <c r="N8" i="19"/>
  <c r="Z48" i="19"/>
  <c r="Z8" i="19"/>
  <c r="T28" i="19"/>
  <c r="AL48" i="19"/>
  <c r="T48" i="19"/>
  <c r="AF38" i="19"/>
  <c r="AL28" i="19"/>
  <c r="T8" i="19"/>
  <c r="Z28" i="19"/>
  <c r="N38" i="19"/>
  <c r="T38" i="19"/>
  <c r="Z18" i="19"/>
  <c r="AL38" i="19"/>
  <c r="Z38" i="19"/>
  <c r="AF8" i="19"/>
  <c r="AF28" i="19"/>
  <c r="AF48" i="19"/>
  <c r="T18" i="19"/>
  <c r="AF18" i="19"/>
  <c r="N28" i="19"/>
  <c r="AH28" i="1"/>
  <c r="AD48" i="1"/>
  <c r="AE48" i="1"/>
  <c r="AC49" i="1" s="1"/>
  <c r="AG37" i="19"/>
  <c r="AA47" i="19"/>
  <c r="AH23" i="1"/>
  <c r="AG17" i="19"/>
  <c r="AG47" i="19"/>
  <c r="O27" i="19"/>
  <c r="AA17" i="19"/>
  <c r="O47" i="19"/>
  <c r="AM37" i="19"/>
  <c r="U7" i="19"/>
  <c r="U37" i="19"/>
  <c r="O7" i="19"/>
  <c r="AA27" i="19"/>
  <c r="AM47" i="19"/>
  <c r="AM17" i="19"/>
  <c r="AA37" i="19"/>
  <c r="U27" i="19"/>
  <c r="O17" i="19"/>
  <c r="AA7" i="19"/>
  <c r="AG7" i="19"/>
  <c r="AG27" i="19"/>
  <c r="AM7" i="19"/>
  <c r="U17" i="19"/>
  <c r="O37" i="19"/>
  <c r="U47" i="19"/>
  <c r="AM27" i="19"/>
  <c r="AD37" i="1"/>
  <c r="AD39" i="1"/>
  <c r="AE39" i="1"/>
  <c r="AD38" i="1"/>
  <c r="AE38" i="1"/>
  <c r="AE64" i="1"/>
  <c r="AD69" i="1"/>
  <c r="AE69" i="1"/>
  <c r="AD68" i="1"/>
  <c r="AE68" i="1"/>
  <c r="AD66" i="1"/>
  <c r="AE66" i="1"/>
  <c r="AD52" i="1"/>
  <c r="AE52" i="1"/>
  <c r="N44" i="19"/>
  <c r="N54" i="19"/>
  <c r="AL24" i="19"/>
  <c r="AF54" i="19"/>
  <c r="T24" i="19"/>
  <c r="T34" i="19"/>
  <c r="Z34" i="19"/>
  <c r="AL34" i="19"/>
  <c r="N24" i="19"/>
  <c r="Z14" i="19"/>
  <c r="AH64" i="1"/>
  <c r="AL14" i="19"/>
  <c r="N34" i="19"/>
  <c r="AF14" i="19"/>
  <c r="AF44" i="19"/>
  <c r="Z44" i="19"/>
  <c r="Z54" i="19"/>
  <c r="N14" i="19"/>
  <c r="T14" i="19"/>
  <c r="AL54" i="19"/>
  <c r="AF34" i="19"/>
  <c r="T54" i="19"/>
  <c r="AL44" i="19"/>
  <c r="Z24" i="19"/>
  <c r="T44" i="19"/>
  <c r="AF24" i="19"/>
  <c r="AE62" i="1"/>
  <c r="AD62" i="1"/>
  <c r="AE63" i="1"/>
  <c r="AD63" i="1"/>
  <c r="AD67" i="1"/>
  <c r="AE67" i="1"/>
  <c r="AD71" i="1"/>
  <c r="AE71" i="1"/>
  <c r="AH14" i="19"/>
  <c r="AH44" i="19"/>
  <c r="V24" i="19"/>
  <c r="P44" i="19"/>
  <c r="AB14" i="19"/>
  <c r="V54" i="19"/>
  <c r="AB24" i="19"/>
  <c r="AH34" i="19"/>
  <c r="J14" i="19"/>
  <c r="V44" i="19"/>
  <c r="AH54" i="19"/>
  <c r="V34" i="19"/>
  <c r="J34" i="19"/>
  <c r="AH60" i="1"/>
  <c r="AB44" i="19"/>
  <c r="P24" i="19"/>
  <c r="AB34" i="19"/>
  <c r="J54" i="19"/>
  <c r="P14" i="19"/>
  <c r="P54" i="19"/>
  <c r="J44" i="19"/>
  <c r="V14" i="19"/>
  <c r="AH24" i="19"/>
  <c r="P34" i="19"/>
  <c r="AB54" i="19"/>
  <c r="J24" i="19"/>
  <c r="AE53" i="1"/>
  <c r="AD53" i="1"/>
  <c r="AD51" i="1"/>
  <c r="AE51" i="1"/>
  <c r="AD70" i="1"/>
  <c r="AE70" i="1"/>
  <c r="AD59" i="1"/>
  <c r="AE59" i="1"/>
  <c r="P30" i="1"/>
  <c r="Q30" i="1" s="1"/>
  <c r="P18" i="1"/>
  <c r="Q18" i="1" s="1"/>
  <c r="P48" i="1"/>
  <c r="Q48" i="1" s="1"/>
  <c r="P12" i="1"/>
  <c r="Q12" i="1" s="1"/>
  <c r="P36" i="1"/>
  <c r="Q36" i="1" s="1"/>
  <c r="P60" i="1"/>
  <c r="Q60" i="1" s="1"/>
  <c r="P54" i="1"/>
  <c r="Q54" i="1" s="1"/>
  <c r="P42" i="1"/>
  <c r="Q42" i="1" s="1"/>
  <c r="P24" i="1"/>
  <c r="Q24" i="1" s="1"/>
  <c r="P66" i="1"/>
  <c r="Q66" i="1" s="1"/>
  <c r="AE55" i="1" l="1"/>
  <c r="AC56" i="1" s="1"/>
  <c r="AD56" i="1" s="1"/>
  <c r="Y27" i="19"/>
  <c r="AE37" i="19"/>
  <c r="AD19" i="1"/>
  <c r="Y7" i="19"/>
  <c r="AK7" i="19"/>
  <c r="AE7" i="19"/>
  <c r="AE31" i="1"/>
  <c r="AC32" i="1" s="1"/>
  <c r="AE56" i="1"/>
  <c r="AC57" i="1" s="1"/>
  <c r="AK38" i="19"/>
  <c r="S8" i="19"/>
  <c r="AK18" i="19"/>
  <c r="S28" i="19"/>
  <c r="Y18" i="19"/>
  <c r="M18" i="19"/>
  <c r="S38" i="19"/>
  <c r="M38" i="19"/>
  <c r="S18" i="19"/>
  <c r="AE28" i="19"/>
  <c r="Y8" i="19"/>
  <c r="AK48" i="19"/>
  <c r="M48" i="19"/>
  <c r="AE8" i="19"/>
  <c r="AK8" i="19"/>
  <c r="AK28" i="19"/>
  <c r="Y48" i="19"/>
  <c r="AE18" i="19"/>
  <c r="Y28" i="19"/>
  <c r="AE48" i="19"/>
  <c r="M28" i="19"/>
  <c r="AH27" i="1"/>
  <c r="AE38" i="19"/>
  <c r="Y38" i="19"/>
  <c r="S48" i="19"/>
  <c r="M8" i="19"/>
  <c r="AH38" i="1"/>
  <c r="AJ30" i="19"/>
  <c r="R10" i="19"/>
  <c r="R40" i="19"/>
  <c r="L10" i="19"/>
  <c r="AJ50" i="19"/>
  <c r="L30" i="19"/>
  <c r="AD10" i="19"/>
  <c r="L50" i="19"/>
  <c r="X30" i="19"/>
  <c r="L20" i="19"/>
  <c r="X40" i="19"/>
  <c r="AJ20" i="19"/>
  <c r="AD20" i="19"/>
  <c r="AJ10" i="19"/>
  <c r="AJ40" i="19"/>
  <c r="L40" i="19"/>
  <c r="R50" i="19"/>
  <c r="AD30" i="19"/>
  <c r="X50" i="19"/>
  <c r="X10" i="19"/>
  <c r="R20" i="19"/>
  <c r="X20" i="19"/>
  <c r="AD50" i="19"/>
  <c r="R30" i="19"/>
  <c r="AD40" i="19"/>
  <c r="O8" i="19"/>
  <c r="AA28" i="19"/>
  <c r="AM48" i="19"/>
  <c r="O48" i="19"/>
  <c r="AA48" i="19"/>
  <c r="AG28" i="19"/>
  <c r="U28" i="19"/>
  <c r="AM28" i="19"/>
  <c r="AM38" i="19"/>
  <c r="AA8" i="19"/>
  <c r="O38" i="19"/>
  <c r="AA18" i="19"/>
  <c r="U48" i="19"/>
  <c r="U18" i="19"/>
  <c r="U8" i="19"/>
  <c r="AG8" i="19"/>
  <c r="AG38" i="19"/>
  <c r="AG48" i="19"/>
  <c r="AM18" i="19"/>
  <c r="AA38" i="19"/>
  <c r="U38" i="19"/>
  <c r="AM8" i="19"/>
  <c r="O18" i="19"/>
  <c r="AG18" i="19"/>
  <c r="O28" i="19"/>
  <c r="AH29" i="1"/>
  <c r="M40" i="19"/>
  <c r="Y10" i="19"/>
  <c r="AK50" i="19"/>
  <c r="M10" i="19"/>
  <c r="M30" i="19"/>
  <c r="AE10" i="19"/>
  <c r="AK20" i="19"/>
  <c r="AE50" i="19"/>
  <c r="S20" i="19"/>
  <c r="AE40" i="19"/>
  <c r="AK10" i="19"/>
  <c r="AE20" i="19"/>
  <c r="M50" i="19"/>
  <c r="Y30" i="19"/>
  <c r="AK30" i="19"/>
  <c r="S50" i="19"/>
  <c r="AK40" i="19"/>
  <c r="M20" i="19"/>
  <c r="Y40" i="19"/>
  <c r="S10" i="19"/>
  <c r="AH39" i="1"/>
  <c r="S40" i="19"/>
  <c r="Y50" i="19"/>
  <c r="S30" i="19"/>
  <c r="Y20" i="19"/>
  <c r="AE30" i="19"/>
  <c r="AD13" i="1"/>
  <c r="AE13" i="1"/>
  <c r="AC14" i="1" s="1"/>
  <c r="O39" i="19"/>
  <c r="U39" i="19"/>
  <c r="AM9" i="19"/>
  <c r="AH35" i="1"/>
  <c r="AG9" i="19"/>
  <c r="AA49" i="19"/>
  <c r="AG49" i="19"/>
  <c r="AA39" i="19"/>
  <c r="AG19" i="19"/>
  <c r="O29" i="19"/>
  <c r="AM49" i="19"/>
  <c r="U9" i="19"/>
  <c r="U29" i="19"/>
  <c r="O19" i="19"/>
  <c r="U19" i="19"/>
  <c r="AG39" i="19"/>
  <c r="O49" i="19"/>
  <c r="AM39" i="19"/>
  <c r="AA9" i="19"/>
  <c r="AG29" i="19"/>
  <c r="U49" i="19"/>
  <c r="AM29" i="19"/>
  <c r="AA29" i="19"/>
  <c r="O9" i="19"/>
  <c r="AM19" i="19"/>
  <c r="AA19" i="19"/>
  <c r="AD49" i="1"/>
  <c r="AE49" i="1"/>
  <c r="AC50" i="1" s="1"/>
  <c r="AD20" i="1"/>
  <c r="AE20" i="1"/>
  <c r="AD25" i="1"/>
  <c r="AE25" i="1"/>
  <c r="AD44" i="1"/>
  <c r="AE44" i="1"/>
  <c r="AC45" i="1" s="1"/>
  <c r="AA55" i="19"/>
  <c r="AA25" i="19"/>
  <c r="AA45" i="19"/>
  <c r="AG55" i="19"/>
  <c r="O45" i="19"/>
  <c r="AM45" i="19"/>
  <c r="AM15" i="19"/>
  <c r="U55" i="19"/>
  <c r="AA15" i="19"/>
  <c r="AG25" i="19"/>
  <c r="U45" i="19"/>
  <c r="O55" i="19"/>
  <c r="O25" i="19"/>
  <c r="O15" i="19"/>
  <c r="AG35" i="19"/>
  <c r="U25" i="19"/>
  <c r="AH71" i="1"/>
  <c r="O35" i="19"/>
  <c r="AM25" i="19"/>
  <c r="AA35" i="19"/>
  <c r="AG15" i="19"/>
  <c r="AM55" i="19"/>
  <c r="U15" i="19"/>
  <c r="AG45" i="19"/>
  <c r="U35" i="19"/>
  <c r="AM35" i="19"/>
  <c r="U32" i="19"/>
  <c r="U12" i="19"/>
  <c r="AG22" i="19"/>
  <c r="AG12" i="19"/>
  <c r="AA32" i="19"/>
  <c r="AM32" i="19"/>
  <c r="AH53" i="1"/>
  <c r="U42" i="19"/>
  <c r="AG42" i="19"/>
  <c r="U52" i="19"/>
  <c r="U22" i="19"/>
  <c r="AG52" i="19"/>
  <c r="O22" i="19"/>
  <c r="AM52" i="19"/>
  <c r="O42" i="19"/>
  <c r="O52" i="19"/>
  <c r="AA12" i="19"/>
  <c r="AM22" i="19"/>
  <c r="AA22" i="19"/>
  <c r="AG32" i="19"/>
  <c r="O32" i="19"/>
  <c r="AA42" i="19"/>
  <c r="AA52" i="19"/>
  <c r="AM42" i="19"/>
  <c r="AM12" i="19"/>
  <c r="O12" i="19"/>
  <c r="M44" i="19"/>
  <c r="M34" i="19"/>
  <c r="S34" i="19"/>
  <c r="AK54" i="19"/>
  <c r="AK44" i="19"/>
  <c r="AH63" i="1"/>
  <c r="AE54" i="19"/>
  <c r="M24" i="19"/>
  <c r="M54" i="19"/>
  <c r="AE24" i="19"/>
  <c r="AE34" i="19"/>
  <c r="Y14" i="19"/>
  <c r="S54" i="19"/>
  <c r="Y54" i="19"/>
  <c r="AK14" i="19"/>
  <c r="AK24" i="19"/>
  <c r="Y24" i="19"/>
  <c r="M14" i="19"/>
  <c r="AE14" i="19"/>
  <c r="Y34" i="19"/>
  <c r="AK34" i="19"/>
  <c r="S44" i="19"/>
  <c r="Y44" i="19"/>
  <c r="S14" i="19"/>
  <c r="S24" i="19"/>
  <c r="AE44" i="19"/>
  <c r="V45" i="19"/>
  <c r="V15" i="19"/>
  <c r="J15" i="19"/>
  <c r="AB45" i="19"/>
  <c r="AH45" i="19"/>
  <c r="AH55" i="19"/>
  <c r="AB15" i="19"/>
  <c r="AB35" i="19"/>
  <c r="P55" i="19"/>
  <c r="AH25" i="19"/>
  <c r="P35" i="19"/>
  <c r="AH35" i="19"/>
  <c r="AH15" i="19"/>
  <c r="J45" i="19"/>
  <c r="V25" i="19"/>
  <c r="P25" i="19"/>
  <c r="J55" i="19"/>
  <c r="P45" i="19"/>
  <c r="AH66" i="1"/>
  <c r="AB25" i="19"/>
  <c r="V35" i="19"/>
  <c r="J35" i="19"/>
  <c r="J25" i="19"/>
  <c r="P15" i="19"/>
  <c r="AB55" i="19"/>
  <c r="V55" i="19"/>
  <c r="R54" i="19"/>
  <c r="X34" i="19"/>
  <c r="R34" i="19"/>
  <c r="L54" i="19"/>
  <c r="L34" i="19"/>
  <c r="L14" i="19"/>
  <c r="AJ54" i="19"/>
  <c r="AJ14" i="19"/>
  <c r="AJ34" i="19"/>
  <c r="AD14" i="19"/>
  <c r="L24" i="19"/>
  <c r="X54" i="19"/>
  <c r="AJ24" i="19"/>
  <c r="R44" i="19"/>
  <c r="R14" i="19"/>
  <c r="X44" i="19"/>
  <c r="AD54" i="19"/>
  <c r="R24" i="19"/>
  <c r="X14" i="19"/>
  <c r="AD24" i="19"/>
  <c r="AD34" i="19"/>
  <c r="AH62" i="1"/>
  <c r="L44" i="19"/>
  <c r="X24" i="19"/>
  <c r="AD44" i="19"/>
  <c r="AJ44" i="19"/>
  <c r="M52" i="19"/>
  <c r="AE12" i="19"/>
  <c r="Y32" i="19"/>
  <c r="S12" i="19"/>
  <c r="Y22" i="19"/>
  <c r="M42" i="19"/>
  <c r="M32" i="19"/>
  <c r="S32" i="19"/>
  <c r="Y12" i="19"/>
  <c r="M12" i="19"/>
  <c r="Y52" i="19"/>
  <c r="M22" i="19"/>
  <c r="AK22" i="19"/>
  <c r="AK42" i="19"/>
  <c r="Y42" i="19"/>
  <c r="AK32" i="19"/>
  <c r="S42" i="19"/>
  <c r="AK12" i="19"/>
  <c r="AE52" i="19"/>
  <c r="AH51" i="1"/>
  <c r="S52" i="19"/>
  <c r="S22" i="19"/>
  <c r="AE22" i="19"/>
  <c r="AE32" i="19"/>
  <c r="AK52" i="19"/>
  <c r="AE42" i="19"/>
  <c r="N22" i="19"/>
  <c r="N32" i="19"/>
  <c r="Z32" i="19"/>
  <c r="AH52" i="1"/>
  <c r="AL32" i="19"/>
  <c r="T42" i="19"/>
  <c r="AF52" i="19"/>
  <c r="N52" i="19"/>
  <c r="N12" i="19"/>
  <c r="N42" i="19"/>
  <c r="AL52" i="19"/>
  <c r="Z42" i="19"/>
  <c r="AF42" i="19"/>
  <c r="AL42" i="19"/>
  <c r="AL22" i="19"/>
  <c r="Z12" i="19"/>
  <c r="T12" i="19"/>
  <c r="AF12" i="19"/>
  <c r="T22" i="19"/>
  <c r="AF32" i="19"/>
  <c r="AF22" i="19"/>
  <c r="T32" i="19"/>
  <c r="T52" i="19"/>
  <c r="Z22" i="19"/>
  <c r="Z52" i="19"/>
  <c r="AL12" i="19"/>
  <c r="U13" i="19"/>
  <c r="U33" i="19"/>
  <c r="AM33" i="19"/>
  <c r="O33" i="19"/>
  <c r="AM53" i="19"/>
  <c r="U23" i="19"/>
  <c r="AA13" i="19"/>
  <c r="AA53" i="19"/>
  <c r="AM13" i="19"/>
  <c r="AH59" i="1"/>
  <c r="O53" i="19"/>
  <c r="AG13" i="19"/>
  <c r="U53" i="19"/>
  <c r="O23" i="19"/>
  <c r="AA23" i="19"/>
  <c r="AG53" i="19"/>
  <c r="AM23" i="19"/>
  <c r="AG23" i="19"/>
  <c r="AA43" i="19"/>
  <c r="AG33" i="19"/>
  <c r="AA33" i="19"/>
  <c r="AM43" i="19"/>
  <c r="O13" i="19"/>
  <c r="U43" i="19"/>
  <c r="O43" i="19"/>
  <c r="AG43" i="19"/>
  <c r="AH68" i="1"/>
  <c r="AD15" i="19"/>
  <c r="X25" i="19"/>
  <c r="X45" i="19"/>
  <c r="L35" i="19"/>
  <c r="R35" i="19"/>
  <c r="AJ15" i="19"/>
  <c r="L15" i="19"/>
  <c r="AJ25" i="19"/>
  <c r="R25" i="19"/>
  <c r="AD45" i="19"/>
  <c r="R45" i="19"/>
  <c r="AD55" i="19"/>
  <c r="X15" i="19"/>
  <c r="L25" i="19"/>
  <c r="AJ45" i="19"/>
  <c r="X35" i="19"/>
  <c r="L45" i="19"/>
  <c r="R15" i="19"/>
  <c r="AD35" i="19"/>
  <c r="AJ55" i="19"/>
  <c r="X55" i="19"/>
  <c r="AD25" i="19"/>
  <c r="AJ35" i="19"/>
  <c r="L55" i="19"/>
  <c r="R55" i="19"/>
  <c r="AC15" i="19"/>
  <c r="W15" i="19"/>
  <c r="W35" i="19"/>
  <c r="K35" i="19"/>
  <c r="Q15" i="19"/>
  <c r="K15" i="19"/>
  <c r="AI55" i="19"/>
  <c r="AC25" i="19"/>
  <c r="AC35" i="19"/>
  <c r="W25" i="19"/>
  <c r="AI15" i="19"/>
  <c r="AI45" i="19"/>
  <c r="Q55" i="19"/>
  <c r="Q25" i="19"/>
  <c r="W45" i="19"/>
  <c r="AI25" i="19"/>
  <c r="W55" i="19"/>
  <c r="K55" i="19"/>
  <c r="Q45" i="19"/>
  <c r="AI35" i="19"/>
  <c r="AC55" i="19"/>
  <c r="K25" i="19"/>
  <c r="K45" i="19"/>
  <c r="Q35" i="19"/>
  <c r="AH67" i="1"/>
  <c r="AC45" i="19"/>
  <c r="AL55" i="19"/>
  <c r="AL25" i="19"/>
  <c r="AL45" i="19"/>
  <c r="Z15" i="19"/>
  <c r="Z45" i="19"/>
  <c r="AL15" i="19"/>
  <c r="T25" i="19"/>
  <c r="AF35" i="19"/>
  <c r="Z35" i="19"/>
  <c r="N35" i="19"/>
  <c r="AF45" i="19"/>
  <c r="Z55" i="19"/>
  <c r="Z25" i="19"/>
  <c r="AH70" i="1"/>
  <c r="N45" i="19"/>
  <c r="AF25" i="19"/>
  <c r="N15" i="19"/>
  <c r="AF55" i="19"/>
  <c r="T45" i="19"/>
  <c r="T15" i="19"/>
  <c r="T55" i="19"/>
  <c r="AF15" i="19"/>
  <c r="N25" i="19"/>
  <c r="N55" i="19"/>
  <c r="T35" i="19"/>
  <c r="AL35" i="19"/>
  <c r="M55" i="19"/>
  <c r="S35" i="19"/>
  <c r="S25" i="19"/>
  <c r="S15" i="19"/>
  <c r="AK15" i="19"/>
  <c r="M15" i="19"/>
  <c r="AK35" i="19"/>
  <c r="AK55" i="19"/>
  <c r="AE25" i="19"/>
  <c r="AE45" i="19"/>
  <c r="Y25" i="19"/>
  <c r="Y35" i="19"/>
  <c r="AK45" i="19"/>
  <c r="Y45" i="19"/>
  <c r="M25" i="19"/>
  <c r="AE55" i="19"/>
  <c r="AE35" i="19"/>
  <c r="Y15" i="19"/>
  <c r="AE15" i="19"/>
  <c r="AH69" i="1"/>
  <c r="Y55" i="19"/>
  <c r="S45" i="19"/>
  <c r="M35" i="19"/>
  <c r="M45" i="19"/>
  <c r="S55" i="19"/>
  <c r="AK25" i="19"/>
  <c r="X42" i="18"/>
  <c r="X34" i="18"/>
  <c r="L18" i="18"/>
  <c r="X26" i="18"/>
  <c r="AD34" i="18"/>
  <c r="X10" i="18"/>
  <c r="AJ26" i="18"/>
  <c r="AJ18" i="18"/>
  <c r="L42" i="18"/>
  <c r="AJ34" i="18"/>
  <c r="AJ42" i="18"/>
  <c r="L26" i="18"/>
  <c r="R26" i="18"/>
  <c r="R10" i="18"/>
  <c r="X18" i="18"/>
  <c r="R54" i="1"/>
  <c r="AG54" i="1" s="1"/>
  <c r="R42" i="18"/>
  <c r="AD10" i="18"/>
  <c r="L34" i="18"/>
  <c r="AD26" i="18"/>
  <c r="S54" i="1"/>
  <c r="L10" i="18"/>
  <c r="R18" i="18"/>
  <c r="AJ10" i="18"/>
  <c r="AD42" i="18"/>
  <c r="R34" i="18"/>
  <c r="AD18" i="18"/>
  <c r="AF32" i="18"/>
  <c r="Z16" i="18"/>
  <c r="N8" i="18"/>
  <c r="Z24" i="18"/>
  <c r="T40" i="18"/>
  <c r="T24" i="18"/>
  <c r="N24" i="18"/>
  <c r="AL16" i="18"/>
  <c r="AL8" i="18"/>
  <c r="N16" i="18"/>
  <c r="AF16" i="18"/>
  <c r="AF8" i="18"/>
  <c r="Z8" i="18"/>
  <c r="AL32" i="18"/>
  <c r="AF24" i="18"/>
  <c r="T8" i="18"/>
  <c r="AL40" i="18"/>
  <c r="N40" i="18"/>
  <c r="R42" i="1"/>
  <c r="AG42" i="1" s="1"/>
  <c r="AF40" i="18"/>
  <c r="S42" i="1"/>
  <c r="Z40" i="18"/>
  <c r="T32" i="18"/>
  <c r="AL24" i="18"/>
  <c r="Z32" i="18"/>
  <c r="N32" i="18"/>
  <c r="T16" i="18"/>
  <c r="Z18" i="18"/>
  <c r="T34" i="18"/>
  <c r="Z34" i="18"/>
  <c r="AL10" i="18"/>
  <c r="N26" i="18"/>
  <c r="T10" i="18"/>
  <c r="AF34" i="18"/>
  <c r="N18" i="18"/>
  <c r="Z26" i="18"/>
  <c r="T42" i="18"/>
  <c r="AF42" i="18"/>
  <c r="T26" i="18"/>
  <c r="AL34" i="18"/>
  <c r="N42" i="18"/>
  <c r="AF10" i="18"/>
  <c r="R60" i="1"/>
  <c r="T18" i="18"/>
  <c r="AL42" i="18"/>
  <c r="AL26" i="18"/>
  <c r="N34" i="18"/>
  <c r="AF26" i="18"/>
  <c r="Z10" i="18"/>
  <c r="AL18" i="18"/>
  <c r="N10" i="18"/>
  <c r="AF18" i="18"/>
  <c r="Z42" i="18"/>
  <c r="S60" i="1"/>
  <c r="AD24" i="18"/>
  <c r="AJ8" i="18"/>
  <c r="X32" i="18"/>
  <c r="AJ32" i="18"/>
  <c r="R36" i="1"/>
  <c r="AG36" i="1" s="1"/>
  <c r="AJ40" i="18"/>
  <c r="R32" i="18"/>
  <c r="L32" i="18"/>
  <c r="X16" i="18"/>
  <c r="AD16" i="18"/>
  <c r="AJ16" i="18"/>
  <c r="X8" i="18"/>
  <c r="L24" i="18"/>
  <c r="R8" i="18"/>
  <c r="X24" i="18"/>
  <c r="AJ24" i="18"/>
  <c r="S36" i="1"/>
  <c r="AD32" i="18"/>
  <c r="R40" i="18"/>
  <c r="L16" i="18"/>
  <c r="L40" i="18"/>
  <c r="AD8" i="18"/>
  <c r="R24" i="18"/>
  <c r="R16" i="18"/>
  <c r="L8" i="18"/>
  <c r="AD40" i="18"/>
  <c r="X40" i="18"/>
  <c r="V14" i="18"/>
  <c r="AB14" i="18"/>
  <c r="J38" i="18"/>
  <c r="P6" i="18"/>
  <c r="P22" i="18"/>
  <c r="AB38" i="18"/>
  <c r="AH6" i="18"/>
  <c r="S12" i="1"/>
  <c r="J14" i="18"/>
  <c r="R12" i="1"/>
  <c r="AG12" i="1" s="1"/>
  <c r="J6" i="18"/>
  <c r="P14" i="18"/>
  <c r="AB22" i="18"/>
  <c r="P30" i="18"/>
  <c r="V22" i="18"/>
  <c r="V30" i="18"/>
  <c r="AH30" i="18"/>
  <c r="AH22" i="18"/>
  <c r="V6" i="18"/>
  <c r="AB30" i="18"/>
  <c r="V38" i="18"/>
  <c r="J22" i="18"/>
  <c r="AH14" i="18"/>
  <c r="AH38" i="18"/>
  <c r="J30" i="18"/>
  <c r="P38" i="18"/>
  <c r="AB6" i="18"/>
  <c r="R48" i="1"/>
  <c r="AG48" i="1" s="1"/>
  <c r="AB18" i="18"/>
  <c r="AB26" i="18"/>
  <c r="AB10" i="18"/>
  <c r="AB42" i="18"/>
  <c r="AH26" i="18"/>
  <c r="J18" i="18"/>
  <c r="P42" i="18"/>
  <c r="AH18" i="18"/>
  <c r="AH10" i="18"/>
  <c r="J42" i="18"/>
  <c r="V42" i="18"/>
  <c r="J34" i="18"/>
  <c r="P18" i="18"/>
  <c r="P34" i="18"/>
  <c r="AH42" i="18"/>
  <c r="J10" i="18"/>
  <c r="V18" i="18"/>
  <c r="P10" i="18"/>
  <c r="V34" i="18"/>
  <c r="V26" i="18"/>
  <c r="AB34" i="18"/>
  <c r="V10" i="18"/>
  <c r="S48" i="1"/>
  <c r="P26" i="18"/>
  <c r="AH34" i="18"/>
  <c r="J26" i="18"/>
  <c r="P12" i="18"/>
  <c r="V44" i="18"/>
  <c r="AH28" i="18"/>
  <c r="AH20" i="18"/>
  <c r="J28" i="18"/>
  <c r="V36" i="18"/>
  <c r="AB28" i="18"/>
  <c r="J36" i="18"/>
  <c r="AH44" i="18"/>
  <c r="P28" i="18"/>
  <c r="P36" i="18"/>
  <c r="AB20" i="18"/>
  <c r="J12" i="18"/>
  <c r="S66" i="1"/>
  <c r="AB44" i="18"/>
  <c r="AB36" i="18"/>
  <c r="P20" i="18"/>
  <c r="AH36" i="18"/>
  <c r="V12" i="18"/>
  <c r="AH12" i="18"/>
  <c r="V28" i="18"/>
  <c r="J20" i="18"/>
  <c r="V20" i="18"/>
  <c r="P44" i="18"/>
  <c r="J44" i="18"/>
  <c r="R66" i="1"/>
  <c r="AB12" i="18"/>
  <c r="R22" i="18"/>
  <c r="R18" i="1"/>
  <c r="AG18" i="1" s="1"/>
  <c r="AD30" i="18"/>
  <c r="AD14" i="18"/>
  <c r="L6" i="18"/>
  <c r="AJ38" i="18"/>
  <c r="R6" i="18"/>
  <c r="AD38" i="18"/>
  <c r="AJ14" i="18"/>
  <c r="L22" i="18"/>
  <c r="X6" i="18"/>
  <c r="S18" i="1"/>
  <c r="R14" i="18"/>
  <c r="AJ6" i="18"/>
  <c r="AJ30" i="18"/>
  <c r="AD22" i="18"/>
  <c r="AD6" i="18"/>
  <c r="L38" i="18"/>
  <c r="AJ22" i="18"/>
  <c r="X30" i="18"/>
  <c r="R30" i="18"/>
  <c r="L14" i="18"/>
  <c r="X22" i="18"/>
  <c r="X38" i="18"/>
  <c r="X14" i="18"/>
  <c r="L30" i="18"/>
  <c r="R38" i="18"/>
  <c r="T22" i="18"/>
  <c r="R24" i="1"/>
  <c r="AG24" i="1" s="1"/>
  <c r="Z22" i="18"/>
  <c r="AL14" i="18"/>
  <c r="T30" i="18"/>
  <c r="N14" i="18"/>
  <c r="N6" i="18"/>
  <c r="T6" i="18"/>
  <c r="Z38" i="18"/>
  <c r="Z6" i="18"/>
  <c r="AF6" i="18"/>
  <c r="AF14" i="18"/>
  <c r="N30" i="18"/>
  <c r="T38" i="18"/>
  <c r="AF38" i="18"/>
  <c r="AF30" i="18"/>
  <c r="AL30" i="18"/>
  <c r="AL22" i="18"/>
  <c r="T14" i="18"/>
  <c r="Z30" i="18"/>
  <c r="AL38" i="18"/>
  <c r="AL6" i="18"/>
  <c r="N22" i="18"/>
  <c r="Z14" i="18"/>
  <c r="S24" i="1"/>
  <c r="AF22" i="18"/>
  <c r="N38" i="18"/>
  <c r="AB40" i="18"/>
  <c r="V24" i="18"/>
  <c r="V8" i="18"/>
  <c r="J32" i="18"/>
  <c r="AH32" i="18"/>
  <c r="P24" i="18"/>
  <c r="AH24" i="18"/>
  <c r="P8" i="18"/>
  <c r="V32" i="18"/>
  <c r="AB32" i="18"/>
  <c r="J16" i="18"/>
  <c r="AH16" i="18"/>
  <c r="AB8" i="18"/>
  <c r="J40" i="18"/>
  <c r="P32" i="18"/>
  <c r="AB16" i="18"/>
  <c r="J24" i="18"/>
  <c r="V40" i="18"/>
  <c r="V16" i="18"/>
  <c r="P16" i="18"/>
  <c r="P40" i="18"/>
  <c r="AH8" i="18"/>
  <c r="AH40" i="18"/>
  <c r="AB24" i="18"/>
  <c r="J8" i="18"/>
  <c r="S30" i="1"/>
  <c r="R30" i="1"/>
  <c r="AG30" i="1" s="1"/>
  <c r="AD32" i="1" l="1"/>
  <c r="AE32" i="1"/>
  <c r="AE57" i="1"/>
  <c r="AD57" i="1"/>
  <c r="AD45" i="1"/>
  <c r="AE45" i="1"/>
  <c r="AC46" i="1" s="1"/>
  <c r="AE50" i="1"/>
  <c r="AD50" i="1"/>
  <c r="AD14" i="1"/>
  <c r="AE14" i="1"/>
  <c r="AC15" i="1" s="1"/>
  <c r="AF54" i="1"/>
  <c r="AB53" i="19" s="1"/>
  <c r="AG55" i="1"/>
  <c r="AG57" i="1" s="1"/>
  <c r="AF57" i="1" s="1"/>
  <c r="AG49" i="1"/>
  <c r="AF48" i="1"/>
  <c r="AG19" i="1"/>
  <c r="AF18" i="1"/>
  <c r="AG31" i="1"/>
  <c r="AF30" i="1"/>
  <c r="AF12" i="1"/>
  <c r="AG13" i="1"/>
  <c r="AG15" i="1" s="1"/>
  <c r="AF15" i="1" s="1"/>
  <c r="AG37" i="1"/>
  <c r="AF37" i="1" s="1"/>
  <c r="AF36" i="1"/>
  <c r="AG43" i="1"/>
  <c r="AF42" i="1"/>
  <c r="AF24" i="1"/>
  <c r="AG25" i="1"/>
  <c r="AF25" i="1" s="1"/>
  <c r="AF31" i="1" l="1"/>
  <c r="AG32" i="1"/>
  <c r="AF32" i="1" s="1"/>
  <c r="X29" i="19" s="1"/>
  <c r="R9" i="19"/>
  <c r="AJ9" i="19"/>
  <c r="AD19" i="19"/>
  <c r="X39" i="19"/>
  <c r="AD39" i="19"/>
  <c r="AJ49" i="19"/>
  <c r="AJ29" i="19"/>
  <c r="AD9" i="19"/>
  <c r="R19" i="19"/>
  <c r="X49" i="19"/>
  <c r="AD49" i="19"/>
  <c r="L9" i="19"/>
  <c r="L49" i="19"/>
  <c r="X9" i="19"/>
  <c r="AD29" i="19"/>
  <c r="R39" i="19"/>
  <c r="AJ19" i="19"/>
  <c r="R29" i="19"/>
  <c r="L39" i="19"/>
  <c r="AJ39" i="19"/>
  <c r="AH32" i="1"/>
  <c r="AD15" i="1"/>
  <c r="AE15" i="1"/>
  <c r="AH57" i="1"/>
  <c r="AE23" i="19"/>
  <c r="M53" i="19"/>
  <c r="AE13" i="19"/>
  <c r="AE53" i="19"/>
  <c r="AK53" i="19"/>
  <c r="S43" i="19"/>
  <c r="Y43" i="19"/>
  <c r="S33" i="19"/>
  <c r="Y53" i="19"/>
  <c r="AK23" i="19"/>
  <c r="AE33" i="19"/>
  <c r="AK33" i="19"/>
  <c r="AK43" i="19"/>
  <c r="S53" i="19"/>
  <c r="M33" i="19"/>
  <c r="M13" i="19"/>
  <c r="Y33" i="19"/>
  <c r="Y13" i="19"/>
  <c r="S23" i="19"/>
  <c r="Y23" i="19"/>
  <c r="M43" i="19"/>
  <c r="M23" i="19"/>
  <c r="AE43" i="19"/>
  <c r="AK13" i="19"/>
  <c r="S13" i="19"/>
  <c r="AF55" i="1"/>
  <c r="Q33" i="19" s="1"/>
  <c r="AG56" i="1"/>
  <c r="AF56" i="1" s="1"/>
  <c r="AE46" i="1"/>
  <c r="AD46" i="1"/>
  <c r="J53" i="19"/>
  <c r="AH53" i="19"/>
  <c r="V23" i="19"/>
  <c r="AB23" i="19"/>
  <c r="J33" i="19"/>
  <c r="P33" i="19"/>
  <c r="AH23" i="19"/>
  <c r="V43" i="19"/>
  <c r="AB13" i="19"/>
  <c r="AH54" i="1"/>
  <c r="AH13" i="19"/>
  <c r="V13" i="19"/>
  <c r="J13" i="19"/>
  <c r="V33" i="19"/>
  <c r="AH33" i="19"/>
  <c r="P23" i="19"/>
  <c r="P53" i="19"/>
  <c r="J23" i="19"/>
  <c r="J43" i="19"/>
  <c r="AH43" i="19"/>
  <c r="V53" i="19"/>
  <c r="P13" i="19"/>
  <c r="P43" i="19"/>
  <c r="AB33" i="19"/>
  <c r="AB43" i="19"/>
  <c r="Q53" i="19"/>
  <c r="AB18" i="19"/>
  <c r="V48" i="19"/>
  <c r="AH28" i="19"/>
  <c r="AH18" i="19"/>
  <c r="AB38" i="19"/>
  <c r="J38" i="19"/>
  <c r="V38" i="19"/>
  <c r="J48" i="19"/>
  <c r="J28" i="19"/>
  <c r="AB48" i="19"/>
  <c r="AB28" i="19"/>
  <c r="J8" i="19"/>
  <c r="P18" i="19"/>
  <c r="V28" i="19"/>
  <c r="P48" i="19"/>
  <c r="AB8" i="19"/>
  <c r="P38" i="19"/>
  <c r="P8" i="19"/>
  <c r="AH8" i="19"/>
  <c r="AH48" i="19"/>
  <c r="V8" i="19"/>
  <c r="AH38" i="19"/>
  <c r="AH24" i="1"/>
  <c r="V18" i="19"/>
  <c r="P28" i="19"/>
  <c r="J18" i="19"/>
  <c r="V10" i="19"/>
  <c r="AH40" i="19"/>
  <c r="V50" i="19"/>
  <c r="AB10" i="19"/>
  <c r="AH50" i="19"/>
  <c r="V40" i="19"/>
  <c r="AH36" i="1"/>
  <c r="AB40" i="19"/>
  <c r="P50" i="19"/>
  <c r="P20" i="19"/>
  <c r="J30" i="19"/>
  <c r="J20" i="19"/>
  <c r="J40" i="19"/>
  <c r="AH10" i="19"/>
  <c r="V30" i="19"/>
  <c r="P40" i="19"/>
  <c r="J10" i="19"/>
  <c r="V20" i="19"/>
  <c r="P30" i="19"/>
  <c r="AB20" i="19"/>
  <c r="AB50" i="19"/>
  <c r="J50" i="19"/>
  <c r="P10" i="19"/>
  <c r="AB30" i="19"/>
  <c r="AH20" i="19"/>
  <c r="AH30" i="19"/>
  <c r="AF13" i="1"/>
  <c r="AG14" i="1"/>
  <c r="AF14" i="1" s="1"/>
  <c r="AB6" i="19"/>
  <c r="AB36" i="19"/>
  <c r="AH46" i="19"/>
  <c r="AB26" i="19"/>
  <c r="J16" i="19"/>
  <c r="AH6" i="19"/>
  <c r="AH16" i="19"/>
  <c r="J46" i="19"/>
  <c r="V46" i="19"/>
  <c r="AH36" i="19"/>
  <c r="V26" i="19"/>
  <c r="AB46" i="19"/>
  <c r="J26" i="19"/>
  <c r="AH26" i="19"/>
  <c r="V16" i="19"/>
  <c r="AB16" i="19"/>
  <c r="P6" i="19"/>
  <c r="P46" i="19"/>
  <c r="V36" i="19"/>
  <c r="J36" i="19"/>
  <c r="V6" i="19"/>
  <c r="P16" i="19"/>
  <c r="AH12" i="1"/>
  <c r="J6" i="19"/>
  <c r="P36" i="19"/>
  <c r="P26" i="19"/>
  <c r="P9" i="19"/>
  <c r="V49" i="19"/>
  <c r="J29" i="19"/>
  <c r="P29" i="19"/>
  <c r="V29" i="19"/>
  <c r="AB49" i="19"/>
  <c r="J9" i="19"/>
  <c r="AH30" i="1"/>
  <c r="AH19" i="19"/>
  <c r="V19" i="19"/>
  <c r="V39" i="19"/>
  <c r="AB39" i="19"/>
  <c r="AH29" i="19"/>
  <c r="AH49" i="19"/>
  <c r="AB9" i="19"/>
  <c r="J49" i="19"/>
  <c r="J19" i="19"/>
  <c r="J39" i="19"/>
  <c r="P39" i="19"/>
  <c r="V9" i="19"/>
  <c r="AH39" i="19"/>
  <c r="P19" i="19"/>
  <c r="AB19" i="19"/>
  <c r="AB29" i="19"/>
  <c r="P49" i="19"/>
  <c r="AH9" i="19"/>
  <c r="W29" i="19"/>
  <c r="W19" i="19"/>
  <c r="AI9" i="19"/>
  <c r="AC19" i="19"/>
  <c r="Q19" i="19"/>
  <c r="K29" i="19"/>
  <c r="W9" i="19"/>
  <c r="K9" i="19"/>
  <c r="Q9" i="19"/>
  <c r="AC29" i="19"/>
  <c r="W49" i="19"/>
  <c r="AC39" i="19"/>
  <c r="Q39" i="19"/>
  <c r="Q29" i="19"/>
  <c r="AH31" i="1"/>
  <c r="AI29" i="19"/>
  <c r="K19" i="19"/>
  <c r="AC49" i="19"/>
  <c r="AC9" i="19"/>
  <c r="Q49" i="19"/>
  <c r="W39" i="19"/>
  <c r="K49" i="19"/>
  <c r="AI49" i="19"/>
  <c r="K39" i="19"/>
  <c r="AI19" i="19"/>
  <c r="AI39" i="19"/>
  <c r="J37" i="19"/>
  <c r="P47" i="19"/>
  <c r="AB37" i="19"/>
  <c r="AH37" i="19"/>
  <c r="P17" i="19"/>
  <c r="AB7" i="19"/>
  <c r="AB17" i="19"/>
  <c r="J17" i="19"/>
  <c r="AH27" i="19"/>
  <c r="J7" i="19"/>
  <c r="AH7" i="19"/>
  <c r="AH17" i="19"/>
  <c r="V47" i="19"/>
  <c r="AB47" i="19"/>
  <c r="AH18" i="1"/>
  <c r="V37" i="19"/>
  <c r="J27" i="19"/>
  <c r="P7" i="19"/>
  <c r="V17" i="19"/>
  <c r="V7" i="19"/>
  <c r="AB27" i="19"/>
  <c r="P37" i="19"/>
  <c r="V27" i="19"/>
  <c r="AH47" i="19"/>
  <c r="P27" i="19"/>
  <c r="J47" i="19"/>
  <c r="AH11" i="19"/>
  <c r="AB41" i="19"/>
  <c r="V21" i="19"/>
  <c r="P31" i="19"/>
  <c r="AH42" i="1"/>
  <c r="AH41" i="19"/>
  <c r="V31" i="19"/>
  <c r="J51" i="19"/>
  <c r="P21" i="19"/>
  <c r="P41" i="19"/>
  <c r="P51" i="19"/>
  <c r="AH51" i="19"/>
  <c r="J21" i="19"/>
  <c r="V51" i="19"/>
  <c r="AH21" i="19"/>
  <c r="V11" i="19"/>
  <c r="AB31" i="19"/>
  <c r="V41" i="19"/>
  <c r="J11" i="19"/>
  <c r="AB21" i="19"/>
  <c r="P11" i="19"/>
  <c r="AB51" i="19"/>
  <c r="AH31" i="19"/>
  <c r="J41" i="19"/>
  <c r="J31" i="19"/>
  <c r="AB11" i="19"/>
  <c r="AG44" i="1"/>
  <c r="AF43" i="1"/>
  <c r="AF19" i="1"/>
  <c r="AG20" i="1"/>
  <c r="AF20" i="1" s="1"/>
  <c r="AC48" i="19"/>
  <c r="Q28" i="19"/>
  <c r="K18" i="19"/>
  <c r="K8" i="19"/>
  <c r="K48" i="19"/>
  <c r="AC28" i="19"/>
  <c r="AI38" i="19"/>
  <c r="Q48" i="19"/>
  <c r="AI48" i="19"/>
  <c r="W18" i="19"/>
  <c r="AI8" i="19"/>
  <c r="W28" i="19"/>
  <c r="AC38" i="19"/>
  <c r="AI28" i="19"/>
  <c r="W8" i="19"/>
  <c r="Q8" i="19"/>
  <c r="AH25" i="1"/>
  <c r="W48" i="19"/>
  <c r="W38" i="19"/>
  <c r="AI18" i="19"/>
  <c r="K38" i="19"/>
  <c r="Q18" i="19"/>
  <c r="Q38" i="19"/>
  <c r="K28" i="19"/>
  <c r="AC18" i="19"/>
  <c r="AC8" i="19"/>
  <c r="J12" i="19"/>
  <c r="J42" i="19"/>
  <c r="V12" i="19"/>
  <c r="J32" i="19"/>
  <c r="AH42" i="19"/>
  <c r="V52" i="19"/>
  <c r="AB52" i="19"/>
  <c r="V22" i="19"/>
  <c r="AB32" i="19"/>
  <c r="P22" i="19"/>
  <c r="V32" i="19"/>
  <c r="J52" i="19"/>
  <c r="AB42" i="19"/>
  <c r="P12" i="19"/>
  <c r="P42" i="19"/>
  <c r="AH12" i="19"/>
  <c r="V42" i="19"/>
  <c r="P52" i="19"/>
  <c r="AH48" i="1"/>
  <c r="J22" i="19"/>
  <c r="P32" i="19"/>
  <c r="AB12" i="19"/>
  <c r="AH32" i="19"/>
  <c r="AB22" i="19"/>
  <c r="AH52" i="19"/>
  <c r="AH22" i="19"/>
  <c r="AH37" i="1"/>
  <c r="Q40" i="19"/>
  <c r="AI50" i="19"/>
  <c r="W20" i="19"/>
  <c r="W40" i="19"/>
  <c r="AC10" i="19"/>
  <c r="AC20" i="19"/>
  <c r="K10" i="19"/>
  <c r="AI10" i="19"/>
  <c r="Q50" i="19"/>
  <c r="W10" i="19"/>
  <c r="Q10" i="19"/>
  <c r="W50" i="19"/>
  <c r="AC30" i="19"/>
  <c r="K20" i="19"/>
  <c r="K50" i="19"/>
  <c r="AI40" i="19"/>
  <c r="Q30" i="19"/>
  <c r="W30" i="19"/>
  <c r="AI20" i="19"/>
  <c r="K30" i="19"/>
  <c r="AC40" i="19"/>
  <c r="Q20" i="19"/>
  <c r="K40" i="19"/>
  <c r="AC50" i="19"/>
  <c r="AI30" i="19"/>
  <c r="AG50" i="1"/>
  <c r="AF50" i="1" s="1"/>
  <c r="AF49" i="1"/>
  <c r="L19" i="19" l="1"/>
  <c r="X19" i="19"/>
  <c r="L29" i="19"/>
  <c r="R49" i="19"/>
  <c r="Y26" i="19"/>
  <c r="Y6" i="19"/>
  <c r="S26" i="19"/>
  <c r="AE46" i="19"/>
  <c r="S16" i="19"/>
  <c r="AE16" i="19"/>
  <c r="S6" i="19"/>
  <c r="AH15" i="1"/>
  <c r="Y16" i="19"/>
  <c r="M46" i="19"/>
  <c r="AE36" i="19"/>
  <c r="AK26" i="19"/>
  <c r="AK46" i="19"/>
  <c r="AK6" i="19"/>
  <c r="M26" i="19"/>
  <c r="AE6" i="19"/>
  <c r="M6" i="19"/>
  <c r="M16" i="19"/>
  <c r="AK36" i="19"/>
  <c r="AE26" i="19"/>
  <c r="S36" i="19"/>
  <c r="Y36" i="19"/>
  <c r="M36" i="19"/>
  <c r="Y46" i="19"/>
  <c r="AK16" i="19"/>
  <c r="S46" i="19"/>
  <c r="AH55" i="1"/>
  <c r="Q13" i="19"/>
  <c r="AC23" i="19"/>
  <c r="AC53" i="19"/>
  <c r="W23" i="19"/>
  <c r="W33" i="19"/>
  <c r="AI53" i="19"/>
  <c r="AC13" i="19"/>
  <c r="Q23" i="19"/>
  <c r="AI33" i="19"/>
  <c r="K43" i="19"/>
  <c r="AI23" i="19"/>
  <c r="W13" i="19"/>
  <c r="K33" i="19"/>
  <c r="Q43" i="19"/>
  <c r="AI13" i="19"/>
  <c r="K23" i="19"/>
  <c r="AI43" i="19"/>
  <c r="W43" i="19"/>
  <c r="W53" i="19"/>
  <c r="AC33" i="19"/>
  <c r="K53" i="19"/>
  <c r="K13" i="19"/>
  <c r="AC43" i="19"/>
  <c r="X13" i="19"/>
  <c r="X33" i="19"/>
  <c r="R33" i="19"/>
  <c r="R43" i="19"/>
  <c r="R23" i="19"/>
  <c r="AD53" i="19"/>
  <c r="R53" i="19"/>
  <c r="AJ43" i="19"/>
  <c r="X53" i="19"/>
  <c r="L33" i="19"/>
  <c r="AJ13" i="19"/>
  <c r="R13" i="19"/>
  <c r="X23" i="19"/>
  <c r="L23" i="19"/>
  <c r="AD13" i="19"/>
  <c r="AD33" i="19"/>
  <c r="AD43" i="19"/>
  <c r="AD23" i="19"/>
  <c r="L43" i="19"/>
  <c r="L13" i="19"/>
  <c r="AJ23" i="19"/>
  <c r="AJ53" i="19"/>
  <c r="AJ33" i="19"/>
  <c r="L53" i="19"/>
  <c r="AH56" i="1"/>
  <c r="X43" i="19"/>
  <c r="Q32" i="19"/>
  <c r="AI42" i="19"/>
  <c r="AH49" i="1"/>
  <c r="AI12" i="19"/>
  <c r="W32" i="19"/>
  <c r="K32" i="19"/>
  <c r="W42" i="19"/>
  <c r="K12" i="19"/>
  <c r="AC12" i="19"/>
  <c r="AI52" i="19"/>
  <c r="Q22" i="19"/>
  <c r="Q12" i="19"/>
  <c r="K22" i="19"/>
  <c r="W52" i="19"/>
  <c r="Q52" i="19"/>
  <c r="AI32" i="19"/>
  <c r="K42" i="19"/>
  <c r="W22" i="19"/>
  <c r="AC32" i="19"/>
  <c r="K52" i="19"/>
  <c r="AC52" i="19"/>
  <c r="AC22" i="19"/>
  <c r="Q42" i="19"/>
  <c r="AC42" i="19"/>
  <c r="AI22" i="19"/>
  <c r="W12" i="19"/>
  <c r="AH14" i="1"/>
  <c r="L36" i="19"/>
  <c r="L16" i="19"/>
  <c r="AJ6" i="19"/>
  <c r="AJ46" i="19"/>
  <c r="R16" i="19"/>
  <c r="R36" i="19"/>
  <c r="AD46" i="19"/>
  <c r="X26" i="19"/>
  <c r="L26" i="19"/>
  <c r="X46" i="19"/>
  <c r="R46" i="19"/>
  <c r="AD36" i="19"/>
  <c r="R6" i="19"/>
  <c r="AD6" i="19"/>
  <c r="AJ26" i="19"/>
  <c r="L46" i="19"/>
  <c r="AD16" i="19"/>
  <c r="AJ16" i="19"/>
  <c r="X16" i="19"/>
  <c r="R26" i="19"/>
  <c r="AD26" i="19"/>
  <c r="X36" i="19"/>
  <c r="X6" i="19"/>
  <c r="AJ36" i="19"/>
  <c r="L6" i="19"/>
  <c r="K6" i="19"/>
  <c r="W36" i="19"/>
  <c r="W6" i="19"/>
  <c r="K16" i="19"/>
  <c r="K36" i="19"/>
  <c r="Q16" i="19"/>
  <c r="W26" i="19"/>
  <c r="K26" i="19"/>
  <c r="AI26" i="19"/>
  <c r="AI6" i="19"/>
  <c r="Q36" i="19"/>
  <c r="AI16" i="19"/>
  <c r="W16" i="19"/>
  <c r="W46" i="19"/>
  <c r="AI36" i="19"/>
  <c r="AC46" i="19"/>
  <c r="Q6" i="19"/>
  <c r="K46" i="19"/>
  <c r="AC36" i="19"/>
  <c r="Q46" i="19"/>
  <c r="AH13" i="1"/>
  <c r="AC16" i="19"/>
  <c r="AI46" i="19"/>
  <c r="AC6" i="19"/>
  <c r="Q26" i="19"/>
  <c r="AC26" i="19"/>
  <c r="W37" i="19"/>
  <c r="K37" i="19"/>
  <c r="AI7" i="19"/>
  <c r="AC7" i="19"/>
  <c r="AC37" i="19"/>
  <c r="Q37" i="19"/>
  <c r="AI27" i="19"/>
  <c r="AC47" i="19"/>
  <c r="W47" i="19"/>
  <c r="Q17" i="19"/>
  <c r="Q27" i="19"/>
  <c r="Q7" i="19"/>
  <c r="K7" i="19"/>
  <c r="W27" i="19"/>
  <c r="K47" i="19"/>
  <c r="AC27" i="19"/>
  <c r="AI47" i="19"/>
  <c r="W17" i="19"/>
  <c r="K27" i="19"/>
  <c r="W7" i="19"/>
  <c r="AI37" i="19"/>
  <c r="K17" i="19"/>
  <c r="AI17" i="19"/>
  <c r="AH19" i="1"/>
  <c r="AC17" i="19"/>
  <c r="Q47" i="19"/>
  <c r="AJ17" i="19"/>
  <c r="L47" i="19"/>
  <c r="R27" i="19"/>
  <c r="AJ37" i="19"/>
  <c r="AJ7" i="19"/>
  <c r="X17" i="19"/>
  <c r="X37" i="19"/>
  <c r="AD37" i="19"/>
  <c r="L7" i="19"/>
  <c r="L37" i="19"/>
  <c r="R47" i="19"/>
  <c r="AD47" i="19"/>
  <c r="AD27" i="19"/>
  <c r="R37" i="19"/>
  <c r="X27" i="19"/>
  <c r="R17" i="19"/>
  <c r="X7" i="19"/>
  <c r="L27" i="19"/>
  <c r="AH20" i="1"/>
  <c r="R7" i="19"/>
  <c r="AJ47" i="19"/>
  <c r="L17" i="19"/>
  <c r="AD7" i="19"/>
  <c r="AJ27" i="19"/>
  <c r="X47" i="19"/>
  <c r="AD17" i="19"/>
  <c r="L12" i="19"/>
  <c r="R52" i="19"/>
  <c r="AD32" i="19"/>
  <c r="L52" i="19"/>
  <c r="R32" i="19"/>
  <c r="AD22" i="19"/>
  <c r="AJ32" i="19"/>
  <c r="X42" i="19"/>
  <c r="R22" i="19"/>
  <c r="R42" i="19"/>
  <c r="L32" i="19"/>
  <c r="AJ12" i="19"/>
  <c r="AH50" i="1"/>
  <c r="AJ42" i="19"/>
  <c r="X32" i="19"/>
  <c r="AD12" i="19"/>
  <c r="L22" i="19"/>
  <c r="X52" i="19"/>
  <c r="AJ52" i="19"/>
  <c r="AD52" i="19"/>
  <c r="X12" i="19"/>
  <c r="L42" i="19"/>
  <c r="R12" i="19"/>
  <c r="AD42" i="19"/>
  <c r="X22" i="19"/>
  <c r="AJ22" i="19"/>
  <c r="W31" i="19"/>
  <c r="Q51" i="19"/>
  <c r="W21" i="19"/>
  <c r="Q11" i="19"/>
  <c r="W51" i="19"/>
  <c r="AI31" i="19"/>
  <c r="Q21" i="19"/>
  <c r="AC41" i="19"/>
  <c r="AI41" i="19"/>
  <c r="K51" i="19"/>
  <c r="K41" i="19"/>
  <c r="K21" i="19"/>
  <c r="Q31" i="19"/>
  <c r="AI51" i="19"/>
  <c r="AC11" i="19"/>
  <c r="Q41" i="19"/>
  <c r="AC21" i="19"/>
  <c r="AI11" i="19"/>
  <c r="W11" i="19"/>
  <c r="W41" i="19"/>
  <c r="K31" i="19"/>
  <c r="AC51" i="19"/>
  <c r="AH43" i="1"/>
  <c r="AC31" i="19"/>
  <c r="AI21" i="19"/>
  <c r="K11" i="19"/>
  <c r="AF44" i="1"/>
  <c r="AG45" i="1"/>
  <c r="AF45" i="1" l="1"/>
  <c r="AG46" i="1"/>
  <c r="AF46" i="1" s="1"/>
  <c r="AJ11" i="19"/>
  <c r="AD51" i="19"/>
  <c r="AD31" i="19"/>
  <c r="X51" i="19"/>
  <c r="L31" i="19"/>
  <c r="X21" i="19"/>
  <c r="L41" i="19"/>
  <c r="L21" i="19"/>
  <c r="X11" i="19"/>
  <c r="X41" i="19"/>
  <c r="AJ41" i="19"/>
  <c r="R51" i="19"/>
  <c r="AJ51" i="19"/>
  <c r="R41" i="19"/>
  <c r="L51" i="19"/>
  <c r="R11" i="19"/>
  <c r="AJ21" i="19"/>
  <c r="R21" i="19"/>
  <c r="AJ31" i="19"/>
  <c r="AD11" i="19"/>
  <c r="L11" i="19"/>
  <c r="X31" i="19"/>
  <c r="R31" i="19"/>
  <c r="AD21" i="19"/>
  <c r="AD41" i="19"/>
  <c r="AH44" i="1"/>
  <c r="AL31" i="19" l="1"/>
  <c r="Z21" i="19"/>
  <c r="N11" i="19"/>
  <c r="AL41" i="19"/>
  <c r="T41" i="19"/>
  <c r="AH46" i="1"/>
  <c r="AF31" i="19"/>
  <c r="AL11" i="19"/>
  <c r="AL51" i="19"/>
  <c r="T31" i="19"/>
  <c r="N21" i="19"/>
  <c r="AF51" i="19"/>
  <c r="T21" i="19"/>
  <c r="Z41" i="19"/>
  <c r="AF21" i="19"/>
  <c r="AL21" i="19"/>
  <c r="AF41" i="19"/>
  <c r="T11" i="19"/>
  <c r="Z51" i="19"/>
  <c r="Z31" i="19"/>
  <c r="N31" i="19"/>
  <c r="N51" i="19"/>
  <c r="AF11" i="19"/>
  <c r="N41" i="19"/>
  <c r="Z11" i="19"/>
  <c r="T51" i="19"/>
  <c r="AK31" i="19"/>
  <c r="AK41" i="19"/>
  <c r="Y41" i="19"/>
  <c r="AK11" i="19"/>
  <c r="AE31" i="19"/>
  <c r="AE41" i="19"/>
  <c r="M31" i="19"/>
  <c r="S51" i="19"/>
  <c r="S41" i="19"/>
  <c r="S11" i="19"/>
  <c r="Y11" i="19"/>
  <c r="S31" i="19"/>
  <c r="AE11" i="19"/>
  <c r="Y21" i="19"/>
  <c r="M11" i="19"/>
  <c r="Y31" i="19"/>
  <c r="Y51" i="19"/>
  <c r="AK21" i="19"/>
  <c r="AK51" i="19"/>
  <c r="AH45" i="1"/>
  <c r="AE21" i="19"/>
  <c r="M51" i="19"/>
  <c r="M41" i="19"/>
  <c r="M21" i="19"/>
  <c r="AE51" i="19"/>
  <c r="S21"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PD. Julio Cesar Salgado Guerrero</author>
  </authors>
  <commentList>
    <comment ref="L12" authorId="0" shapeId="0" xr:uid="{8BC2BDAA-1221-4D4D-83B1-1F52C0E2A4F3}">
      <text>
        <r>
          <rPr>
            <b/>
            <sz val="9"/>
            <color indexed="81"/>
            <rFont val="Tahoma"/>
            <family val="2"/>
          </rPr>
          <t>Promedio de empleados 1000 por 12 meses</t>
        </r>
        <r>
          <rPr>
            <sz val="9"/>
            <color indexed="81"/>
            <rFont val="Tahoma"/>
            <family val="2"/>
          </rPr>
          <t xml:space="preserve">
</t>
        </r>
      </text>
    </comment>
    <comment ref="L18" authorId="0" shapeId="0" xr:uid="{254E7BF0-3298-4919-A8D8-F3C6E28DED27}">
      <text>
        <r>
          <rPr>
            <b/>
            <sz val="9"/>
            <color indexed="81"/>
            <rFont val="Tahoma"/>
            <family val="2"/>
          </rPr>
          <t>Numero de cargos provistos según plan anual de provisión.</t>
        </r>
        <r>
          <rPr>
            <sz val="9"/>
            <color indexed="81"/>
            <rFont val="Tahoma"/>
            <family val="2"/>
          </rPr>
          <t xml:space="preserve">
</t>
        </r>
      </text>
    </comment>
    <comment ref="L24" authorId="0" shapeId="0" xr:uid="{33FF95A6-F3DE-4918-910F-F8DB5D138F63}">
      <text>
        <r>
          <rPr>
            <b/>
            <sz val="9"/>
            <color indexed="81"/>
            <rFont val="Tahoma"/>
            <family val="2"/>
          </rPr>
          <t>Promedio de retiros del mes x 12 meses</t>
        </r>
        <r>
          <rPr>
            <sz val="9"/>
            <color indexed="81"/>
            <rFont val="Tahoma"/>
            <family val="2"/>
          </rPr>
          <t xml:space="preserve">
</t>
        </r>
      </text>
    </comment>
    <comment ref="L48" authorId="0" shapeId="0" xr:uid="{D08A28DF-72CB-4C70-8B33-FDAFD52AC167}">
      <text>
        <r>
          <rPr>
            <b/>
            <sz val="9"/>
            <color indexed="81"/>
            <rFont val="Tahoma"/>
            <family val="2"/>
          </rPr>
          <t xml:space="preserve">Periodicidad de pago Anual.
</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<sst xmlns="http://schemas.openxmlformats.org/spreadsheetml/2006/main" count="800" uniqueCount="478">
  <si>
    <t xml:space="preserve">Referencia </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</si>
  <si>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</si>
  <si>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</si>
  <si>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</si>
  <si>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</si>
  <si>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</si>
  <si>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</si>
  <si>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</si>
  <si>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</si>
  <si>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</si>
  <si>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</si>
  <si>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</si>
  <si>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</si>
  <si>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</si>
  <si>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</si>
  <si>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</si>
  <si>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</si>
  <si>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</si>
  <si>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</si>
  <si>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</si>
  <si>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</si>
  <si>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</si>
  <si>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</si>
  <si>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</si>
  <si>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</si>
  <si>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</si>
  <si>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</si>
  <si>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</si>
  <si>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</si>
  <si>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Aceptar</t>
  </si>
  <si>
    <t>Evitar</t>
  </si>
  <si>
    <t>Probabilidad Inherente</t>
  </si>
  <si>
    <t>Plan de Acción</t>
  </si>
  <si>
    <t>Responsable</t>
  </si>
  <si>
    <t>Fecha Implementación</t>
  </si>
  <si>
    <t>Seguimiento</t>
  </si>
  <si>
    <t>Fecha Seguimiento</t>
  </si>
  <si>
    <t>Estado</t>
  </si>
  <si>
    <t>Causa Raíz</t>
  </si>
  <si>
    <t>Proceso:</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</si>
  <si>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</si>
  <si>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</si>
  <si>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</si>
  <si>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</si>
  <si>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</si>
  <si>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</si>
  <si>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</si>
  <si>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</si>
  <si>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</si>
  <si>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</si>
  <si>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</si>
  <si>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</si>
  <si>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</si>
  <si>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</si>
  <si>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</si>
  <si>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</si>
  <si>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</si>
  <si>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</si>
  <si>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</si>
  <si>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</si>
  <si>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</si>
  <si>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</si>
  <si>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</si>
  <si>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</si>
  <si>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</si>
  <si>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</si>
  <si>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</si>
  <si>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</si>
  <si>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</si>
  <si>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</si>
  <si>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</si>
  <si>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</si>
  <si>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</si>
  <si>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</si>
  <si>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</si>
  <si>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</si>
  <si>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</si>
  <si>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</si>
  <si>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</si>
  <si>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</si>
  <si>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</si>
  <si>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</si>
  <si>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</si>
  <si>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</si>
  <si>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</si>
  <si>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</si>
  <si>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</si>
  <si>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</si>
  <si>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</si>
  <si>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</si>
  <si>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</si>
  <si>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</si>
  <si>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</si>
  <si>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</si>
  <si>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</si>
  <si>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</si>
  <si>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</si>
  <si>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</si>
  <si>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</si>
  <si>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</si>
  <si>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</si>
  <si>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</si>
  <si>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</si>
  <si>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</si>
  <si>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</si>
  <si>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</si>
  <si>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</si>
  <si>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</si>
  <si>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</si>
  <si>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</si>
  <si>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</si>
  <si>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</si>
  <si>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</si>
  <si>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</si>
  <si>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</si>
  <si>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</si>
  <si>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</si>
  <si>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Objetivo:</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</si>
  <si>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</si>
  <si>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</si>
  <si>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</si>
  <si>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</si>
  <si>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</si>
  <si>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</si>
  <si>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</si>
  <si>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</si>
  <si>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</si>
  <si>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</si>
  <si>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</si>
  <si>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</si>
  <si>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</si>
  <si>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</si>
  <si>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</si>
  <si>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</si>
  <si>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</si>
  <si>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</si>
  <si>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</si>
  <si>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</si>
  <si>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</si>
  <si>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</si>
  <si>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t xml:space="preserve"> Matriz de Calor Residual</t>
  </si>
  <si>
    <t>Matriz de Calor Inherente</t>
  </si>
  <si>
    <t>Descripción del Control</t>
  </si>
  <si>
    <t>Orientaciones Generales</t>
  </si>
  <si>
    <t>Columna</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</si>
  <si>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</si>
  <si>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</si>
  <si>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</si>
  <si>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</si>
  <si>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</si>
  <si>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</si>
  <si>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</si>
  <si>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</si>
  <si>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</si>
  <si>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</si>
  <si>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</si>
  <si>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</si>
  <si>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t>Utilice la lista de despligue que se encuentra parametrizada, le aparecerán las opciones: i)Documentado, ii)Sin documentar.</t>
  </si>
  <si>
    <t>Utilice la lista de despligue que se encuentra parametrizada, le aparecerán las opciones: i)Continua, ii)Aleatoria.</t>
  </si>
  <si>
    <t>Utilice la lista de despligue que se encuentra parametrizada, le aparecerán las opciones: i)Con Registro, ii) Sin Registro.</t>
  </si>
  <si>
    <t>Evaluación del Nivel de Riesgo - Nivel de Riesgo Residual</t>
  </si>
  <si>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</si>
  <si>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</si>
  <si>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</si>
  <si>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</si>
  <si>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</si>
  <si>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</si>
  <si>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</si>
  <si>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</si>
  <si>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</si>
  <si>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t>Descripción - Lineamientos para el diligenciamiento</t>
  </si>
  <si>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</si>
  <si>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</si>
  <si>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</si>
  <si>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t>Grupo</t>
  </si>
  <si>
    <t>Consecuencias</t>
  </si>
  <si>
    <t>MDN-COGFM-PROPLAES-DIGSA-FU.95.1-43</t>
  </si>
  <si>
    <t>Causas</t>
  </si>
  <si>
    <t>ARCOM</t>
  </si>
  <si>
    <t>Nombre del Riesgo</t>
  </si>
  <si>
    <t>CRITERIOS PARA CALIFICAR EL IMPACTO - RIESGO DE CORRUPCIÓN</t>
  </si>
  <si>
    <t>No.</t>
  </si>
  <si>
    <t>PREGUNTA SI EL RIESGO DE CORRUPCIÓN SEMATERIALIZA PODRÍA</t>
  </si>
  <si>
    <t>SI</t>
  </si>
  <si>
    <t>NO</t>
  </si>
  <si>
    <t xml:space="preserve">¿Afectar al grupo de funcionarios del proceso? </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</si>
  <si>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</si>
  <si>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</si>
  <si>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</si>
  <si>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</si>
  <si>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</si>
  <si>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</si>
  <si>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</si>
  <si>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</si>
  <si>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</si>
  <si>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</si>
  <si>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</si>
  <si>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</si>
  <si>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</si>
  <si>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</si>
  <si>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</si>
  <si>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</si>
  <si>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</si>
  <si>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</si>
  <si>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t>
  </si>
  <si>
    <t>ESCALA DE IMPACTO CON ENFOQUE DE CORRUPCIÓN</t>
  </si>
  <si>
    <t>Escala</t>
  </si>
  <si>
    <t>Respuestas Afirmativas</t>
  </si>
  <si>
    <t>Genera medianas consecuencias sobre la entidad</t>
  </si>
  <si>
    <t>1 a 5</t>
  </si>
  <si>
    <t xml:space="preserve"> Mayor</t>
  </si>
  <si>
    <t>Genera altas consecuencias sobre la entidad.</t>
  </si>
  <si>
    <t>6 a 11</t>
  </si>
  <si>
    <t>Genera consecuencias desastrosas para la entidad</t>
  </si>
  <si>
    <t>12 a 19</t>
  </si>
  <si>
    <t>GRSYE</t>
  </si>
  <si>
    <t>GRULE</t>
  </si>
  <si>
    <t>GRAPS</t>
  </si>
  <si>
    <t>AREDO</t>
  </si>
  <si>
    <t>SISAM</t>
  </si>
  <si>
    <t>GRUGI</t>
  </si>
  <si>
    <t>GRERI</t>
  </si>
  <si>
    <t>GRUAS</t>
  </si>
  <si>
    <t>GROSD</t>
  </si>
  <si>
    <t>GRUSO</t>
  </si>
  <si>
    <t>GRUCO</t>
  </si>
  <si>
    <t>GRUTH</t>
  </si>
  <si>
    <t>GRUFI</t>
  </si>
  <si>
    <t>GRUAA</t>
  </si>
  <si>
    <t>GRUGA</t>
  </si>
  <si>
    <t>CONTROL DE CAMBIOS</t>
  </si>
  <si>
    <t>Versión</t>
  </si>
  <si>
    <t>Fecha de Aprobación</t>
  </si>
  <si>
    <t>Descripción de cambios</t>
  </si>
  <si>
    <t>Versión vigente en la SVE, las versiones anteriores tienen trazabilidad en la SVE.</t>
  </si>
  <si>
    <t>Se actualizo encabezado según lo definido por el proceso de gestión documental</t>
  </si>
  <si>
    <t>Se actualizo el formato con la finalidad de especificar la etapa de Identificación y tratamiento e incluir la columan de Soporte de la actividad de control</t>
  </si>
  <si>
    <t>Se adopta el formato del Departamento Administrativo de la Función Pública como complemento del formato Mapa de Riesgos Institucional DIGSA codigo MDN-COGFM-PROPLAES-DIGSA-FU.95.1-43, como parte de la mejora continua de la Gestión del Riesgo.</t>
  </si>
  <si>
    <t>CONTROL DE APROBACIÓN</t>
  </si>
  <si>
    <t>Elaboró</t>
  </si>
  <si>
    <t>Revisó</t>
  </si>
  <si>
    <t>Aprobó</t>
  </si>
  <si>
    <t>Instructivo de Diligenciamiento Matriz Mapa de Riesgos</t>
  </si>
  <si>
    <t>Responsable del Proceso:</t>
  </si>
  <si>
    <t>Utilice la lista de despliegue que se encuentra parametrizada y selecciones el proceso al que pertenece de acuerdo a lo establecido en el Mapa de procesos de la entidad</t>
  </si>
  <si>
    <t>Utilice la lista de despliegue que se encuentra parametrizada y seleccione el nombre del Grupo, proceso o Ârea al que pertenece</t>
  </si>
  <si>
    <t>Los efectos o situaciones resultantes de la materialización del riesgo que impactan en el proceso, la entidad, sus grupos de valor y demás partes interesadas.</t>
  </si>
  <si>
    <t>ATRIBUTOS EFICIENCIA
Tipo</t>
  </si>
  <si>
    <t>ATRIBUTOS EFICIENCIA
Implementación</t>
  </si>
  <si>
    <t>ATRIBUTOS EFICIENCIA
Calificación</t>
  </si>
  <si>
    <t>ATRIBUTOS INFORMATIVOS
Documentación</t>
  </si>
  <si>
    <t>ATRIBUTOS INFORMATIVOS
Frecuencia</t>
  </si>
  <si>
    <t>ATRIBUTOS INFORMATIVOS
Registro</t>
  </si>
  <si>
    <t xml:space="preserve">Plan de Acción
Responsable, fecha implementación, fecha seguimiento, seguimiento. </t>
  </si>
  <si>
    <t>Accion de Contingencia</t>
  </si>
  <si>
    <t>PROCESO</t>
  </si>
  <si>
    <t>Formato</t>
  </si>
  <si>
    <t>Código</t>
  </si>
  <si>
    <t>Vigente</t>
  </si>
  <si>
    <t>Fecha en la que se libera el documento</t>
  </si>
  <si>
    <t>Grupos - Areas DIGSA</t>
  </si>
  <si>
    <t>1. STAFF DIRECCIÓN GENERAL DE SANIDAD MILITAR</t>
  </si>
  <si>
    <t>DIGSA</t>
  </si>
  <si>
    <t>1.1. Área Ayudantía</t>
  </si>
  <si>
    <t>ARAYU</t>
  </si>
  <si>
    <t>1.2. Área Gestión Documental</t>
  </si>
  <si>
    <t>1.3. Área Comunicaciones Estratégicas y Gestión del Cambio</t>
  </si>
  <si>
    <t>1.5. Grupo Atención al Usuario y Participación Social</t>
  </si>
  <si>
    <t>1.7. Grupo Planeación Estratégica</t>
  </si>
  <si>
    <t>GRUPL</t>
  </si>
  <si>
    <t>1.8. Grupo Seguimiento y Evaluación</t>
  </si>
  <si>
    <t>2. SUBDIRECCION TECNICA Y DE GESTION</t>
  </si>
  <si>
    <t>SUBTG</t>
  </si>
  <si>
    <t>2.1.  Grupo Gestión de la Afiliación</t>
  </si>
  <si>
    <t>2.2. Grupo Gestión de la Información</t>
  </si>
  <si>
    <t>3. SUBDIRECCION DE SALUD</t>
  </si>
  <si>
    <t>SUBSA</t>
  </si>
  <si>
    <t>3.2. Grupo Gestión del Riesgo en Salud</t>
  </si>
  <si>
    <t>3.3. Grupo Aseguramiento en Salud</t>
  </si>
  <si>
    <t>3.4. Grupo Prestación y Operación de Servicios de Salud</t>
  </si>
  <si>
    <t>3.5. Grupo Salud Operacional</t>
  </si>
  <si>
    <t>4. SUBDIRECCION ADMINISTRATIVA Y FINANCIERA</t>
  </si>
  <si>
    <t>SUBAF</t>
  </si>
  <si>
    <t>4.1. Grupo Gestión Financiera</t>
  </si>
  <si>
    <t>4.2. Grupo Talento Humano</t>
  </si>
  <si>
    <t>4.3. Grupo Contratación</t>
  </si>
  <si>
    <t>4.4. Grupo Apoyo Administrativo</t>
  </si>
  <si>
    <t>1.6. Grupo Asuntos Legales</t>
  </si>
  <si>
    <t>2.3. Grupo Sistema Integral de Información - Tecnologías de la Información  y Comunicaciones</t>
  </si>
  <si>
    <t>Procesos</t>
  </si>
  <si>
    <t>Infraestructura</t>
  </si>
  <si>
    <t>Factor del Riesgo</t>
  </si>
  <si>
    <t>Ejecución y  administración de procesos</t>
  </si>
  <si>
    <t>Fraude externo</t>
  </si>
  <si>
    <t>Fraude interno</t>
  </si>
  <si>
    <t>Fallas tecnológicas</t>
  </si>
  <si>
    <t>Relaciones laborales</t>
  </si>
  <si>
    <t>Usuarios, productos y prácticas</t>
  </si>
  <si>
    <t>Daños a activos fijos/eventos externos</t>
  </si>
  <si>
    <t>Corrupción</t>
  </si>
  <si>
    <t>Fiscal</t>
  </si>
  <si>
    <t>Seguridad de la Información</t>
  </si>
  <si>
    <t>Seguridad Digital</t>
  </si>
  <si>
    <t>Factores de Riesgos</t>
  </si>
  <si>
    <t>Talento Humano</t>
  </si>
  <si>
    <t>Tecnología</t>
  </si>
  <si>
    <t>Evento Externo</t>
  </si>
  <si>
    <t>Macroproceso</t>
  </si>
  <si>
    <t>Apoyo</t>
  </si>
  <si>
    <t>Estrategico</t>
  </si>
  <si>
    <t xml:space="preserve">Misional </t>
  </si>
  <si>
    <t>Seguimiento y Evaluación</t>
  </si>
  <si>
    <t>Mapa de Riesgos Institucional DIGSA</t>
  </si>
  <si>
    <t>MDN-COGFM-PROASIG-DIGSA-FU.95.1-18  (ejemplo código de la SVE)</t>
  </si>
  <si>
    <t>Escriba acá el nombre como aparece en el Mapa de procesos vigente, todo en Mayúscula</t>
  </si>
  <si>
    <t>SIGLA</t>
  </si>
  <si>
    <r>
      <rPr>
        <sz val="10"/>
        <color rgb="FF0070C0"/>
        <rFont val="Arial"/>
        <family val="2"/>
      </rPr>
      <t>Registre el nombre de su proceso y Área/Grupo de acuerdo con el ejemplo.  No cambie tipo de letra ni tamaño</t>
    </r>
    <r>
      <rPr>
        <sz val="10"/>
        <color theme="1"/>
        <rFont val="Arial"/>
        <family val="2"/>
      </rPr>
      <t xml:space="preserve">
Administración Sistema Integrado de Gestión PROASIG – Área Sistemas Integrados de Gestión ARSIG. (ejemplo)</t>
    </r>
  </si>
  <si>
    <r>
      <rPr>
        <b/>
        <sz val="10"/>
        <color theme="9" tint="-0.249977111117893"/>
        <rFont val="Arial"/>
        <family val="2"/>
      </rPr>
      <t xml:space="preserve">*Nota: </t>
    </r>
    <r>
      <rPr>
        <sz val="10"/>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</si>
  <si>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Escriba el objetivo de acuerdo con la caracterización vigente del proceso</t>
  </si>
  <si>
    <t>Si su Proceso pertenece al STAFF, la tabla de aprobación vá asi:</t>
  </si>
  <si>
    <t xml:space="preserve">(Todo el Grupo)
GRADO. Nombres y Apellidos
Sólo las primeras letras con mayúscula, centrado
Grupo XX
Área XXX </t>
  </si>
  <si>
    <t>En este espacio va el Gestor de calidad
y Coordinador de Grupo así
3 espacios
GRADO. Nombres y Apellidos
Sólo las primeras letras con mayúscula, centrado
Proceso SIGLA
Gestor de Calidad
3 espacios
GRADO. Nombres y Apellidos
Sólo las primeras letras con mayúscula, centrado
Coordinador Grupo XX DIGSA</t>
  </si>
  <si>
    <t>En este espacio va quien revisa en Planeación y el Subdirector así
3 espacios
PD. Alexandra Martínez Vargas 
Grupo Planeación Estratégica DIGSA
Coordinadora Grupo de Planeación Estrategica PROPLAES
3 espacios
GRADO. Nombres y Apellidos
Subdirector de XX DIGSA
3 espacios
SMSM. Edna del Pilar Martínez Páez
Grupo Planeación Estratégica DIGSA
Lider Área Sistemas Integrados de Gestión PROASIG
3 espacios
GRADO. Nombres y Apellidos
Subdirector de XX DIGSA</t>
  </si>
  <si>
    <t xml:space="preserve">3 espacios
PD. Alexandra Martínez Vargas
Coordinadora Grupo Planeación Estratégica DIGSA
Representante de la Alta  Dirección </t>
  </si>
  <si>
    <t>Si su Proceso pertenece a las Subdirecciones, la tabla de aprobación vá asi:</t>
  </si>
  <si>
    <t>En este espacio van las personas de Planeación así:
3 espacios
PD. Alexandra Martínez Vargas 
Grupo Planeación Estratégica DIGSA
Coordinadora Grupo Planeación Estratégica DIGSA PROPLAES
Representante de la Alta Dirección
3 espacios
SMSM. Edna del Pilar Martínez Páez
Grupo Planeación Estratégica DIGSA
Lider Área Sistemas Integrados de Gestión PROASIG</t>
  </si>
  <si>
    <t xml:space="preserve">3 espacios
CARGO. Nombres y Apellidos
Subdirector de XX DIGSA </t>
  </si>
  <si>
    <t>*SOLO PARA EL PROCESO DE PLANEACIÓN ESTRATÉGICA, la tabla de aprobación vá asi:</t>
  </si>
  <si>
    <t>En este espacio va el Gestor de calidad
Coordinador de Grupo así
3 espacios
GRADO. Nombres y Apellidos
Sólo las primeras letras con mayúscula, centrado
Proceso SIGLA
Gestor de Calidad</t>
  </si>
  <si>
    <t>En este espacio va quien revisa en Planeación y el Subdirector así
3 espacios
PD. Alexandra Martínez Vargas 
Grupo Planeación Estratégica DIGSA
Coordinadora Grupo de Planeación Estrategica PROPLAES
3 espacios
SMSM. Edna del Pilar Martínez Páez
Grupo Planeación Estratégica DIGSA
Lider Área Sistemas Integrados de Gestión PROASIG
3 espacios
GRADO. Nombres y Apellidos
Subdirector de XX DIGSA</t>
  </si>
  <si>
    <t>No borar lineas anteriores</t>
  </si>
  <si>
    <t>En este espacio van las personas de su Grupo asÍ
3 espacios
GRADO. Nombres y Apellidos
Sólo las primeras letras con mayúscula, centrado
Proceso SIGLA
Gestor de Calidad
3 espacios
GRADO. Nombres y Apellidos
Sólo las primeras letras con mayúscula, centrado
Coordinador Grupo XX DIGSA</t>
  </si>
  <si>
    <r>
      <t xml:space="preserve">Mapa de Riesgos Institucional DIGSA, </t>
    </r>
    <r>
      <rPr>
        <sz val="10"/>
        <color rgb="FF0070C0"/>
        <rFont val="Arial"/>
        <family val="2"/>
      </rPr>
      <t>sigla del proceso</t>
    </r>
    <r>
      <rPr>
        <sz val="10"/>
        <color theme="1"/>
        <rFont val="Arial"/>
        <family val="2"/>
      </rPr>
      <t xml:space="preserve"> DIGSA </t>
    </r>
  </si>
  <si>
    <t>Diciembre 2020</t>
  </si>
  <si>
    <t xml:space="preserve">PD. Julio Cesar Salgado Guerrero 
Grupo de Planeación Estratégica DIGSA
Area Sistemas Integrados de Gestión  
</t>
  </si>
  <si>
    <t xml:space="preserve">
PD. Julio Cesar Salgado Guerrero 
Proceso Planeación Estratégica PROPLAES
Area Sistemas Integrados de Gestión
Gestor de Calidad
</t>
  </si>
  <si>
    <t>Planeación Estratégica</t>
  </si>
  <si>
    <t>Se aplican los cambios de acuerdo con la normatividad vigente en materia de Gestión del Riesgo.</t>
  </si>
  <si>
    <t>Diciembre 2019</t>
  </si>
  <si>
    <t>Septiembre 2020</t>
  </si>
  <si>
    <t>Octubre 2021</t>
  </si>
  <si>
    <t>Septiembre 2022</t>
  </si>
  <si>
    <t>Octubre 2023</t>
  </si>
  <si>
    <t xml:space="preserve">
PD. Alexandra Martínez Vargas
Coordinadora Grupo Planeación Estratégica DIGSA
Representante de la Alta Dirección</t>
  </si>
  <si>
    <t xml:space="preserve">
SMSM. Edna del Pilar Martínez Páez
Grupo Planeación Estratégica DIGSA 
Líder Área Sistemas Integrados de Gestión PROASIG
PD. Alexandra Martínez Vargas
Grupo Planeación Estratégica DIGSA
Coordinadora Grupo Planeación
 Estratégica  DIGSA
</t>
  </si>
  <si>
    <t>R1</t>
  </si>
  <si>
    <t>R2</t>
  </si>
  <si>
    <t>R3</t>
  </si>
  <si>
    <t>R4</t>
  </si>
  <si>
    <t>R5</t>
  </si>
  <si>
    <t>R6</t>
  </si>
  <si>
    <t>R7</t>
  </si>
  <si>
    <t>R8</t>
  </si>
  <si>
    <t>R9</t>
  </si>
  <si>
    <t>R10</t>
  </si>
  <si>
    <t>R11</t>
  </si>
  <si>
    <t>R12</t>
  </si>
  <si>
    <t>R13</t>
  </si>
  <si>
    <t>R14</t>
  </si>
  <si>
    <t>R15</t>
  </si>
  <si>
    <t>R16</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</si>
  <si>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Guía para la Administración del Riesgo y el diseño de controles V6. El formato cuenta con celdas parametrizadas y permite contar con los respectivos mapas de calor para riesgo inherente y riesgo residual.</t>
  </si>
  <si>
    <t>Antes de iniciar con el diligenciamiento de la información en la matriz, se requiere haber avanzado en el análisis del proceso, su objetivo, alcance, actividades clave, considere los lineamientos establecidos en el Paso 2: identificación del riesgo, donde se explica ampliamente las bases para adelanter este análisis.
Así mismo, considere en el Paso 3: valoración del riesgo los lineamientos para definir el No. de veces que se hace la actividad con la cual se relaciona el riesgo y su impacto en términos económicos o reputacionales. En este mismo paso se analizan los controles que deben responder a los atributos de eficiencia e informativos.
NOTA: Si lo considera pertinente, es posible agregar hojas de trabajo adicionales al presente formato que permitan incluir la traza de estos análisis.</t>
  </si>
  <si>
    <t>El archivo contiene las siguientes hojas:
-   Hoja 1 Instructivo
 -  Hoja 2 Mapa Final: Encontrará la totalidad de la estructura para la identificación y valoración de los riesgos por proceso, programa o proyecto, acorde con el nivel de desagregación que la entidad considere necesaria.</t>
  </si>
  <si>
    <t>Funcionario responsable del Grupo, Proceso o Área</t>
  </si>
  <si>
    <t>Consolida o resume los análisis sobre impacto + causa inmediata + causa raíz, permitiendo contar con una redacción clara y concreta del riesgo indentificado. Tenga en cuenta la estructura de alto nivel establecida en al guía, inicia con POSIBILIDAD DE + Impacto para la entidad (Qué) + Causa Inmediata (Cómo) + Causa Raíz (Por qué)</t>
  </si>
  <si>
    <t>Las causa o situaciones que se general por la materialización del riesgos, que impactan sobre el cumpllimiento del objetivo del proceso.</t>
  </si>
  <si>
    <t>Factor de Riesgo</t>
  </si>
  <si>
    <t>Son la fuente generadora de Riesgo</t>
  </si>
  <si>
    <t>Recuerde que el control se define como la medida que permite reducir o mitigar un riesgo. Defina el control (es) que atacan la causa raíz del riesgo, considere la estructura explicada en la guía: Responsable de ejecutar el control + Acción + Complemento</t>
  </si>
  <si>
    <t>La matriz automáticamente hará el cálculo, acorde con el control o controles definidos con sus atributos analizados, lo que permitirá establecer el nivel de riesgo inherente (Columnas Y- Z- AA -AB- AC).</t>
  </si>
  <si>
    <t>Reputacional</t>
  </si>
  <si>
    <t>Economico</t>
  </si>
  <si>
    <t>Reputacoinal - Economico</t>
  </si>
  <si>
    <t>En Curso</t>
  </si>
  <si>
    <t>Finalizada</t>
  </si>
  <si>
    <t>Acción de Contingencia</t>
  </si>
  <si>
    <t>Defina las acciones que se generarían por una posible materialización del riesgo, identificando responsable, tiempo, actividades.</t>
  </si>
  <si>
    <t>*Atributos de Formalización</t>
  </si>
  <si>
    <r>
      <rPr>
        <b/>
        <sz val="11"/>
        <rFont val="Arial"/>
        <family val="2"/>
      </rPr>
      <t>*Nota 1:</t>
    </r>
    <r>
      <rPr>
        <sz val="11"/>
        <rFont val="Arial"/>
        <family val="2"/>
      </rPr>
      <t xml:space="preserve"> Los atributos de formalización se recogerán de manera informativa, con el fin de conocer el entorno del control y complementar el análisis con elementos cualitativos; éstos no tienen una incidencia directa en su efectividad. </t>
    </r>
  </si>
  <si>
    <r>
      <rPr>
        <sz val="10"/>
        <color indexed="30"/>
        <rFont val="Arial"/>
        <family val="2"/>
      </rPr>
      <t>Registre el nombre de su proceso y Área/Grupo de acuerdo con el ejemplo.  No cambie tipo de letra ni tamaño</t>
    </r>
    <r>
      <rPr>
        <sz val="10"/>
        <rFont val="Arial"/>
        <family val="2"/>
      </rPr>
      <t xml:space="preserve">
Administración Sistema Integrado de Gestión PROASIG – Área Sistemas Integrados de Gestión ARSIG. (ejemplo)</t>
    </r>
  </si>
  <si>
    <r>
      <rPr>
        <sz val="10"/>
        <color indexed="30"/>
        <rFont val="Arial"/>
        <family val="2"/>
      </rPr>
      <t>Fecha en la que se libera el documento</t>
    </r>
    <r>
      <rPr>
        <sz val="10"/>
        <rFont val="Arial"/>
        <family val="2"/>
      </rPr>
      <t xml:space="preserve"> Julio  2023</t>
    </r>
  </si>
  <si>
    <t>Elimine esta instrucción después de leerla.
1. Esta es la portada (primera hoja) de todos los documentos del proceso que van en excel. Es importante mencionar que así sean formatos, ahora van a tener esta portada para que quien lo use evidencie la trazabilidad del documento así no cuente con SVE.
2. El documento debe contener el CONTROL DE CAMBIOS y el CONTROL DE APROBACION.
3. En la segunda hoja vá el mismo encabezado más lo que el proceso considere.
4. Si el formato es de una matriz, con múltiples columnas, en las últimas columnas debe quedar el encabezado con el nombre del formato o matriz, el código y el nombre del proceso.
5. Descripción de cambios: Si su documento es versión 1, en la descripción registre Versión inicial del documento. Si vá a actualizar la versión, registre los cambios que le realizó al documento.
6. Control de aprobación: siga las instrucciones abajo descritas y en la casilllla respectiva.
7. Consulte la suite para verificar la versión anterior del documento, asesórese del gestor de calidad, quien le revisará el documento antes de enviarlo a PROASIG. Ruta: Documentos/Gestionar/sigla vigente de su proceso. Si tiene dudas consulte con el Administrador del Sistema.
8. Diligencie el documento y elimine toda la instrucción en letra azul antes de imprimir.
9. Las NOTAS DE PROASIG - PROPLAES no debe modificarlas ni eliminarlas porque son politicas de operación del procedimiento, razón por la cual están de color negro.
10. Cuando termine de dilienciar su documento, por favor verifique que el escudo quede centrado en el espacio donde le corresponde.
Elimine esta instrucción después de leerla.</t>
  </si>
  <si>
    <t>Registre la versión de acuerdo al SVE</t>
  </si>
  <si>
    <t>Escriba la fecha de actualización del  diagnostico DOFA Mes año ( Ej Julio 2023)</t>
  </si>
  <si>
    <r>
      <t xml:space="preserve">Versión Inicial. </t>
    </r>
    <r>
      <rPr>
        <sz val="10"/>
        <color indexed="8"/>
        <rFont val="Arial"/>
        <family val="2"/>
      </rPr>
      <t>Elaboración por primera vez del documento.
NOTA PROASIG - PROPLAES:
1. Este documento fue revisado por PROASIG, cumple con los requisitos establecidos en el formato establecido por el Sistema Integrado de Gestión SIG, para aprobarlo en la SVE; PROPLAES libera el documento.
2. Dada la reestructuración de la DIGSA, se ajustaron las políticas de operación para el control de la información documentada de los procesos para el SIG, por lo que este documento queda en V1.
3. La información registrada en el documento es responsabilidad del proceso que lo emite.
INCLUIR LO DE LENGUAJE CLARO</t>
    </r>
  </si>
  <si>
    <t>Se ajustan los criterios del documento. Las versiones anteriores tienen trazabilidad en la SVE.</t>
  </si>
  <si>
    <r>
      <t xml:space="preserve">CONTROL DE APROBACIÓN
</t>
    </r>
    <r>
      <rPr>
        <sz val="10"/>
        <color indexed="30"/>
        <rFont val="Arial"/>
        <family val="2"/>
      </rPr>
      <t>Si su Proceso pertenece al STAFF, la tabla de aprobación vá asi:</t>
    </r>
  </si>
  <si>
    <t xml:space="preserve">Elaboró </t>
  </si>
  <si>
    <t xml:space="preserve">Revisó </t>
  </si>
  <si>
    <t xml:space="preserve">Aprobó </t>
  </si>
  <si>
    <t>En este espacio va el Gestor de calidad
Coordinador de Grupo así
3 espacios
GRADO. Nombres y Apellidos
Sólo las primeras letras con mayúscula, centrado
Proceso SIGLA
Gestor de Calidad
3 espacios
GRADO. Nombres y Apellidos
Sólo las primeras letras con mayúscula, centrado
Coordinador Grupo XX DIGSA</t>
  </si>
  <si>
    <t xml:space="preserve">En este espacio va quien revisa en Planeación y el Subdirector así
3 espacios
PD. Alexandra Martínez Vargas 
Grupo Planeación Estratégica DIGSA
Coordinadora Grupo de Planeación Estrategica PROPLAES
3 espacios
GRADO. Nombres y Apellidos
Subdirector de XX DIGSA
3 espacios
SMSM. Edna del Pilar Martínez Páez
Grupo Planeación Estratégica DIGSA
Lider Área Sistemas Integrados de Gestión PROASIG
3 espacios
GRADO. Nombres y Apellidos
Subdirector de XX DIGSA </t>
  </si>
  <si>
    <t xml:space="preserve">En este espacio van las personas de su Grupo asÍ
3 espacios
GRADO. Nombres y Apellidos
Sólo las primeras letras con mayúscula, centrado
Proceso SIGLA
Gestor de Calidad
3 espacios
GRADO. Nombres y Apellidos
Sólo las primeras letras con mayúscula, centrado
Coordinador Grupo XX DIGSA </t>
  </si>
  <si>
    <t>En este espacio van las personas de Planeación así:
3 espacios
PD. Alexandra Martínez Vargas 
Grupo Planeación Estratégica DIGSA
Coordinadora Grupo Planeación Estratégica DIGSA
Representante de la Alta Dirección
3 espacios
SMSM. Edna del Pilar Martínez Páez
Grupo Planeación Estratégica DIGSA
Lider Área Sistemas Integrados de Gestión PROASIG</t>
  </si>
  <si>
    <t>Octubre de 2023</t>
  </si>
  <si>
    <t xml:space="preserve"> -  Hoja Tabla de Impacto Corrupción: Tabla referente para todos los cálculos,El impacto se debe analizar y calificar a partir de las consecuencias identificadas en la fase de descripción del riesgo.</t>
  </si>
  <si>
    <r>
      <t xml:space="preserve"> -  Hoja Tabla de probabilidad: Tabla referente para todos los cálculos </t>
    </r>
    <r>
      <rPr>
        <sz val="12"/>
        <color rgb="FF0070C0"/>
        <rFont val="Arial"/>
        <family val="2"/>
      </rPr>
      <t>(no se diligencia)</t>
    </r>
  </si>
  <si>
    <r>
      <t xml:space="preserve"> -  Hoja Tabla de Impacto: Tabla referente para todos los cálculos </t>
    </r>
    <r>
      <rPr>
        <sz val="12"/>
        <color rgb="FF0070C0"/>
        <rFont val="Arial"/>
        <family val="2"/>
      </rPr>
      <t>(no se diligencia)</t>
    </r>
  </si>
  <si>
    <r>
      <t xml:space="preserve"> -  Hoja Matriz de Calor Residual: En esta hoja, en la medida en que ese diligencia el Mapa Final, se verán reflejados los riesgos en su zona correspondiente. Esta hoja </t>
    </r>
    <r>
      <rPr>
        <sz val="12"/>
        <color rgb="FF0070C0"/>
        <rFont val="Arial"/>
        <family val="2"/>
      </rPr>
      <t>no se diligencia</t>
    </r>
    <r>
      <rPr>
        <sz val="12"/>
        <color theme="1"/>
        <rFont val="Arial"/>
        <family val="2"/>
      </rPr>
      <t xml:space="preserve"> se genera de manera automática.</t>
    </r>
  </si>
  <si>
    <r>
      <t xml:space="preserve"> -  Hoja Matriz de Calor Inherente:  En esta hoja, en la medida en que ese diligencia el Mapa Final, se verán reflejados los riesgos en su zona correspondiente. Esta hoja </t>
    </r>
    <r>
      <rPr>
        <sz val="12"/>
        <color rgb="FF0070C0"/>
        <rFont val="Arial"/>
        <family val="2"/>
      </rPr>
      <t>no se diligencia</t>
    </r>
    <r>
      <rPr>
        <sz val="12"/>
        <color theme="1"/>
        <rFont val="Arial"/>
        <family val="2"/>
      </rPr>
      <t xml:space="preserve"> se genera de manera automática.</t>
    </r>
  </si>
  <si>
    <t>Se ajusta el formato Mapa de Riesgos Institucional DIGSA acorde a los lineamientos y recomendaciones del Departamento Administrativo de la Función Pública en reunión de mesas de trabajo sobre actualización Guía para la Administración del Riesgo y el diseño de controles en entidades públicas Versión 6, realizando los siguientes ajustes:
Se elimina columna descripción del riesgo y adicionar las columnas factor de riesgo y acciones de contingencia.
Se actualiza la hoja Instrucciones para el diligenciamiento del formato.
Se actualiza el encabezado de acuerdo con los parámetros establecidos por la alta dirección, el SIG y el proceso de gestión documental.
Se adiciona la hoja de Tabla Impacto Corrupción, para la definición del impacto de los riesgos corrupción.
Se ajusta la hoja Parametros que contine la parametrización de la matriz de riesgos.
NOTA PROASIG - PROPLAES:  
1. Este documento fue revisado por PROASIG. PROPLAES libera el documento.   
2. La información registrada en el documento es responsabilidad del proceso que lo emite. 
3. Este documento está construido de acuerdo con los parámetros de lenguaje claro emitidos por el Departamento Nacional de Planeación.</t>
  </si>
  <si>
    <r>
      <t xml:space="preserve"> -  Hoja Tabla de Valoración de Controles: Tabla referente para todos los cálculos </t>
    </r>
    <r>
      <rPr>
        <sz val="12"/>
        <color rgb="FF0070C0"/>
        <rFont val="Arial"/>
        <family val="2"/>
      </rPr>
      <t>(no se diligencia)</t>
    </r>
  </si>
  <si>
    <r>
      <t xml:space="preserve"> -  PARAMETROS:  Contiene las parametrización de datos para el ingreso de información en la matriz mapa final.</t>
    </r>
    <r>
      <rPr>
        <sz val="12"/>
        <color rgb="FF0070C0"/>
        <rFont val="Arial"/>
        <family val="2"/>
      </rPr>
      <t xml:space="preserve"> (no modificar)</t>
    </r>
  </si>
  <si>
    <t>Fuente:  
1. Guia para la Administración del Riesgo, codigo MDN-COGFM-PROPLAES-DIGSA-GI.95.1-2 V1
2. Guía para la Administración del Riesgo y el diseño de controles en entidades  públicas Versión 6 Departamento Administrativo de la Funciòn Publica.</t>
  </si>
  <si>
    <t>4.2. Grupo Talento Humano - GRUTH</t>
  </si>
  <si>
    <t>Efecto dañoso sobre recursos públicos, por queja y/o demanda del servidor público, por falta de registro de novedades, demora del suministro de información por parte de los procesos, errores en el proceso de afiliación, liquidación al Sistema de Seguridad Social Integral y negación del servicio</t>
  </si>
  <si>
    <t>Debido a la demora en el pago y generación de interés moratorios</t>
  </si>
  <si>
    <t>Posibilidad de efecto dañoso sobre recursos públicos, por queja y/o demanda del servidor público, por falta de registro de novedades, demora del suministro de información por parte de los procesos, errores en el proceso de afiliación, liquidación al Sistema de Seguridad Social Integral y negación del servicio debido a la demora en el pago y generación de interés moratorios.</t>
  </si>
  <si>
    <t>1. Reporte de novedades extemporáneas que afecten la Seguridad Social de los funcionarios
2.  Inconsistencias de las afiliaciones en las administradoras de Salud, Pensión, Caja de Compensación y riesgos.
3. Pago de interes Moratorios.</t>
  </si>
  <si>
    <t>1. Queja e inconformidad por parte de los funcionarios en cuanto aportes realizados.
2.  Rechazo de afiliaciones al Sistema General de Seguridad Social por documentación incompleta y mal diligenciamiento en formularios.
3.  Negación de servicios de atención a los afiliados por traslados sin reporte.</t>
  </si>
  <si>
    <t>El responsable del procedimiento para pago de seguridad social verifica mensualmente los descuentos de aportes a salud, pensión y fondo de solidaridad descontados por nómina vs lo que liquida el módulo de autoliquidación de Kactus, confirmar que sean valores iguales y procede a revisar los valores totales por entidades que sean iguales entre los archivos enviados por nómina (magnéticos) y los generados en el módulo de reportes por entidades del Programa Kactus.</t>
  </si>
  <si>
    <t>El responsable del procedimiento para pago de seguridad social  debe asegurar el pago de la PILA según la normatividad vigente, hasta el día 12 hábil del siguiente mes, para evitar el pago de intereses por pago extemporáneo, para lo cual el responsable del procedimiento de pago de seguridad social genera reporte de la planilla integradora para el pago de la seguridad social  el cual se reporta dentro de los cinco primeros días hábiles de cada mes al grupo de financiera para respectivos pago dentro de las fechas establecidas.</t>
  </si>
  <si>
    <r>
      <t>El Área de Tesorería realiza cruce y conciliación de los valores a pagar en la planilla, si la conciliación arroja errores se devuelve para corrección y si está acorde se realiza el proceso de pago. En caso de reporte de errores el responsable del procedimiento de pago seguridad social realiza revisión y ajuste de las novedades presentadas y genera nuevamente el reporte de planilla a el grupo de financiera.</t>
    </r>
    <r>
      <rPr>
        <b/>
        <sz val="10"/>
        <color theme="1"/>
        <rFont val="Arial"/>
        <family val="2"/>
      </rPr>
      <t xml:space="preserve"> </t>
    </r>
  </si>
  <si>
    <t>El responsable del procedimiento para la Estructuración y elaboración de la PILA realiza la verificación de los pagos mensuales generado Kactus  vs  operador PILA, acorde a los controles establecidos en caso de encontrar inconsistencias se procede a realiza los correctivos a que haya lugar. Soporte de Control: Conciliación trimestral de seguridad social.</t>
  </si>
  <si>
    <t>El responsable del procedimiento para la Estructuración y elaboración de la PILA realiza la verificación de los pagos mensuales generado KACTUS  vs  OPERADOR PILA, acorde a los controles establecidos.</t>
  </si>
  <si>
    <t>10/04/2024
10/07/2024
10/10/2024
10/01/2025</t>
  </si>
  <si>
    <t>El responsable de liquidación de aporte en salud informa al Coordinador grupo de talento humano, sobre las inconsistencias en la liquidación de la Pila, quien a su vez comunica al subdirector administrativo y financiero para realizar los trámites respectivos para el pago.
El responsable de pago de pila, en cado de extemporaneidad de pago, debe solicitar una adición al CDP al grupo financiero para realizar el respectivo pago.
El Coordinador del grupo de trabajo de talento humano debe realizar proceso administrativo para verificar la responsabilidad.</t>
  </si>
  <si>
    <t>Efecto dañoso sobre recurso publico por el pago de demendas en contra de la entidad</t>
  </si>
  <si>
    <t xml:space="preserve"> Debido a la omisión de los requisitos establecidos en el  procedimiento para los nombramientos de personal en DIGSA.</t>
  </si>
  <si>
    <t>Posibilidad de efecto dañoso sobre recurso público por el pago de demandas en contra de la entidad debido a la omisión de los requisitos establecidos en el  procedimiento para los nombramientos de personal en DIGSA.</t>
  </si>
  <si>
    <t>1. Falta exactitud en el planeamiento de las vacantes.
2. Falta de cumplimiento de requisitos de estudio y experiencia de acuerdo al Manual de Funciones Vigente.
3. Falta de cumplimiento de requisitos de acuerdo al procedimiento de nombramientos DIGSA
4. Pago de multas, cláusulas penales o cualquier tipo de sanción</t>
  </si>
  <si>
    <t xml:space="preserve">1. Ingreso de personal sin los requisitos de estudio y experiencia establecidos en el Manual de Funciones vigente.           
  2.  Ingreso de personal sin los requisitos de acuerdo al procedimiento de nombramientos DIGSA. 
3. Fallas en la Operatividad de los Procesos y Procedimientos.
4. Demandas Grupos valor e interés.
</t>
  </si>
  <si>
    <t>El Grupo de Talento Humano DIGSA de sanidad ylas direcciones de Sanidad DISAN EJECITO, DISAN ARMADA, JEFSA, verifican el cumplimientode los requisitos establecido en el Manual de Funciones vigente para proveer las vacantes y verifica el cumplimiento del procedimiento de Nombramientos, igualmente, se implementan los lineamientos establecido por el Departamento administrativo de la Función Pública.</t>
  </si>
  <si>
    <t>El Coordinador Grupo de Trabajo de Talento Humano  validan  para los nombramientos del personal de carrera administrativa, se realiza por concurso de méritos a través de la Comisión Nacional del Servicio Civil, quienes verifican los requisitos de educación y experiencia de acuerdo al Manual de Funciones. A demanda.</t>
  </si>
  <si>
    <t xml:space="preserve">El Coordinador Grupo de Trabajo de Talento Humano,valida la ofreta pública del empleo antes de ser enviada a  la CNSC, para los nombramientos del personal de carrera administrativa, provisionalidad y libre nombramiento y remoción, se revisan el concepto del estudio de seguridad con resultado favorable, el cual les desarrollado por la Dirección de inteligencia y contrainteligencia del Comando General y de cada Fuerza. </t>
  </si>
  <si>
    <t>El líder del procedimiento de nombramientos mantiene actualizada la normatividad vigente sobre los lineamientos establecidos para la vinculación de personal, se adoptan las políticas y guías del  departamento administrativo de la función pública.</t>
  </si>
  <si>
    <t xml:space="preserve">
Las Direcciones de Sanidad DISAN EJERCITO, DISAN ARMADA, JEFSA, informe mediante oficio a la Dirección General de Sanidad Militar, el incumplimiento de requisitos del aspirante o funcionario, con el fin de realizar los procedimientos administrativos requeridos.
El Coordinador Grupo de Trabajo de Talento Humano y Sanidad DISAN EJERCITO, DISAN ARMADA, JEFSA, realiza revocatoria del nombramiento de acuerdo con las causales del Decreto 1792 de 2000, mediante acto administrativo justificando la revocatoria. 
El Coordinador Grupo de Trabajo de Talento Humano, solicita a la oficina de control disciplinario interno del Ministerio de Defensa, realizar apertura de investigación disciplinaria a los responsables del proceso.</t>
  </si>
  <si>
    <t>Por demandas, sanciones disciplinarias e indemnizaciones de grupo de interés</t>
  </si>
  <si>
    <t>A causa de la omisión de la normatividad vigente y aplicación del procedimiento de retiro.</t>
  </si>
  <si>
    <t>Posibilidad de efecto dañoso sobre los recursos públicos, por demandas, sanciones disciplinarias e indemnizaciones de grupo de interés a causa de la omisión de la normatividad vigente y aplicación del procedimiento de retiro.</t>
  </si>
  <si>
    <t>1. Desconocimiento de la normatividad vigente.
2. Inadecuada ejecución del procedimiento de retiro.</t>
  </si>
  <si>
    <t>1. Demandas por grupo de interés
2. Sanciones disciplinarias de ente de control
3. Indemnizaciones</t>
  </si>
  <si>
    <t>El responsable del procedimiento de Retiro revisa el acto administrativo y los soportes suministrados por los diferentes actores (DISAN EJC, DISAN ARC y JEFSA) estén acorde a la normatividad vigente y lineamientos institucionales y verificando que no se encuentre inmerso dentro de una situación administrativa (licencias, vacaciones e incapacidades).</t>
  </si>
  <si>
    <t xml:space="preserve">El líder de elaboración de la PILA revisa  y verifica los soportes del acto administrativo, con el fin de realizar la liquidación correspondiente de las prestaciones sociales de acuerdo a la normatividad y derechos adquiridos. </t>
  </si>
  <si>
    <t>El responsable del Procedimiento de Retiro se actualiza continuamente acerca de la normatividad y lineamientos establecidos por nivel central y entidad sector.</t>
  </si>
  <si>
    <t>El coordinador del grupo de área o líder  revisa el procedimiento de retiro y en caso de encontrar inconsistencias se realiza actualización. El Coordinador informa al Director la materialización del riesgos con el fin de realizar los respectivos procesos administrativos.</t>
  </si>
  <si>
    <t>4.3. Grupo Contratación - GRUCO</t>
  </si>
  <si>
    <t xml:space="preserve">efecto dañoso sobre recursos públicos </t>
  </si>
  <si>
    <t>falencias en la estructuracion de las necesidades y/o requerimientos tecnicos en los estudios previos por parte de comites estructuradores tecnicos</t>
  </si>
  <si>
    <t>Posibilidad de efecto dañoso sobre recursos públicos a causa de falencias en la estructuración de las necesidades y/o requerimientos técnicos en los estudios previos por parte de comités estructuradores técnicos</t>
  </si>
  <si>
    <t>1. Mala planeación por parte de los gerente de los proyectos y comité tecnico estructurador.
2. Falencias o ausencia de estudio del mercado y/o análisis del sector, que genera sobrecostos o pagos  por parte del comité tecnico estructurador.                    3 Falencias o ausencia de gestion y control durante la ejecucion y posterior liquidacion o terminacion de los contratos celebrados por parte de la supervision y gerencia para cada caso.</t>
  </si>
  <si>
    <t xml:space="preserve">1. Detrimento patrimonial sobre bienes publicos.
2. Sanciones de entes de control y vigilancia.
</t>
  </si>
  <si>
    <t>El grupo de contratación realiza acompañamiento en los lineamientos técnicos y normativos para la estructuración de la necesidad y construcción de los estudios previos a los comités técnicos estructuradores y gerente de proyectos, con el objetivo de evitar los reprocesos, fallas y falencias, en la planeación dentro la etapa precontractual.</t>
  </si>
  <si>
    <t>El grupo de contratación establece a los comités técnicos estructuradores y gerente de proyectos la necesidad de realizar una ponencia ante el ordenador del gastos y comité de adquisidores de la Dirección General de Sanidad Militar donde se presenta las necesidades o requerimientos en contratación con el fin de validar la aprobación del lanzamiento del proceso contractual, en caso de tener observaciones, los técnicos estructuradores y gerente de proyectos deberán realizar los ajustes y volver a realizar la presentación de la ponencia para su aprobación.</t>
  </si>
  <si>
    <t>El grupo de contratacion nombra mediante acto administrativo de acuerdo a las directrices de la gerencia del proyecto y ordenacion del gasto al personal de supervisores para cada contrato de acuerdo a lo establecido por el Manual de Contratacion y Convenios del Ministerio de Defensa Nacional.</t>
  </si>
  <si>
    <t>El grupo de contracción realiza capacitación semestralmente a los gerentes de proyectos, comité estructurador, supervisores de contratos, en la actualización normativa para la elaboración de los estudios previos.</t>
  </si>
  <si>
    <t xml:space="preserve">
El grupo de contratación en caso de la identificación dentro de la etapa contractual evaluara la posibilidad de realizar ajustes necesarios al contrato, previa evaluación por parte, área jurídica del grupo de contratos. En caso de presentar de no tener viabilidad para ajustes se procederá a hacer válidas las pólizas y/o proceso administrativo para identificar el y/o responsables, y proceder con las respectivas actuaciones disciplinarias.</t>
  </si>
  <si>
    <t xml:space="preserve"> ejecución parcial del objeto contractual y su autorización de pago a causa de deficiencias en las funciones de supervisión y/o interventoría.</t>
  </si>
  <si>
    <t>Posibilidad de efecto dañoso sobre recursos públicos por la ejecución parcial del objeto contractual y su autorización de pago a causa de deficiencias en las funciones de supervisión y/o interventoría.</t>
  </si>
  <si>
    <t>1. Deficiencia de competencias y habilidades para ejercer la supervisión del contrato
2. Fallas en el suministro de información para la realización del objeto contractual.
3. Falencias en la estructuración de los requerimientos técnicos en la construcción de los estudios previos.</t>
  </si>
  <si>
    <t xml:space="preserve">1. Detrimento patrimonial sobre bienes publicos.
2. Sanciones de entes de control y vigilancia.
</t>
  </si>
  <si>
    <t>Los supervisores de contrato emiten periódicamente (mensualmente) los informes de supervisión detallando los avances acordados sobre el objeto contractual, en caso de no generarse un avance de cumplimiento por parte del contratista el supervisor generara mesa técnica para revisión y concertación de obligaciones contractuales en acompañamiento del gerente de proyecto.</t>
  </si>
  <si>
    <t>Los supervisores de contrato generan junto a los respectivos informes de supervisión el acta de recibo a satisfacción por la totalidad del bien o servicio contratado por la entidad en cumplimiento al objeto contractual. En caso de posible incumplimiento el supervisor deberá inicialmente mesa técnica de concertación con el contratista para fijar compromisos, en caso de persistir el cumplimiento el supervisor deberá informar por escrito al ordenador del gasto para iniciar debido proceso si hay lugar a ello.</t>
  </si>
  <si>
    <t>Desde la Coordinación de Contratos y bajo las directrices del ordenador del gasto se inicia del debido proceso para establecer posibles responsables y multas a que haya a lugar.</t>
  </si>
  <si>
    <t>Posibilidad de efecto dañoso sobre bienes públicos por pérdida de inventario por mal uso y/o disposición, a causa de la omisión en la aplicación de  los lineamientos del Manual de Bienes del Ministerio de Defensa Nacional.</t>
  </si>
  <si>
    <t>Incumplimiento de los lineamientos del Manual de Bienes del Ministerio de Defensa Nacional.</t>
  </si>
  <si>
    <t>Efecto dañoso sobre bienes públicos por pérdida de inventario por mal uso y/o disposición</t>
  </si>
  <si>
    <t>4.4. Grupo Apoyo Administrativo - GRUAA</t>
  </si>
  <si>
    <t>1. Falta de control en el ingreso y/o salida de bienes del almacén (Factor interno).
2. Pérdida de inventario dado el manejo indebido o desviación de los bienes asignados (Factor interno).
3. Falta de capacitación en la administración del inventario físico y en SAP (Factor interno).</t>
  </si>
  <si>
    <t>1. Desabastecimiento de bienes para el suministro oportuno de las necesidades de la DIGSA.
2. Sanciones de entes de control, investigaciones disciplinarias y administrativas.
3. Afectación de la póliza, por solicitud de reposición de bienes.
4. Detrimento patrimonial de bienes públicos.</t>
  </si>
  <si>
    <t>El Jefe de Inventarios, previa información recibida por el Almacenista, realiza comunicación bimensualmente a los coordinadores sobre el inventario actual registrado en SAP, para su revisión, aprobación y/o registro de novedades, las cuales deberán ser soportadas mediante los formatos establecidos (reintegro, reasignación, actas), teniendo en cuenta los lineamientos del Manual de Bienes del Ministerio de Defensa Nacional, en caso de encontrar inconsistencias se deberá reportar el activo faltante y/o verificar la ubicación del mismo soportado en un acta de traslado o baja.</t>
  </si>
  <si>
    <t>El Almacenista realiza los movimientos del inventario en sistema SAP de acuerdo con las solicitudes de ingreso y entrega de bienes por parte de cada una de las áreas, verificando el cumplimiento del registro en el formato institucional, realizando la actualización dentro del sistema SAP, en caso de encontrar inconsistencias se solicita verificación y actualización del estado del bien soportado con el respectivo registro.  Soporte de Control Informe trimestral de gestión de inventario.</t>
  </si>
  <si>
    <t>El Almacenista, realiza anualmente la verificación del inventario en los diferentes centros de costo mediante toma física, soportado en el reporte de inventario generado por el sistema SAP de acuerdo con los lineamientos del Manual de Bienes del Ministerio de Defensa Nacional, registrando las novedades u observaciones en el formato institucional acta de revista y enviando comunicación electrónica del acta al responsable del centro de costo con el fin de subsanar las novedades encontradas y actualizar su inventario.</t>
  </si>
  <si>
    <t>El Gestor de Calidad, mantendrá la mejora continua, a través de la revisión y análisis semestralmente de los procedimientos del Proceso de Apoyo Administrativo, realizando los ajustes respectivos cuando sean necesarios, los cuales son enviados al grupo de Planeación estratégica - área de sistemas integrados de gestión.</t>
  </si>
  <si>
    <t>Evaluar trimestralmente la gestión del inventario, a través del análisis del comportamiento y novedades de este, teniendo en cuenta los lineamientos del Manual de Bienes del Ministerio de Defensa Nacional, generando alertas frente a las novedades del inventario. La fuente para el análisis se basa en la ejecución de los procedimientos asociados y en los movimientos de inventario registrados en   SAP. Responsable: Jefe de Bienes en Servicio con supervisión del Coordinador del Grupo de Apoyo Administrativo.</t>
  </si>
  <si>
    <t>Elaborar una investigación preliminar, que permita identificar lo sucedido y responsables de la pérdida de inventario por mal uso y/o disposición, debido al incumplimiento de los lineamientos del Manual de Bienes del MDN, soportado en las siguientes actividades:
Realizar el conteo físico respectivo que permita comprobar la pérdida de inventario, comparando existencia física vs reporte de existencia en SAP, realizar conciliación contable, obtener argumentos de los responsables de los faltantes identificados y notificar a quienes corresponda.
Elaborar un informe integral, donde se den a conocer las causas, estado del inventario, impacto y oportunidad de  mejora, derivados de la pérdida de inventario.</t>
  </si>
  <si>
    <t>4.1. Grupo Gestión Financiera - GRUFI</t>
  </si>
  <si>
    <t>Efecto dañoso sobre los recursos públicos por sanción del ente de Control</t>
  </si>
  <si>
    <t>incumplimiento de los pagos de la tasa a la Superintendencia Nacional de Salud.</t>
  </si>
  <si>
    <t>Posibilidad de efecto dañoso sobre los recursos públicos, por sanción del ente de Control debido al incumplimiento de los pagos de la tasa a la Superintendencia Nacional de Salud.</t>
  </si>
  <si>
    <t>• Proceso: El no pago de la tasa oportuna a la Superintendencia de salud en los plazos establecidos. 
• Personal: No se consulta periódicamente la página de la Supersalud, para la identificación del valor a pagar de la tasa.</t>
  </si>
  <si>
    <t>Acto Administrativo sancionando a la entidad, el cual  será emitido por la Superintendencia Nacional de Salud por el no pago de la contribucciòn en las fechas establecidas y de la forma que esta señale.</t>
  </si>
  <si>
    <t>El Responsable de la Subdirección Administrativa y Financiera - Gestión Financiera se encarga de verificar bimensualmente en la página de la Superintendencia de Salud, la publicación sobre el formato de liquidación de la contribución. Poducto de Seguimiento Resolución para el pago de la Contribución.</t>
  </si>
  <si>
    <t>El Responsable de la Subdirección Administrativa y Financiera - Gestión Financiera realiza comunicación a la SUPERSALUD Bimensualmente, con el fin de conocer en que periodos se efectúa la liquidación de la tasa.</t>
  </si>
  <si>
    <t>El Responsable de la Subdirección Administrativa y Financiera - Gestión Financiera interpone recursos para el no cobro de intereses a la tasa de SUPERSALUD.</t>
  </si>
  <si>
    <t>El responsable de la Subdirección Administrativa y Financiera - Gestión Financiera realiza la gestión para el pago inmediato de la tasa y/o abrir acuerdos de pago con la SUPERSALUD.
El responsable de la Subdirección Administrativa y Financiera - Gestión Financiera informa a la Direcciones sobre la materialización, con el fin de que se realicen las respectivas acciones disciplinarias.</t>
  </si>
  <si>
    <t>MAPA DE RIESGOS FISCALES DIRECCION GENERAL DE SANIDAD MILITAR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</si>
</sst>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8" x14ac:knownFonts="1">
    <font>
      <sz val="11"/>
      <color theme="1"/>
      <name val="Calibri"/>
      <family val="2"/>
      <scheme val="minor"/>
    </font>
    <font>
      <b/>
      <sz val="11"/>
      <color theme="1"/>
      <name val="Arial Narrow"/>
      <family val="2"/>
    </font>
    <font>
      <sz val="10"/>
      <color theme="1"/>
      <name val="Calibri"/>
      <family val="2"/>
      <scheme val="minor"/>
    </font>
    <font>
      <sz val="18"/>
      <name val="Arial"/>
      <family val="2"/>
    </font>
    <font>
      <b/>
      <sz val="20"/>
      <color rgb="FF000000"/>
      <name val="Arial Narrow"/>
      <family val="2"/>
    </font>
    <font>
      <sz val="20"/>
      <color rgb="FF000000"/>
      <name val="Arial Narrow"/>
      <family val="2"/>
    </font>
    <font>
      <sz val="20"/>
      <color rgb="FFFFFFFF"/>
      <name val="Arial Narrow"/>
      <family val="2"/>
    </font>
    <font>
      <sz val="11"/>
      <color theme="1"/>
      <name val="Calibri"/>
      <family val="2"/>
      <scheme val="minor"/>
    </font>
    <font>
      <sz val="11"/>
      <name val="Calibri"/>
      <family val="2"/>
      <scheme val="minor"/>
    </font>
    <font>
      <b/>
      <sz val="18"/>
      <color theme="1"/>
      <name val="Arial Narrow"/>
      <family val="2"/>
    </font>
    <font>
      <sz val="11"/>
      <color rgb="FF030303"/>
      <name val="Arial"/>
      <family val="2"/>
    </font>
    <font>
      <sz val="24"/>
      <name val="Arial"/>
      <family val="2"/>
    </font>
    <font>
      <sz val="10"/>
      <name val="Arial"/>
      <family val="2"/>
    </font>
    <font>
      <sz val="12"/>
      <name val="Times New Roman"/>
      <family val="1"/>
    </font>
    <font>
      <sz val="11"/>
      <name val="Arial"/>
      <family val="2"/>
    </font>
    <font>
      <sz val="11"/>
      <color theme="1"/>
      <name val="Arial"/>
      <family val="2"/>
    </font>
    <font>
      <b/>
      <sz val="11"/>
      <color theme="1"/>
      <name val="Arial"/>
      <family val="2"/>
    </font>
    <font>
      <sz val="10"/>
      <color theme="1"/>
      <name val="Arial"/>
      <family val="2"/>
    </font>
    <font>
      <sz val="9"/>
      <color theme="1"/>
      <name val="Arial"/>
      <family val="2"/>
    </font>
    <font>
      <sz val="9"/>
      <color rgb="FFFFFFFF"/>
      <name val="Arial"/>
      <family val="2"/>
    </font>
    <font>
      <sz val="9"/>
      <color rgb="FF000000"/>
      <name val="Arial"/>
      <family val="2"/>
    </font>
    <font>
      <sz val="11"/>
      <color rgb="FF0070C0"/>
      <name val="Arial"/>
      <family val="2"/>
    </font>
    <font>
      <b/>
      <sz val="10"/>
      <color theme="1"/>
      <name val="Arial"/>
      <family val="2"/>
    </font>
    <font>
      <sz val="11"/>
      <color theme="0"/>
      <name val="Arial"/>
      <family val="2"/>
    </font>
    <font>
      <sz val="10"/>
      <color theme="0"/>
      <name val="Arial"/>
      <family val="2"/>
    </font>
    <font>
      <sz val="12"/>
      <color theme="1"/>
      <name val="Arial"/>
      <family val="2"/>
    </font>
    <font>
      <b/>
      <sz val="10"/>
      <color rgb="FF000000"/>
      <name val="Arial"/>
      <family val="2"/>
    </font>
    <font>
      <b/>
      <sz val="9"/>
      <color theme="1"/>
      <name val="Arial"/>
      <family val="2"/>
    </font>
    <font>
      <sz val="10"/>
      <color rgb="FF000000"/>
      <name val="Arial"/>
      <family val="2"/>
    </font>
    <font>
      <b/>
      <sz val="22"/>
      <color theme="1"/>
      <name val="Arial"/>
      <family val="2"/>
    </font>
    <font>
      <b/>
      <sz val="40"/>
      <color rgb="FF000000"/>
      <name val="Arial"/>
      <family val="2"/>
    </font>
    <font>
      <sz val="28"/>
      <color theme="1"/>
      <name val="Arial"/>
      <family val="2"/>
    </font>
    <font>
      <b/>
      <sz val="28"/>
      <color rgb="FF000000"/>
      <name val="Arial"/>
      <family val="2"/>
    </font>
    <font>
      <b/>
      <sz val="36"/>
      <color rgb="FF000000"/>
      <name val="Arial"/>
      <family val="2"/>
    </font>
    <font>
      <sz val="16"/>
      <color theme="1"/>
      <name val="Arial"/>
      <family val="2"/>
    </font>
    <font>
      <sz val="24"/>
      <color theme="1"/>
      <name val="Arial"/>
      <family val="2"/>
    </font>
    <font>
      <sz val="18"/>
      <color theme="1"/>
      <name val="Arial"/>
      <family val="2"/>
    </font>
    <font>
      <b/>
      <sz val="20"/>
      <color theme="1"/>
      <name val="Arial"/>
      <family val="2"/>
    </font>
    <font>
      <b/>
      <sz val="12"/>
      <color rgb="FF000000"/>
      <name val="Arial"/>
      <family val="2"/>
    </font>
    <font>
      <b/>
      <sz val="24"/>
      <color rgb="FF000000"/>
      <name val="Arial"/>
      <family val="2"/>
    </font>
    <font>
      <b/>
      <sz val="18"/>
      <color rgb="FF000000"/>
      <name val="Arial"/>
      <family val="2"/>
    </font>
    <font>
      <sz val="10"/>
      <color rgb="FF0070C0"/>
      <name val="Arial"/>
      <family val="2"/>
    </font>
    <font>
      <sz val="10"/>
      <color rgb="FF00B0F0"/>
      <name val="Arial"/>
      <family val="2"/>
    </font>
    <font>
      <b/>
      <sz val="10"/>
      <color theme="9" tint="-0.249977111117893"/>
      <name val="Arial"/>
      <family val="2"/>
    </font>
    <font>
      <b/>
      <sz val="26"/>
      <color theme="1"/>
      <name val="Arial"/>
      <family val="2"/>
    </font>
    <font>
      <sz val="26"/>
      <color rgb="FF000000"/>
      <name val="Arial"/>
      <family val="2"/>
    </font>
    <font>
      <sz val="26"/>
      <color rgb="FFFFFFFF"/>
      <name val="Arial"/>
      <family val="2"/>
    </font>
    <font>
      <sz val="16"/>
      <color rgb="FF000000"/>
      <name val="Arial"/>
      <family val="2"/>
    </font>
    <font>
      <sz val="16"/>
      <color rgb="FFFF0000"/>
      <name val="Arial"/>
      <family val="2"/>
    </font>
    <font>
      <sz val="11"/>
      <color rgb="FFFF0000"/>
      <name val="Arial"/>
      <family val="2"/>
    </font>
    <font>
      <u/>
      <sz val="12"/>
      <color theme="1"/>
      <name val="Arial"/>
      <family val="2"/>
    </font>
    <font>
      <b/>
      <sz val="11"/>
      <name val="Arial"/>
      <family val="2"/>
    </font>
    <font>
      <sz val="10"/>
      <color indexed="30"/>
      <name val="Arial"/>
      <family val="2"/>
    </font>
    <font>
      <sz val="10"/>
      <color indexed="8"/>
      <name val="Arial"/>
      <family val="2"/>
    </font>
    <font>
      <sz val="12"/>
      <color rgb="FF0070C0"/>
      <name val="Arial"/>
      <family val="2"/>
    </font>
    <font>
      <b/>
      <sz val="9"/>
      <color indexed="81"/>
      <name val="Tahoma"/>
      <family val="2"/>
    </font>
    <font>
      <sz val="9"/>
      <color indexed="81"/>
      <name val="Tahoma"/>
      <family val="2"/>
    </font>
    <font>
      <b/>
      <sz val="16"/>
      <color theme="1"/>
      <name val="Arial"/>
      <family val="2"/>
    </font>
  </fonts>
  <fills count="19">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rgb="FF1C497A"/>
        <bgColor indexed="64"/>
      </patternFill>
    </fill>
    <fill>
      <patternFill patternType="solid">
        <fgColor rgb="FFD1CECE"/>
        <bgColor indexed="64"/>
      </patternFill>
    </fill>
    <fill>
      <patternFill patternType="solid">
        <fgColor theme="3"/>
        <bgColor indexed="64"/>
      </patternFill>
    </fill>
    <fill>
      <patternFill patternType="solid">
        <fgColor theme="0" tint="-4.9989318521683403E-2"/>
        <bgColor indexed="64"/>
      </patternFill>
    </fill>
  </fills>
  <borders count="5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theme="1"/>
      </left>
      <right style="hair">
        <color theme="1"/>
      </right>
      <top style="hair">
        <color theme="1"/>
      </top>
      <bottom style="hair">
        <color theme="1"/>
      </bottom>
      <diagonal/>
    </border>
    <border>
      <left style="thick">
        <color theme="0"/>
      </left>
      <right style="thick">
        <color theme="0"/>
      </right>
      <top style="thick">
        <color theme="0"/>
      </top>
      <bottom style="thick">
        <color theme="0"/>
      </bottom>
      <diagonal/>
    </border>
    <border>
      <left/>
      <right style="hair">
        <color theme="1"/>
      </right>
      <top style="hair">
        <color theme="1"/>
      </top>
      <bottom style="hair">
        <color theme="1"/>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theme="1"/>
      </left>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dotted">
        <color rgb="FFF79646"/>
      </left>
      <right/>
      <top/>
      <bottom style="dotted">
        <color rgb="FFF79646"/>
      </bottom>
      <diagonal/>
    </border>
    <border>
      <left style="dotted">
        <color rgb="FFF79646"/>
      </left>
      <right/>
      <top style="dotted">
        <color rgb="FFF79646"/>
      </top>
      <bottom style="dotted">
        <color rgb="FFF79646"/>
      </bottom>
      <diagonal/>
    </border>
    <border>
      <left/>
      <right/>
      <top style="hair">
        <color indexed="64"/>
      </top>
      <bottom style="hair">
        <color indexed="64"/>
      </bottom>
      <diagonal/>
    </border>
    <border>
      <left style="hair">
        <color rgb="FF4472C4"/>
      </left>
      <right style="hair">
        <color rgb="FF4472C4"/>
      </right>
      <top style="hair">
        <color rgb="FF4472C4"/>
      </top>
      <bottom style="hair">
        <color rgb="FF4472C4"/>
      </bottom>
      <diagonal/>
    </border>
    <border>
      <left style="hair">
        <color auto="1"/>
      </left>
      <right/>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style="thick">
        <color theme="0"/>
      </top>
      <bottom/>
      <diagonal/>
    </border>
    <border>
      <left style="dashed">
        <color theme="1"/>
      </left>
      <right style="dashed">
        <color theme="1"/>
      </right>
      <top style="dashed">
        <color theme="1"/>
      </top>
      <bottom style="dashed">
        <color theme="1"/>
      </bottom>
      <diagonal/>
    </border>
    <border>
      <left/>
      <right/>
      <top/>
      <bottom style="thick">
        <color theme="0"/>
      </bottom>
      <diagonal/>
    </border>
  </borders>
  <cellStyleXfs count="6">
    <xf numFmtId="0" fontId="0" fillId="0" borderId="0"/>
    <xf numFmtId="9" fontId="7" fillId="0" borderId="0" applyFont="0" applyFill="0" applyBorder="0" applyAlignment="0" applyProtection="0"/>
    <xf numFmtId="0" fontId="12" fillId="0" borderId="0"/>
    <xf numFmtId="0" fontId="13" fillId="0" borderId="0"/>
    <xf numFmtId="0" fontId="2" fillId="0" borderId="0"/>
    <xf numFmtId="0" fontId="12" fillId="0" borderId="0"/>
  </cellStyleXfs>
  <cellXfs count="569">
    <xf numFmtId="0" fontId="0" fillId="0" borderId="0" xfId="0"/>
    <xf numFmtId="0" fontId="3" fillId="0" borderId="0" xfId="0" applyFont="1" applyAlignment="1">
      <alignment horizontal="center" vertical="center" wrapText="1"/>
    </xf>
    <xf numFmtId="0" fontId="4" fillId="5" borderId="0" xfId="0" applyFont="1" applyFill="1" applyAlignment="1">
      <alignment horizontal="center" vertical="center" wrapText="1" readingOrder="1"/>
    </xf>
    <xf numFmtId="0" fontId="10" fillId="0" borderId="0" xfId="0" applyFont="1"/>
    <xf numFmtId="0" fontId="0" fillId="2" borderId="0" xfId="0" applyFill="1"/>
    <xf numFmtId="0" fontId="11" fillId="2" borderId="0" xfId="0" applyFont="1" applyFill="1" applyAlignment="1">
      <alignment horizontal="center" vertical="center" wrapText="1"/>
    </xf>
    <xf numFmtId="0" fontId="8" fillId="2" borderId="0" xfId="0" applyFont="1" applyFill="1"/>
    <xf numFmtId="0" fontId="1" fillId="2" borderId="0" xfId="0" applyFont="1" applyFill="1" applyAlignment="1">
      <alignment horizontal="left" vertical="center"/>
    </xf>
    <xf numFmtId="0" fontId="15" fillId="0" borderId="0" xfId="0" applyFont="1"/>
    <xf numFmtId="0" fontId="15" fillId="0" borderId="0" xfId="0" applyFont="1" applyBorder="1"/>
    <xf numFmtId="0" fontId="15" fillId="2" borderId="0" xfId="0" applyFont="1" applyFill="1"/>
    <xf numFmtId="0" fontId="15" fillId="2" borderId="0" xfId="0" applyFont="1" applyFill="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horizontal="center"/>
    </xf>
    <xf numFmtId="0" fontId="17" fillId="0" borderId="0" xfId="0" applyFont="1" applyFill="1"/>
    <xf numFmtId="0" fontId="17" fillId="0" borderId="0" xfId="0" applyFont="1" applyFill="1" applyAlignment="1">
      <alignment horizontal="center" vertical="center"/>
    </xf>
    <xf numFmtId="0" fontId="15" fillId="2" borderId="0" xfId="0" applyFont="1" applyFill="1" applyAlignment="1">
      <alignment horizontal="center" vertical="center"/>
    </xf>
    <xf numFmtId="0" fontId="15" fillId="0" borderId="0" xfId="0" applyFont="1" applyAlignment="1">
      <alignment horizontal="center" vertical="center" wrapText="1"/>
    </xf>
    <xf numFmtId="0" fontId="15" fillId="2" borderId="0" xfId="0" applyFont="1" applyFill="1" applyAlignment="1">
      <alignment horizontal="center" vertical="center" wrapText="1"/>
    </xf>
    <xf numFmtId="0" fontId="15" fillId="2" borderId="0" xfId="0" applyFont="1" applyFill="1" applyAlignment="1">
      <alignment vertical="center" wrapText="1"/>
    </xf>
    <xf numFmtId="0" fontId="15" fillId="0" borderId="0" xfId="0" applyFont="1" applyAlignment="1">
      <alignment vertical="center" wrapText="1"/>
    </xf>
    <xf numFmtId="0" fontId="17" fillId="0" borderId="17" xfId="0" applyFont="1" applyBorder="1" applyAlignment="1" applyProtection="1">
      <alignment horizontal="justify" vertical="center" wrapText="1"/>
      <protection locked="0"/>
    </xf>
    <xf numFmtId="0" fontId="17" fillId="0" borderId="17" xfId="0" applyFont="1" applyBorder="1" applyAlignment="1" applyProtection="1">
      <alignment horizontal="justify" vertical="top" wrapText="1"/>
      <protection locked="0"/>
    </xf>
    <xf numFmtId="0" fontId="15" fillId="0" borderId="17" xfId="0" applyFont="1" applyBorder="1"/>
    <xf numFmtId="0" fontId="15" fillId="0" borderId="17" xfId="0" applyFont="1" applyBorder="1" applyAlignment="1">
      <alignment horizontal="center" vertical="center"/>
    </xf>
    <xf numFmtId="0" fontId="15" fillId="0" borderId="0" xfId="0" applyFont="1" applyFill="1" applyBorder="1" applyAlignment="1">
      <alignment vertical="center"/>
    </xf>
    <xf numFmtId="0" fontId="15" fillId="2" borderId="0" xfId="0" applyFont="1" applyFill="1" applyBorder="1" applyAlignment="1" applyProtection="1">
      <alignment vertical="center"/>
      <protection locked="0"/>
    </xf>
    <xf numFmtId="0" fontId="15" fillId="2" borderId="0" xfId="0" applyFont="1" applyFill="1" applyBorder="1" applyAlignment="1" applyProtection="1">
      <alignment vertical="center" wrapText="1"/>
      <protection locked="0"/>
    </xf>
    <xf numFmtId="0" fontId="25" fillId="2" borderId="0" xfId="0" applyFont="1" applyFill="1"/>
    <xf numFmtId="0" fontId="27" fillId="0" borderId="17" xfId="4" applyFont="1" applyFill="1" applyBorder="1" applyAlignment="1">
      <alignment horizontal="center" vertical="center" wrapText="1"/>
    </xf>
    <xf numFmtId="0" fontId="18" fillId="0" borderId="17" xfId="4" applyFont="1" applyFill="1" applyBorder="1" applyAlignment="1">
      <alignment horizontal="center" vertical="center" wrapText="1"/>
    </xf>
    <xf numFmtId="0" fontId="27" fillId="0" borderId="17" xfId="0" applyFont="1" applyFill="1" applyBorder="1" applyAlignment="1">
      <alignment horizontal="center" vertical="center" wrapText="1"/>
    </xf>
    <xf numFmtId="0" fontId="26" fillId="0" borderId="17" xfId="0" applyFont="1" applyFill="1" applyBorder="1" applyAlignment="1">
      <alignment horizontal="justify" vertical="center" wrapText="1" readingOrder="1"/>
    </xf>
    <xf numFmtId="0" fontId="28" fillId="0" borderId="17" xfId="0" applyFont="1" applyFill="1" applyBorder="1" applyAlignment="1">
      <alignment horizontal="justify" vertical="center" wrapText="1" readingOrder="1"/>
    </xf>
    <xf numFmtId="0" fontId="26" fillId="0" borderId="0" xfId="0" applyFont="1" applyFill="1" applyBorder="1" applyAlignment="1">
      <alignment horizontal="justify" vertical="center" wrapText="1" readingOrder="1"/>
    </xf>
    <xf numFmtId="0" fontId="22" fillId="0" borderId="0" xfId="0" applyFont="1" applyFill="1" applyAlignment="1">
      <alignment horizontal="left" vertical="center" readingOrder="1"/>
    </xf>
    <xf numFmtId="0" fontId="17" fillId="2" borderId="0" xfId="4" applyFont="1" applyFill="1"/>
    <xf numFmtId="0" fontId="17" fillId="0" borderId="0" xfId="4" applyFont="1" applyFill="1"/>
    <xf numFmtId="0" fontId="15" fillId="0" borderId="17" xfId="0" applyFont="1" applyFill="1" applyBorder="1" applyAlignment="1">
      <alignment horizontal="justify" vertical="center"/>
    </xf>
    <xf numFmtId="0" fontId="15" fillId="0" borderId="17" xfId="0" applyFont="1" applyBorder="1" applyAlignment="1">
      <alignment horizontal="justify" vertical="center"/>
    </xf>
    <xf numFmtId="0" fontId="16" fillId="0" borderId="0" xfId="0" applyFont="1" applyFill="1" applyBorder="1" applyAlignment="1">
      <alignment horizontal="justify" vertical="center"/>
    </xf>
    <xf numFmtId="0" fontId="34" fillId="2" borderId="0" xfId="0" applyFont="1" applyFill="1" applyAlignment="1">
      <alignment vertical="center"/>
    </xf>
    <xf numFmtId="0" fontId="38" fillId="10" borderId="1" xfId="0" applyFont="1" applyFill="1" applyBorder="1" applyAlignment="1" applyProtection="1">
      <alignment horizontal="center" vertical="center" wrapText="1" readingOrder="1"/>
      <protection hidden="1"/>
    </xf>
    <xf numFmtId="0" fontId="38" fillId="10" borderId="8" xfId="0" applyFont="1" applyFill="1" applyBorder="1" applyAlignment="1" applyProtection="1">
      <alignment horizontal="center" vertical="center" wrapText="1" readingOrder="1"/>
      <protection hidden="1"/>
    </xf>
    <xf numFmtId="0" fontId="38" fillId="10" borderId="2" xfId="0" applyFont="1" applyFill="1" applyBorder="1" applyAlignment="1" applyProtection="1">
      <alignment horizontal="center" vertical="center" wrapText="1" readingOrder="1"/>
      <protection hidden="1"/>
    </xf>
    <xf numFmtId="0" fontId="38" fillId="11" borderId="1" xfId="0" applyFont="1" applyFill="1" applyBorder="1" applyAlignment="1" applyProtection="1">
      <alignment horizontal="center" wrapText="1" readingOrder="1"/>
      <protection hidden="1"/>
    </xf>
    <xf numFmtId="0" fontId="38" fillId="11" borderId="8" xfId="0" applyFont="1" applyFill="1" applyBorder="1" applyAlignment="1" applyProtection="1">
      <alignment horizontal="center" wrapText="1" readingOrder="1"/>
      <protection hidden="1"/>
    </xf>
    <xf numFmtId="0" fontId="38" fillId="11" borderId="2" xfId="0" applyFont="1" applyFill="1" applyBorder="1" applyAlignment="1" applyProtection="1">
      <alignment horizontal="center" wrapText="1" readingOrder="1"/>
      <protection hidden="1"/>
    </xf>
    <xf numFmtId="0" fontId="38" fillId="10" borderId="3" xfId="0" applyFont="1" applyFill="1" applyBorder="1" applyAlignment="1" applyProtection="1">
      <alignment horizontal="center" vertical="center" wrapText="1" readingOrder="1"/>
      <protection hidden="1"/>
    </xf>
    <xf numFmtId="0" fontId="38" fillId="10" borderId="0" xfId="0" applyFont="1" applyFill="1" applyBorder="1" applyAlignment="1" applyProtection="1">
      <alignment horizontal="center" vertical="center" wrapText="1" readingOrder="1"/>
      <protection hidden="1"/>
    </xf>
    <xf numFmtId="0" fontId="38" fillId="10" borderId="4" xfId="0" applyFont="1" applyFill="1" applyBorder="1" applyAlignment="1" applyProtection="1">
      <alignment horizontal="center" vertical="center" wrapText="1" readingOrder="1"/>
      <protection hidden="1"/>
    </xf>
    <xf numFmtId="0" fontId="38" fillId="11" borderId="3" xfId="0" applyFont="1" applyFill="1" applyBorder="1" applyAlignment="1" applyProtection="1">
      <alignment horizontal="center" wrapText="1" readingOrder="1"/>
      <protection hidden="1"/>
    </xf>
    <xf numFmtId="0" fontId="38" fillId="11" borderId="0" xfId="0" applyFont="1" applyFill="1" applyBorder="1" applyAlignment="1" applyProtection="1">
      <alignment horizontal="center" wrapText="1" readingOrder="1"/>
      <protection hidden="1"/>
    </xf>
    <xf numFmtId="0" fontId="38" fillId="11" borderId="4" xfId="0" applyFont="1" applyFill="1" applyBorder="1" applyAlignment="1" applyProtection="1">
      <alignment horizontal="center" wrapText="1" readingOrder="1"/>
      <protection hidden="1"/>
    </xf>
    <xf numFmtId="0" fontId="38" fillId="10" borderId="0" xfId="0" applyFont="1" applyFill="1" applyAlignment="1" applyProtection="1">
      <alignment horizontal="center" vertical="center" wrapText="1" readingOrder="1"/>
      <protection hidden="1"/>
    </xf>
    <xf numFmtId="0" fontId="38" fillId="10" borderId="5" xfId="0" applyFont="1" applyFill="1" applyBorder="1" applyAlignment="1" applyProtection="1">
      <alignment horizontal="center" vertical="center" wrapText="1" readingOrder="1"/>
      <protection hidden="1"/>
    </xf>
    <xf numFmtId="0" fontId="38" fillId="10" borderId="7" xfId="0" applyFont="1" applyFill="1" applyBorder="1" applyAlignment="1" applyProtection="1">
      <alignment horizontal="center" vertical="center" wrapText="1" readingOrder="1"/>
      <protection hidden="1"/>
    </xf>
    <xf numFmtId="0" fontId="38" fillId="10" borderId="6" xfId="0" applyFont="1" applyFill="1" applyBorder="1" applyAlignment="1" applyProtection="1">
      <alignment horizontal="center" vertical="center" wrapText="1" readingOrder="1"/>
      <protection hidden="1"/>
    </xf>
    <xf numFmtId="0" fontId="38" fillId="11" borderId="5" xfId="0" applyFont="1" applyFill="1" applyBorder="1" applyAlignment="1" applyProtection="1">
      <alignment horizontal="center" wrapText="1" readingOrder="1"/>
      <protection hidden="1"/>
    </xf>
    <xf numFmtId="0" fontId="38" fillId="11" borderId="7" xfId="0" applyFont="1" applyFill="1" applyBorder="1" applyAlignment="1" applyProtection="1">
      <alignment horizontal="center" wrapText="1" readingOrder="1"/>
      <protection hidden="1"/>
    </xf>
    <xf numFmtId="0" fontId="38" fillId="11" borderId="6" xfId="0" applyFont="1" applyFill="1" applyBorder="1" applyAlignment="1" applyProtection="1">
      <alignment horizontal="center" wrapText="1" readingOrder="1"/>
      <protection hidden="1"/>
    </xf>
    <xf numFmtId="0" fontId="38" fillId="12" borderId="1" xfId="0" applyFont="1" applyFill="1" applyBorder="1" applyAlignment="1" applyProtection="1">
      <alignment horizontal="center" wrapText="1" readingOrder="1"/>
      <protection hidden="1"/>
    </xf>
    <xf numFmtId="0" fontId="38" fillId="12" borderId="8" xfId="0" applyFont="1" applyFill="1" applyBorder="1" applyAlignment="1" applyProtection="1">
      <alignment horizontal="center" wrapText="1" readingOrder="1"/>
      <protection hidden="1"/>
    </xf>
    <xf numFmtId="0" fontId="38" fillId="12" borderId="2" xfId="0" applyFont="1" applyFill="1" applyBorder="1" applyAlignment="1" applyProtection="1">
      <alignment horizontal="center" wrapText="1" readingOrder="1"/>
      <protection hidden="1"/>
    </xf>
    <xf numFmtId="0" fontId="38" fillId="12" borderId="3" xfId="0" applyFont="1" applyFill="1" applyBorder="1" applyAlignment="1" applyProtection="1">
      <alignment horizontal="center" wrapText="1" readingOrder="1"/>
      <protection hidden="1"/>
    </xf>
    <xf numFmtId="0" fontId="38" fillId="12" borderId="0" xfId="0" applyFont="1" applyFill="1" applyBorder="1" applyAlignment="1" applyProtection="1">
      <alignment horizontal="center" wrapText="1" readingOrder="1"/>
      <protection hidden="1"/>
    </xf>
    <xf numFmtId="0" fontId="38" fillId="12" borderId="4" xfId="0" applyFont="1" applyFill="1" applyBorder="1" applyAlignment="1" applyProtection="1">
      <alignment horizontal="center" wrapText="1" readingOrder="1"/>
      <protection hidden="1"/>
    </xf>
    <xf numFmtId="0" fontId="38" fillId="12" borderId="5" xfId="0" applyFont="1" applyFill="1" applyBorder="1" applyAlignment="1" applyProtection="1">
      <alignment horizontal="center" wrapText="1" readingOrder="1"/>
      <protection hidden="1"/>
    </xf>
    <xf numFmtId="0" fontId="38" fillId="12" borderId="7" xfId="0" applyFont="1" applyFill="1" applyBorder="1" applyAlignment="1" applyProtection="1">
      <alignment horizontal="center" wrapText="1" readingOrder="1"/>
      <protection hidden="1"/>
    </xf>
    <xf numFmtId="0" fontId="38" fillId="12" borderId="6" xfId="0" applyFont="1" applyFill="1" applyBorder="1" applyAlignment="1" applyProtection="1">
      <alignment horizontal="center" wrapText="1" readingOrder="1"/>
      <protection hidden="1"/>
    </xf>
    <xf numFmtId="0" fontId="38" fillId="4" borderId="1" xfId="0" applyFont="1" applyFill="1" applyBorder="1" applyAlignment="1" applyProtection="1">
      <alignment horizontal="center" wrapText="1" readingOrder="1"/>
      <protection hidden="1"/>
    </xf>
    <xf numFmtId="0" fontId="38" fillId="4" borderId="8" xfId="0" applyFont="1" applyFill="1" applyBorder="1" applyAlignment="1" applyProtection="1">
      <alignment horizontal="center" wrapText="1" readingOrder="1"/>
      <protection hidden="1"/>
    </xf>
    <xf numFmtId="0" fontId="38" fillId="4" borderId="2" xfId="0" applyFont="1" applyFill="1" applyBorder="1" applyAlignment="1" applyProtection="1">
      <alignment horizontal="center" wrapText="1" readingOrder="1"/>
      <protection hidden="1"/>
    </xf>
    <xf numFmtId="0" fontId="38" fillId="4" borderId="3" xfId="0" applyFont="1" applyFill="1" applyBorder="1" applyAlignment="1" applyProtection="1">
      <alignment horizontal="center" wrapText="1" readingOrder="1"/>
      <protection hidden="1"/>
    </xf>
    <xf numFmtId="0" fontId="38" fillId="4" borderId="0" xfId="0" applyFont="1" applyFill="1" applyBorder="1" applyAlignment="1" applyProtection="1">
      <alignment horizontal="center" wrapText="1" readingOrder="1"/>
      <protection hidden="1"/>
    </xf>
    <xf numFmtId="0" fontId="38" fillId="4" borderId="4" xfId="0" applyFont="1" applyFill="1" applyBorder="1" applyAlignment="1" applyProtection="1">
      <alignment horizontal="center" wrapText="1" readingOrder="1"/>
      <protection hidden="1"/>
    </xf>
    <xf numFmtId="0" fontId="38" fillId="4" borderId="5" xfId="0" applyFont="1" applyFill="1" applyBorder="1" applyAlignment="1" applyProtection="1">
      <alignment horizontal="center" wrapText="1" readingOrder="1"/>
      <protection hidden="1"/>
    </xf>
    <xf numFmtId="0" fontId="38" fillId="4" borderId="7" xfId="0" applyFont="1" applyFill="1" applyBorder="1" applyAlignment="1" applyProtection="1">
      <alignment horizontal="center" wrapText="1" readingOrder="1"/>
      <protection hidden="1"/>
    </xf>
    <xf numFmtId="0" fontId="38" fillId="4" borderId="6" xfId="0" applyFont="1" applyFill="1" applyBorder="1" applyAlignment="1" applyProtection="1">
      <alignment horizontal="center" wrapText="1" readingOrder="1"/>
      <protection hidden="1"/>
    </xf>
    <xf numFmtId="0" fontId="40" fillId="12" borderId="8" xfId="0" applyFont="1" applyFill="1" applyBorder="1" applyAlignment="1" applyProtection="1">
      <alignment horizontal="center" wrapText="1" readingOrder="1"/>
      <protection hidden="1"/>
    </xf>
    <xf numFmtId="0" fontId="24" fillId="15" borderId="24" xfId="0" applyFont="1" applyFill="1" applyBorder="1" applyAlignment="1">
      <alignment horizontal="center" vertical="center" textRotation="90" wrapText="1"/>
    </xf>
    <xf numFmtId="0" fontId="41" fillId="2" borderId="23" xfId="0" applyFont="1" applyFill="1" applyBorder="1" applyAlignment="1" applyProtection="1">
      <alignment vertical="center" wrapText="1"/>
      <protection locked="0"/>
    </xf>
    <xf numFmtId="0" fontId="17" fillId="0" borderId="29" xfId="0" applyFont="1" applyBorder="1" applyAlignment="1">
      <alignment vertical="center"/>
    </xf>
    <xf numFmtId="0" fontId="17" fillId="0" borderId="30" xfId="0" applyFont="1" applyBorder="1" applyAlignment="1">
      <alignment vertical="center"/>
    </xf>
    <xf numFmtId="0" fontId="17" fillId="0" borderId="31" xfId="0" applyFont="1" applyBorder="1" applyAlignment="1">
      <alignment vertical="center"/>
    </xf>
    <xf numFmtId="0" fontId="12" fillId="0" borderId="23" xfId="5" applyFont="1" applyBorder="1" applyAlignment="1">
      <alignment vertical="center" wrapText="1"/>
    </xf>
    <xf numFmtId="0" fontId="17" fillId="0" borderId="0" xfId="0" applyFont="1" applyBorder="1" applyAlignment="1">
      <alignment vertical="center"/>
    </xf>
    <xf numFmtId="0" fontId="17" fillId="0" borderId="0" xfId="0" applyFont="1" applyBorder="1"/>
    <xf numFmtId="0" fontId="17" fillId="0" borderId="0" xfId="0" applyFont="1" applyBorder="1" applyAlignment="1">
      <alignment vertical="center" wrapText="1"/>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17" fillId="0" borderId="32" xfId="0" applyFont="1" applyBorder="1" applyAlignment="1">
      <alignment vertical="center"/>
    </xf>
    <xf numFmtId="0" fontId="17" fillId="0" borderId="28" xfId="0" applyFont="1" applyBorder="1" applyAlignment="1">
      <alignment vertical="center"/>
    </xf>
    <xf numFmtId="0" fontId="17" fillId="0" borderId="33" xfId="0" applyFont="1" applyBorder="1" applyAlignment="1">
      <alignment vertical="center"/>
    </xf>
    <xf numFmtId="0" fontId="17" fillId="0" borderId="34" xfId="0" applyFont="1" applyBorder="1" applyAlignment="1">
      <alignment vertical="center"/>
    </xf>
    <xf numFmtId="0" fontId="17" fillId="0" borderId="35" xfId="0" applyFont="1" applyBorder="1" applyAlignment="1">
      <alignment vertical="center"/>
    </xf>
    <xf numFmtId="0" fontId="41" fillId="0" borderId="26" xfId="0" applyFont="1" applyBorder="1" applyAlignment="1">
      <alignment vertical="center"/>
    </xf>
    <xf numFmtId="0" fontId="41" fillId="0" borderId="27" xfId="0" applyFont="1" applyBorder="1" applyAlignment="1">
      <alignment vertical="center"/>
    </xf>
    <xf numFmtId="0" fontId="41" fillId="0" borderId="25" xfId="0" applyFont="1" applyBorder="1" applyAlignment="1">
      <alignment vertical="center"/>
    </xf>
    <xf numFmtId="0" fontId="42" fillId="0" borderId="0" xfId="0" applyFont="1" applyBorder="1" applyAlignment="1">
      <alignment vertical="center"/>
    </xf>
    <xf numFmtId="0" fontId="17" fillId="2" borderId="0" xfId="0" applyFont="1" applyFill="1" applyBorder="1" applyAlignment="1" applyProtection="1">
      <alignment vertical="center"/>
      <protection locked="0"/>
    </xf>
    <xf numFmtId="0" fontId="17" fillId="2" borderId="0" xfId="0" applyFont="1" applyFill="1" applyBorder="1" applyAlignment="1">
      <alignment vertical="center" wrapText="1"/>
    </xf>
    <xf numFmtId="0" fontId="17" fillId="2" borderId="0" xfId="0" applyFont="1" applyFill="1" applyBorder="1" applyAlignment="1">
      <alignment horizontal="center" vertical="center" wrapText="1"/>
    </xf>
    <xf numFmtId="0" fontId="17" fillId="2" borderId="0" xfId="0" applyFont="1" applyFill="1" applyBorder="1"/>
    <xf numFmtId="0" fontId="17" fillId="2" borderId="0" xfId="0" applyFont="1" applyFill="1" applyBorder="1" applyAlignment="1">
      <alignment horizontal="center" vertical="center"/>
    </xf>
    <xf numFmtId="0" fontId="17" fillId="2" borderId="23" xfId="0" applyFont="1" applyFill="1" applyBorder="1" applyAlignment="1" applyProtection="1">
      <alignment horizontal="center" vertical="center" wrapText="1"/>
      <protection locked="0"/>
    </xf>
    <xf numFmtId="0" fontId="17" fillId="2" borderId="0" xfId="0" applyFont="1" applyFill="1" applyBorder="1" applyAlignment="1" applyProtection="1">
      <alignment vertical="center" wrapText="1"/>
      <protection locked="0"/>
    </xf>
    <xf numFmtId="0" fontId="17" fillId="2" borderId="0" xfId="0" applyFont="1" applyFill="1" applyBorder="1" applyAlignment="1">
      <alignment vertical="center"/>
    </xf>
    <xf numFmtId="0" fontId="17" fillId="0" borderId="22" xfId="0" applyFont="1" applyBorder="1" applyAlignment="1" applyProtection="1">
      <alignment horizontal="center" vertical="center"/>
    </xf>
    <xf numFmtId="164" fontId="17" fillId="0" borderId="22" xfId="1" applyNumberFormat="1" applyFont="1" applyBorder="1" applyAlignment="1">
      <alignment horizontal="center" vertical="top"/>
    </xf>
    <xf numFmtId="0" fontId="17" fillId="0" borderId="22" xfId="0" applyFont="1" applyBorder="1" applyAlignment="1" applyProtection="1">
      <alignment horizontal="center" vertical="center" textRotation="90"/>
      <protection locked="0"/>
    </xf>
    <xf numFmtId="0" fontId="17" fillId="2" borderId="0" xfId="0" applyFont="1" applyFill="1" applyAlignment="1">
      <alignment vertical="center"/>
    </xf>
    <xf numFmtId="0" fontId="17" fillId="0" borderId="0" xfId="0" applyFont="1" applyAlignment="1">
      <alignment vertical="center"/>
    </xf>
    <xf numFmtId="0" fontId="17" fillId="0" borderId="17" xfId="0" applyFont="1" applyBorder="1" applyAlignment="1" applyProtection="1">
      <alignment horizontal="center" vertical="center"/>
    </xf>
    <xf numFmtId="0" fontId="17" fillId="0" borderId="17" xfId="0" applyFont="1" applyBorder="1" applyAlignment="1" applyProtection="1">
      <alignment horizontal="center" vertical="center" textRotation="90" wrapText="1"/>
      <protection locked="0"/>
    </xf>
    <xf numFmtId="164" fontId="17" fillId="0" borderId="17" xfId="1" applyNumberFormat="1" applyFont="1" applyBorder="1" applyAlignment="1">
      <alignment horizontal="center" vertical="top"/>
    </xf>
    <xf numFmtId="0" fontId="17" fillId="0" borderId="17" xfId="0" applyFont="1" applyBorder="1" applyAlignment="1" applyProtection="1">
      <alignment horizontal="center" vertical="center" textRotation="90"/>
      <protection locked="0"/>
    </xf>
    <xf numFmtId="0" fontId="17" fillId="2" borderId="0" xfId="0" applyFont="1" applyFill="1"/>
    <xf numFmtId="0" fontId="17" fillId="0" borderId="0" xfId="0" applyFont="1"/>
    <xf numFmtId="164" fontId="17" fillId="0" borderId="17" xfId="1" applyNumberFormat="1" applyFont="1" applyBorder="1" applyAlignment="1">
      <alignment horizontal="center" vertical="center"/>
    </xf>
    <xf numFmtId="164" fontId="17" fillId="8" borderId="17" xfId="1" applyNumberFormat="1" applyFont="1" applyFill="1" applyBorder="1" applyAlignment="1">
      <alignment horizontal="center" vertical="center"/>
    </xf>
    <xf numFmtId="0" fontId="17" fillId="0" borderId="17" xfId="0" applyFont="1" applyBorder="1" applyAlignment="1" applyProtection="1">
      <alignment horizontal="justify" vertical="top"/>
      <protection locked="0"/>
    </xf>
    <xf numFmtId="164" fontId="17" fillId="8" borderId="17" xfId="1" applyNumberFormat="1" applyFont="1" applyFill="1" applyBorder="1" applyAlignment="1">
      <alignment horizontal="center" vertical="top"/>
    </xf>
    <xf numFmtId="0" fontId="17" fillId="0" borderId="17" xfId="0" applyFont="1" applyBorder="1" applyAlignment="1">
      <alignment horizontal="center" vertical="center"/>
    </xf>
    <xf numFmtId="0" fontId="17" fillId="16" borderId="17" xfId="0" applyFont="1" applyFill="1" applyBorder="1" applyAlignment="1">
      <alignment horizontal="center" vertical="center" textRotation="90" wrapText="1"/>
    </xf>
    <xf numFmtId="0" fontId="17" fillId="0" borderId="17" xfId="0" applyFont="1" applyBorder="1"/>
    <xf numFmtId="0" fontId="5" fillId="4" borderId="36" xfId="0" applyFont="1" applyFill="1" applyBorder="1" applyAlignment="1">
      <alignment horizontal="center" vertical="center" wrapText="1" readingOrder="1"/>
    </xf>
    <xf numFmtId="0" fontId="5" fillId="6" borderId="37" xfId="0" applyFont="1" applyFill="1" applyBorder="1" applyAlignment="1">
      <alignment horizontal="center" vertical="center" wrapText="1" readingOrder="1"/>
    </xf>
    <xf numFmtId="0" fontId="5" fillId="3" borderId="37" xfId="0" applyFont="1" applyFill="1" applyBorder="1" applyAlignment="1">
      <alignment horizontal="center" vertical="center" wrapText="1" readingOrder="1"/>
    </xf>
    <xf numFmtId="0" fontId="5" fillId="7" borderId="37" xfId="0" applyFont="1" applyFill="1" applyBorder="1" applyAlignment="1">
      <alignment horizontal="center" vertical="center" wrapText="1" readingOrder="1"/>
    </xf>
    <xf numFmtId="0" fontId="6" fillId="8" borderId="37" xfId="0" applyFont="1" applyFill="1" applyBorder="1" applyAlignment="1">
      <alignment horizontal="center" vertical="center" wrapText="1" readingOrder="1"/>
    </xf>
    <xf numFmtId="0" fontId="5" fillId="0" borderId="23" xfId="0" applyFont="1" applyBorder="1" applyAlignment="1">
      <alignment horizontal="justify" vertical="center" wrapText="1" readingOrder="1"/>
    </xf>
    <xf numFmtId="9" fontId="5" fillId="0" borderId="23" xfId="0" applyNumberFormat="1" applyFont="1" applyBorder="1" applyAlignment="1">
      <alignment horizontal="center" vertical="center" wrapText="1" readingOrder="1"/>
    </xf>
    <xf numFmtId="0" fontId="39" fillId="5" borderId="0" xfId="0" applyFont="1" applyFill="1" applyAlignment="1">
      <alignment horizontal="center" vertical="center" wrapText="1" readingOrder="1"/>
    </xf>
    <xf numFmtId="0" fontId="23" fillId="2" borderId="0" xfId="0" applyFont="1" applyFill="1"/>
    <xf numFmtId="0" fontId="45" fillId="4" borderId="36" xfId="0" applyFont="1" applyFill="1" applyBorder="1" applyAlignment="1">
      <alignment horizontal="center" vertical="center" wrapText="1" readingOrder="1"/>
    </xf>
    <xf numFmtId="0" fontId="45" fillId="0" borderId="23" xfId="0" applyFont="1" applyBorder="1" applyAlignment="1">
      <alignment horizontal="center" vertical="center" wrapText="1" readingOrder="1"/>
    </xf>
    <xf numFmtId="0" fontId="45" fillId="0" borderId="23" xfId="0" applyFont="1" applyBorder="1" applyAlignment="1">
      <alignment horizontal="justify" vertical="center" wrapText="1" readingOrder="1"/>
    </xf>
    <xf numFmtId="0" fontId="45" fillId="6" borderId="37" xfId="0" applyFont="1" applyFill="1" applyBorder="1" applyAlignment="1">
      <alignment horizontal="center" vertical="center" wrapText="1" readingOrder="1"/>
    </xf>
    <xf numFmtId="0" fontId="45" fillId="3" borderId="37" xfId="0" applyFont="1" applyFill="1" applyBorder="1" applyAlignment="1">
      <alignment horizontal="center" vertical="center" wrapText="1" readingOrder="1"/>
    </xf>
    <xf numFmtId="0" fontId="45" fillId="7" borderId="37" xfId="0" applyFont="1" applyFill="1" applyBorder="1" applyAlignment="1">
      <alignment horizontal="center" vertical="center" wrapText="1" readingOrder="1"/>
    </xf>
    <xf numFmtId="0" fontId="46" fillId="8" borderId="37" xfId="0" applyFont="1" applyFill="1" applyBorder="1" applyAlignment="1">
      <alignment horizontal="center" vertical="center" wrapText="1" readingOrder="1"/>
    </xf>
    <xf numFmtId="0" fontId="47" fillId="2" borderId="0" xfId="0" applyFont="1" applyFill="1" applyBorder="1" applyAlignment="1">
      <alignment horizontal="justify" vertical="center" wrapText="1" readingOrder="1"/>
    </xf>
    <xf numFmtId="0" fontId="16" fillId="2" borderId="0" xfId="0" applyFont="1" applyFill="1" applyAlignment="1">
      <alignment vertical="center"/>
    </xf>
    <xf numFmtId="0" fontId="14" fillId="2" borderId="0" xfId="0" applyFont="1" applyFill="1"/>
    <xf numFmtId="0" fontId="23" fillId="0" borderId="0" xfId="0" applyFont="1"/>
    <xf numFmtId="0" fontId="47" fillId="0" borderId="0" xfId="0" applyFont="1" applyBorder="1" applyAlignment="1">
      <alignment horizontal="justify" vertical="center" wrapText="1" readingOrder="1"/>
    </xf>
    <xf numFmtId="0" fontId="48" fillId="0" borderId="0" xfId="0" applyFont="1" applyFill="1" applyAlignment="1">
      <alignment vertical="center"/>
    </xf>
    <xf numFmtId="0" fontId="15" fillId="0" borderId="0" xfId="0" pivotButton="1" applyFont="1"/>
    <xf numFmtId="0" fontId="48" fillId="0" borderId="0" xfId="0" applyFont="1" applyFill="1"/>
    <xf numFmtId="0" fontId="49" fillId="0" borderId="0" xfId="0" applyFont="1"/>
    <xf numFmtId="0" fontId="14" fillId="0" borderId="0" xfId="0" applyFont="1"/>
    <xf numFmtId="0" fontId="12" fillId="0" borderId="0" xfId="0" applyFont="1"/>
    <xf numFmtId="0" fontId="20" fillId="0" borderId="39" xfId="0" applyFont="1" applyBorder="1" applyAlignment="1">
      <alignment horizontal="center" vertical="center"/>
    </xf>
    <xf numFmtId="0" fontId="20" fillId="0" borderId="39" xfId="0" applyFont="1" applyBorder="1" applyAlignment="1">
      <alignment vertical="center"/>
    </xf>
    <xf numFmtId="0" fontId="20" fillId="0" borderId="39" xfId="0" applyFont="1" applyBorder="1" applyAlignment="1">
      <alignment vertical="center" wrapText="1"/>
    </xf>
    <xf numFmtId="0" fontId="15" fillId="0" borderId="0" xfId="0" applyFont="1" applyBorder="1" applyAlignment="1"/>
    <xf numFmtId="0" fontId="21" fillId="0" borderId="17" xfId="0" applyFont="1" applyBorder="1" applyAlignment="1">
      <alignment horizontal="center" vertical="center" wrapText="1"/>
    </xf>
    <xf numFmtId="0" fontId="21" fillId="0" borderId="0" xfId="0" applyFont="1" applyAlignment="1">
      <alignment horizontal="center" vertical="center"/>
    </xf>
    <xf numFmtId="0" fontId="12" fillId="0" borderId="18" xfId="5" applyBorder="1" applyAlignment="1">
      <alignment horizontal="center" vertical="center" wrapText="1"/>
    </xf>
    <xf numFmtId="0" fontId="12" fillId="0" borderId="38" xfId="5" applyBorder="1" applyAlignment="1">
      <alignment horizontal="center" vertical="center" wrapText="1"/>
    </xf>
    <xf numFmtId="0" fontId="19" fillId="15" borderId="39" xfId="0" applyFont="1" applyFill="1" applyBorder="1" applyAlignment="1">
      <alignment horizontal="center" vertical="center"/>
    </xf>
    <xf numFmtId="0" fontId="19" fillId="0" borderId="0" xfId="0" applyFont="1" applyAlignment="1">
      <alignment horizontal="center" vertical="center"/>
    </xf>
    <xf numFmtId="0" fontId="19" fillId="0" borderId="0" xfId="0" applyFont="1" applyAlignment="1">
      <alignment horizontal="center" vertical="center" wrapText="1"/>
    </xf>
    <xf numFmtId="0" fontId="20" fillId="0" borderId="0" xfId="0" applyFont="1" applyAlignment="1">
      <alignment horizontal="center" vertical="center" wrapText="1"/>
    </xf>
    <xf numFmtId="0" fontId="18" fillId="0" borderId="0" xfId="0" applyFont="1" applyAlignment="1">
      <alignment horizontal="center" vertical="center" wrapText="1"/>
    </xf>
    <xf numFmtId="49" fontId="0" fillId="0" borderId="0" xfId="0" applyNumberFormat="1"/>
    <xf numFmtId="0" fontId="20" fillId="0" borderId="0" xfId="0" applyFont="1" applyAlignment="1">
      <alignment vertical="center"/>
    </xf>
    <xf numFmtId="0" fontId="19" fillId="17" borderId="17" xfId="0" applyFont="1" applyFill="1" applyBorder="1" applyAlignment="1">
      <alignment horizontal="center" vertical="center" wrapText="1"/>
    </xf>
    <xf numFmtId="0" fontId="20" fillId="0" borderId="17" xfId="0" applyFont="1" applyBorder="1" applyAlignment="1">
      <alignment vertical="center"/>
    </xf>
    <xf numFmtId="0" fontId="20" fillId="12" borderId="17" xfId="0" applyFont="1" applyFill="1" applyBorder="1" applyAlignment="1">
      <alignment horizontal="center" vertical="center" wrapText="1"/>
    </xf>
    <xf numFmtId="0" fontId="18" fillId="13" borderId="17" xfId="0" applyFont="1" applyFill="1" applyBorder="1" applyAlignment="1">
      <alignment horizontal="center" vertical="center" wrapText="1"/>
    </xf>
    <xf numFmtId="0" fontId="20" fillId="8" borderId="17" xfId="0" applyFont="1" applyFill="1" applyBorder="1" applyAlignment="1">
      <alignment horizontal="center" vertical="center" wrapText="1"/>
    </xf>
    <xf numFmtId="0" fontId="16" fillId="0" borderId="0" xfId="0" applyFont="1"/>
    <xf numFmtId="0" fontId="12" fillId="0" borderId="18" xfId="5" applyBorder="1" applyAlignment="1">
      <alignment horizontal="center" vertical="center" wrapText="1"/>
    </xf>
    <xf numFmtId="0" fontId="12" fillId="0" borderId="38" xfId="5" applyBorder="1" applyAlignment="1">
      <alignment horizontal="center" vertical="center" wrapText="1"/>
    </xf>
    <xf numFmtId="0" fontId="50" fillId="2" borderId="40" xfId="2" quotePrefix="1" applyFont="1" applyFill="1" applyBorder="1" applyAlignment="1">
      <alignment horizontal="left" vertical="top" wrapText="1"/>
    </xf>
    <xf numFmtId="0" fontId="25" fillId="2" borderId="0" xfId="2" quotePrefix="1" applyFont="1" applyFill="1" applyAlignment="1">
      <alignment horizontal="left" vertical="top" wrapText="1"/>
    </xf>
    <xf numFmtId="0" fontId="25" fillId="2" borderId="44" xfId="2" quotePrefix="1" applyFont="1" applyFill="1" applyBorder="1" applyAlignment="1">
      <alignment horizontal="left" vertical="top" wrapText="1"/>
    </xf>
    <xf numFmtId="0" fontId="25" fillId="2" borderId="40" xfId="2" applyFont="1" applyFill="1" applyBorder="1"/>
    <xf numFmtId="0" fontId="25" fillId="2" borderId="0" xfId="2" applyFont="1" applyFill="1"/>
    <xf numFmtId="0" fontId="25" fillId="2" borderId="0" xfId="2" applyFont="1" applyFill="1" applyAlignment="1">
      <alignment horizontal="left" vertical="center" wrapText="1"/>
    </xf>
    <xf numFmtId="0" fontId="25" fillId="2" borderId="0" xfId="2" quotePrefix="1" applyFont="1" applyFill="1" applyAlignment="1">
      <alignment horizontal="left" vertical="center" wrapText="1"/>
    </xf>
    <xf numFmtId="0" fontId="25" fillId="2" borderId="44" xfId="2" applyFont="1" applyFill="1" applyBorder="1"/>
    <xf numFmtId="0" fontId="25" fillId="2" borderId="0" xfId="0" applyFont="1" applyFill="1" applyAlignment="1">
      <alignment horizontal="left" vertical="center" wrapText="1"/>
    </xf>
    <xf numFmtId="0" fontId="25" fillId="2" borderId="0" xfId="0" applyFont="1" applyFill="1" applyAlignment="1">
      <alignment horizontal="left" vertical="top" wrapText="1"/>
    </xf>
    <xf numFmtId="0" fontId="25" fillId="2" borderId="51" xfId="2" applyFont="1" applyFill="1" applyBorder="1"/>
    <xf numFmtId="0" fontId="25" fillId="2" borderId="7" xfId="2" applyFont="1" applyFill="1" applyBorder="1"/>
    <xf numFmtId="0" fontId="25" fillId="2" borderId="52" xfId="2" applyFont="1" applyFill="1" applyBorder="1"/>
    <xf numFmtId="0" fontId="25" fillId="2" borderId="40" xfId="0" applyFont="1" applyFill="1" applyBorder="1"/>
    <xf numFmtId="0" fontId="25" fillId="2" borderId="44" xfId="0" applyFont="1" applyFill="1" applyBorder="1"/>
    <xf numFmtId="0" fontId="51" fillId="15" borderId="17" xfId="0" applyFont="1" applyFill="1" applyBorder="1" applyAlignment="1">
      <alignment horizontal="center" vertical="center" wrapText="1" readingOrder="1"/>
    </xf>
    <xf numFmtId="0" fontId="51" fillId="2" borderId="17" xfId="0" applyFont="1" applyFill="1" applyBorder="1" applyAlignment="1">
      <alignment horizontal="center" vertical="center" wrapText="1" readingOrder="1"/>
    </xf>
    <xf numFmtId="0" fontId="14" fillId="2" borderId="17" xfId="0" applyFont="1" applyFill="1" applyBorder="1" applyAlignment="1">
      <alignment horizontal="justify" vertical="center" wrapText="1" readingOrder="1"/>
    </xf>
    <xf numFmtId="9" fontId="51" fillId="2" borderId="17" xfId="0" applyNumberFormat="1" applyFont="1" applyFill="1" applyBorder="1" applyAlignment="1">
      <alignment horizontal="center" vertical="center" wrapText="1" readingOrder="1"/>
    </xf>
    <xf numFmtId="0" fontId="14" fillId="2" borderId="17" xfId="0" applyFont="1" applyFill="1" applyBorder="1" applyAlignment="1">
      <alignment horizontal="center" vertical="center" wrapText="1" readingOrder="1"/>
    </xf>
    <xf numFmtId="0" fontId="51" fillId="2" borderId="0" xfId="0" applyFont="1" applyFill="1"/>
    <xf numFmtId="0" fontId="17" fillId="18" borderId="22" xfId="0" applyFont="1" applyFill="1" applyBorder="1" applyAlignment="1" applyProtection="1">
      <alignment horizontal="center" vertical="center"/>
      <protection hidden="1"/>
    </xf>
    <xf numFmtId="0" fontId="17" fillId="18" borderId="17" xfId="0" applyFont="1" applyFill="1" applyBorder="1" applyAlignment="1" applyProtection="1">
      <alignment horizontal="center" vertical="center"/>
      <protection hidden="1"/>
    </xf>
    <xf numFmtId="9" fontId="17" fillId="18" borderId="22" xfId="0" applyNumberFormat="1" applyFont="1" applyFill="1" applyBorder="1" applyAlignment="1" applyProtection="1">
      <alignment horizontal="center" vertical="center" wrapText="1"/>
      <protection hidden="1"/>
    </xf>
    <xf numFmtId="9" fontId="17" fillId="18" borderId="17" xfId="0" applyNumberFormat="1" applyFont="1" applyFill="1" applyBorder="1" applyAlignment="1" applyProtection="1">
      <alignment horizontal="center" vertical="center" wrapText="1"/>
      <protection hidden="1"/>
    </xf>
    <xf numFmtId="0" fontId="22" fillId="18" borderId="22" xfId="0" applyFont="1" applyFill="1" applyBorder="1" applyAlignment="1" applyProtection="1">
      <alignment horizontal="center" vertical="center" textRotation="90" wrapText="1"/>
      <protection hidden="1"/>
    </xf>
    <xf numFmtId="9" fontId="17" fillId="18" borderId="22" xfId="0" applyNumberFormat="1" applyFont="1" applyFill="1" applyBorder="1" applyAlignment="1" applyProtection="1">
      <alignment horizontal="center" vertical="center"/>
      <protection hidden="1"/>
    </xf>
    <xf numFmtId="0" fontId="22" fillId="18" borderId="17" xfId="0" applyFont="1" applyFill="1" applyBorder="1" applyAlignment="1" applyProtection="1">
      <alignment horizontal="center" vertical="center" textRotation="90" wrapText="1"/>
      <protection hidden="1"/>
    </xf>
    <xf numFmtId="9" fontId="17" fillId="18" borderId="17" xfId="0" applyNumberFormat="1" applyFont="1" applyFill="1" applyBorder="1" applyAlignment="1" applyProtection="1">
      <alignment horizontal="center" vertical="center"/>
      <protection hidden="1"/>
    </xf>
    <xf numFmtId="0" fontId="22" fillId="18" borderId="22" xfId="0" applyFont="1" applyFill="1" applyBorder="1" applyAlignment="1" applyProtection="1">
      <alignment horizontal="center" vertical="center" textRotation="90"/>
      <protection hidden="1"/>
    </xf>
    <xf numFmtId="0" fontId="22" fillId="18" borderId="17" xfId="0" applyFont="1" applyFill="1" applyBorder="1" applyAlignment="1" applyProtection="1">
      <alignment horizontal="center" vertical="center" textRotation="90"/>
      <protection hidden="1"/>
    </xf>
    <xf numFmtId="0" fontId="17" fillId="0" borderId="17" xfId="0" applyFont="1" applyBorder="1" applyAlignment="1" applyProtection="1">
      <alignment horizontal="justify" vertical="center" wrapText="1"/>
      <protection locked="0"/>
    </xf>
    <xf numFmtId="0" fontId="17" fillId="0" borderId="22" xfId="0" applyFont="1" applyBorder="1" applyAlignment="1" applyProtection="1">
      <alignment horizontal="justify" vertical="center" wrapText="1"/>
      <protection locked="0"/>
    </xf>
    <xf numFmtId="0" fontId="17" fillId="0" borderId="17" xfId="0" applyFont="1" applyBorder="1" applyAlignment="1" applyProtection="1">
      <alignment horizontal="justify" vertical="center" wrapText="1"/>
      <protection locked="0"/>
    </xf>
    <xf numFmtId="0" fontId="15" fillId="0" borderId="0" xfId="0" applyFont="1" applyBorder="1" applyAlignment="1">
      <alignment horizontal="center"/>
    </xf>
    <xf numFmtId="0" fontId="17" fillId="0" borderId="54" xfId="0" applyFont="1" applyBorder="1" applyAlignment="1" applyProtection="1">
      <alignment horizontal="justify" vertical="center" wrapText="1"/>
      <protection hidden="1"/>
    </xf>
    <xf numFmtId="0" fontId="17" fillId="0" borderId="54" xfId="0" applyFont="1" applyBorder="1" applyAlignment="1" applyProtection="1">
      <alignment horizontal="justify" vertical="top" wrapText="1"/>
      <protection locked="0"/>
    </xf>
    <xf numFmtId="0" fontId="18" fillId="0" borderId="17" xfId="0" applyFont="1" applyBorder="1" applyAlignment="1" applyProtection="1">
      <alignment horizontal="justify" vertical="center" wrapText="1"/>
      <protection locked="0"/>
    </xf>
    <xf numFmtId="0" fontId="18" fillId="0" borderId="17" xfId="0" applyFont="1" applyBorder="1" applyAlignment="1" applyProtection="1">
      <alignment horizontal="justify" vertical="top"/>
      <protection locked="0"/>
    </xf>
    <xf numFmtId="0" fontId="42" fillId="0" borderId="0" xfId="0" applyFont="1" applyBorder="1" applyAlignment="1">
      <alignment horizontal="center" vertical="center"/>
    </xf>
    <xf numFmtId="0" fontId="17" fillId="2" borderId="0" xfId="0" applyFont="1" applyFill="1" applyBorder="1" applyAlignment="1" applyProtection="1">
      <alignment horizontal="center" vertical="center"/>
      <protection locked="0"/>
    </xf>
    <xf numFmtId="0" fontId="17" fillId="2" borderId="0" xfId="0" applyFont="1" applyFill="1" applyBorder="1" applyAlignment="1" applyProtection="1">
      <alignment horizontal="center" vertical="center" wrapText="1"/>
      <protection locked="0"/>
    </xf>
    <xf numFmtId="0" fontId="15" fillId="2" borderId="0"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wrapText="1"/>
      <protection locked="0"/>
    </xf>
    <xf numFmtId="0" fontId="17" fillId="0" borderId="22" xfId="0" applyFont="1" applyBorder="1" applyAlignment="1" applyProtection="1">
      <alignment horizontal="center" vertical="center" textRotation="90" wrapText="1"/>
      <protection locked="0"/>
    </xf>
    <xf numFmtId="0" fontId="0" fillId="0" borderId="42" xfId="0" applyBorder="1" applyAlignment="1">
      <alignment wrapText="1"/>
    </xf>
    <xf numFmtId="0" fontId="0" fillId="0" borderId="43" xfId="0" applyBorder="1" applyAlignment="1">
      <alignment wrapText="1"/>
    </xf>
    <xf numFmtId="0" fontId="0" fillId="0" borderId="40" xfId="0" applyBorder="1" applyAlignment="1">
      <alignment wrapText="1"/>
    </xf>
    <xf numFmtId="0" fontId="0" fillId="0" borderId="44" xfId="0" applyBorder="1" applyAlignment="1">
      <alignment wrapText="1"/>
    </xf>
    <xf numFmtId="0" fontId="0" fillId="0" borderId="45" xfId="0" applyBorder="1" applyAlignment="1">
      <alignment wrapText="1"/>
    </xf>
    <xf numFmtId="0" fontId="0" fillId="0" borderId="46" xfId="0" applyBorder="1" applyAlignment="1">
      <alignment wrapText="1"/>
    </xf>
    <xf numFmtId="0" fontId="12" fillId="0" borderId="18" xfId="5" applyBorder="1" applyAlignment="1">
      <alignment horizontal="left" vertical="center" wrapText="1"/>
    </xf>
    <xf numFmtId="0" fontId="0" fillId="0" borderId="19" xfId="0" applyBorder="1" applyAlignment="1">
      <alignment wrapText="1"/>
    </xf>
    <xf numFmtId="0" fontId="0" fillId="0" borderId="38" xfId="0" applyBorder="1" applyAlignment="1">
      <alignment wrapText="1"/>
    </xf>
    <xf numFmtId="49" fontId="12" fillId="0" borderId="18" xfId="5" applyNumberFormat="1" applyBorder="1" applyAlignment="1">
      <alignment horizontal="left" vertical="center" wrapText="1"/>
    </xf>
    <xf numFmtId="49" fontId="12" fillId="0" borderId="38" xfId="5" applyNumberFormat="1" applyBorder="1" applyAlignment="1">
      <alignment horizontal="left" vertical="center" wrapText="1"/>
    </xf>
    <xf numFmtId="49" fontId="12" fillId="0" borderId="19" xfId="5" applyNumberFormat="1" applyBorder="1" applyAlignment="1">
      <alignment horizontal="left" vertical="center" wrapText="1"/>
    </xf>
    <xf numFmtId="0" fontId="12" fillId="0" borderId="47" xfId="5" applyBorder="1" applyAlignment="1">
      <alignment horizontal="center" vertical="center" wrapText="1"/>
    </xf>
    <xf numFmtId="0" fontId="12" fillId="0" borderId="48" xfId="0" applyFont="1" applyBorder="1" applyAlignment="1">
      <alignment wrapText="1"/>
    </xf>
    <xf numFmtId="0" fontId="12" fillId="0" borderId="49" xfId="0" applyFont="1" applyBorder="1" applyAlignment="1">
      <alignment wrapText="1"/>
    </xf>
    <xf numFmtId="0" fontId="12" fillId="0" borderId="20" xfId="0" applyFont="1" applyBorder="1" applyAlignment="1">
      <alignment wrapText="1"/>
    </xf>
    <xf numFmtId="0" fontId="12" fillId="0" borderId="21" xfId="0" applyFont="1" applyBorder="1" applyAlignment="1">
      <alignment wrapText="1"/>
    </xf>
    <xf numFmtId="0" fontId="12" fillId="0" borderId="22" xfId="0" applyFont="1" applyBorder="1" applyAlignment="1">
      <alignment wrapText="1"/>
    </xf>
    <xf numFmtId="0" fontId="12" fillId="0" borderId="18" xfId="5" applyBorder="1" applyAlignment="1">
      <alignment horizontal="center" vertical="center" wrapText="1"/>
    </xf>
    <xf numFmtId="0" fontId="12" fillId="0" borderId="38" xfId="5" applyBorder="1" applyAlignment="1">
      <alignment horizontal="center" vertical="center" wrapText="1"/>
    </xf>
    <xf numFmtId="0" fontId="12" fillId="0" borderId="49" xfId="5" applyBorder="1" applyAlignment="1">
      <alignment horizontal="center" vertical="center" wrapText="1"/>
    </xf>
    <xf numFmtId="0" fontId="12" fillId="0" borderId="19" xfId="5" applyBorder="1" applyAlignment="1">
      <alignment horizontal="center" vertical="center" wrapText="1"/>
    </xf>
    <xf numFmtId="0" fontId="0" fillId="0" borderId="21" xfId="0" applyBorder="1" applyAlignment="1">
      <alignment wrapText="1"/>
    </xf>
    <xf numFmtId="0" fontId="0" fillId="0" borderId="22" xfId="0" applyBorder="1" applyAlignment="1">
      <alignment wrapText="1"/>
    </xf>
    <xf numFmtId="49" fontId="17" fillId="0" borderId="47" xfId="5" applyNumberFormat="1" applyFont="1" applyBorder="1" applyAlignment="1">
      <alignment horizontal="center" vertical="center" wrapText="1"/>
    </xf>
    <xf numFmtId="49" fontId="17" fillId="0" borderId="49" xfId="5" applyNumberFormat="1" applyFont="1" applyBorder="1" applyAlignment="1">
      <alignment horizontal="center" vertical="center" wrapText="1"/>
    </xf>
    <xf numFmtId="0" fontId="17" fillId="0" borderId="38" xfId="5" applyFont="1" applyBorder="1" applyAlignment="1">
      <alignment horizontal="left" vertical="center" wrapText="1"/>
    </xf>
    <xf numFmtId="0" fontId="17" fillId="0" borderId="19" xfId="5" applyFont="1" applyBorder="1" applyAlignment="1">
      <alignment horizontal="left" vertical="center" wrapText="1"/>
    </xf>
    <xf numFmtId="0" fontId="12" fillId="0" borderId="38" xfId="5" applyBorder="1" applyAlignment="1">
      <alignment horizontal="left" vertical="center" wrapText="1"/>
    </xf>
    <xf numFmtId="0" fontId="12" fillId="0" borderId="19" xfId="5" applyBorder="1" applyAlignment="1">
      <alignment horizontal="left" vertical="center" wrapText="1"/>
    </xf>
    <xf numFmtId="49" fontId="12" fillId="0" borderId="47" xfId="5" applyNumberFormat="1" applyBorder="1" applyAlignment="1">
      <alignment horizontal="center" vertical="center" wrapText="1"/>
    </xf>
    <xf numFmtId="49" fontId="12" fillId="0" borderId="49" xfId="5" applyNumberFormat="1" applyBorder="1" applyAlignment="1">
      <alignment horizontal="center" vertical="center" wrapText="1"/>
    </xf>
    <xf numFmtId="49" fontId="17" fillId="0" borderId="18" xfId="5" applyNumberFormat="1" applyFont="1" applyBorder="1" applyAlignment="1">
      <alignment horizontal="center" vertical="center" wrapText="1"/>
    </xf>
    <xf numFmtId="49" fontId="17" fillId="0" borderId="19" xfId="5" applyNumberFormat="1" applyFont="1" applyBorder="1" applyAlignment="1">
      <alignment horizontal="center" vertical="center" wrapText="1"/>
    </xf>
    <xf numFmtId="0" fontId="17" fillId="0" borderId="18" xfId="5" applyFont="1" applyBorder="1" applyAlignment="1">
      <alignment horizontal="left" vertical="center" wrapText="1"/>
    </xf>
    <xf numFmtId="0" fontId="17" fillId="0" borderId="45" xfId="0" applyFont="1" applyBorder="1" applyAlignment="1">
      <alignment horizontal="center" vertical="center" wrapText="1"/>
    </xf>
    <xf numFmtId="0" fontId="0" fillId="0" borderId="50" xfId="0" applyBorder="1" applyAlignment="1">
      <alignment wrapText="1"/>
    </xf>
    <xf numFmtId="0" fontId="17" fillId="0" borderId="18"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42" xfId="0" applyFont="1" applyBorder="1" applyAlignment="1">
      <alignment horizontal="center" vertical="center" wrapText="1"/>
    </xf>
    <xf numFmtId="0" fontId="0" fillId="0" borderId="41" xfId="0" applyBorder="1" applyAlignment="1">
      <alignment wrapText="1"/>
    </xf>
    <xf numFmtId="0" fontId="17" fillId="0" borderId="17" xfId="0" applyFont="1" applyBorder="1" applyAlignment="1">
      <alignment horizontal="center" vertical="center" wrapText="1"/>
    </xf>
    <xf numFmtId="0" fontId="0" fillId="0" borderId="17" xfId="0" applyBorder="1" applyAlignment="1">
      <alignment horizontal="center" vertical="center" wrapText="1"/>
    </xf>
    <xf numFmtId="0" fontId="0" fillId="0" borderId="17" xfId="0" applyBorder="1" applyAlignment="1">
      <alignment wrapText="1"/>
    </xf>
    <xf numFmtId="0" fontId="41" fillId="0" borderId="18" xfId="5" applyFont="1" applyBorder="1" applyAlignment="1">
      <alignment horizontal="left" vertical="center" wrapText="1"/>
    </xf>
    <xf numFmtId="0" fontId="41" fillId="0" borderId="38" xfId="0" applyFont="1" applyBorder="1" applyAlignment="1">
      <alignment wrapText="1"/>
    </xf>
    <xf numFmtId="0" fontId="41" fillId="0" borderId="19" xfId="0" applyFont="1" applyBorder="1" applyAlignment="1">
      <alignment wrapText="1"/>
    </xf>
    <xf numFmtId="0" fontId="41" fillId="0" borderId="18" xfId="0" applyFont="1" applyBorder="1" applyAlignment="1">
      <alignment horizontal="justify" vertical="center" wrapText="1"/>
    </xf>
    <xf numFmtId="0" fontId="41" fillId="0" borderId="38" xfId="0" applyFont="1" applyBorder="1" applyAlignment="1">
      <alignment horizontal="justify" vertical="center" wrapText="1"/>
    </xf>
    <xf numFmtId="0" fontId="41" fillId="0" borderId="19" xfId="0" applyFont="1" applyBorder="1" applyAlignment="1">
      <alignment horizontal="justify" vertical="center" wrapText="1"/>
    </xf>
    <xf numFmtId="0" fontId="12" fillId="0" borderId="38" xfId="5" applyBorder="1" applyAlignment="1">
      <alignment horizontal="justify" vertical="center" wrapText="1"/>
    </xf>
    <xf numFmtId="0" fontId="12" fillId="0" borderId="19" xfId="5" applyBorder="1" applyAlignment="1">
      <alignment horizontal="justify" vertical="center" wrapText="1"/>
    </xf>
    <xf numFmtId="0" fontId="41" fillId="0" borderId="18" xfId="5" applyFont="1" applyBorder="1" applyAlignment="1">
      <alignment horizontal="center" vertical="center" wrapText="1"/>
    </xf>
    <xf numFmtId="0" fontId="41" fillId="0" borderId="38" xfId="5" applyFont="1" applyBorder="1" applyAlignment="1">
      <alignment horizontal="center" vertical="center" wrapText="1"/>
    </xf>
    <xf numFmtId="49" fontId="41" fillId="0" borderId="47" xfId="5" applyNumberFormat="1" applyFont="1" applyBorder="1" applyAlignment="1">
      <alignment horizontal="center" vertical="center" wrapText="1"/>
    </xf>
    <xf numFmtId="49" fontId="41" fillId="0" borderId="49" xfId="5" applyNumberFormat="1" applyFont="1" applyBorder="1" applyAlignment="1">
      <alignment horizontal="center" vertical="center" wrapText="1"/>
    </xf>
    <xf numFmtId="0" fontId="41" fillId="0" borderId="38" xfId="5" applyFont="1" applyBorder="1" applyAlignment="1">
      <alignment horizontal="justify" vertical="top" wrapText="1"/>
    </xf>
    <xf numFmtId="0" fontId="41" fillId="0" borderId="19" xfId="5" applyFont="1" applyBorder="1" applyAlignment="1">
      <alignment horizontal="justify" vertical="top" wrapText="1"/>
    </xf>
    <xf numFmtId="0" fontId="17" fillId="0" borderId="19" xfId="0" applyFont="1" applyBorder="1" applyAlignment="1">
      <alignment horizontal="center" vertical="center" wrapText="1"/>
    </xf>
    <xf numFmtId="0" fontId="41" fillId="0" borderId="38" xfId="5" applyFont="1" applyBorder="1" applyAlignment="1">
      <alignment horizontal="left" vertical="center" wrapText="1"/>
    </xf>
    <xf numFmtId="0" fontId="41" fillId="0" borderId="19" xfId="5" applyFont="1" applyBorder="1" applyAlignment="1">
      <alignment horizontal="left" vertical="center" wrapText="1"/>
    </xf>
    <xf numFmtId="0" fontId="41" fillId="0" borderId="17" xfId="0" applyFont="1" applyBorder="1" applyAlignment="1">
      <alignment horizontal="center" vertical="center" wrapText="1"/>
    </xf>
    <xf numFmtId="0" fontId="41" fillId="0" borderId="18" xfId="0" applyFont="1" applyBorder="1" applyAlignment="1">
      <alignment horizontal="center" vertical="center" wrapText="1"/>
    </xf>
    <xf numFmtId="0" fontId="41" fillId="0" borderId="38" xfId="0" applyFont="1" applyBorder="1" applyAlignment="1">
      <alignment horizontal="center" vertical="center" wrapText="1"/>
    </xf>
    <xf numFmtId="0" fontId="41" fillId="0" borderId="19" xfId="0" applyFont="1" applyBorder="1" applyAlignment="1">
      <alignment horizontal="center" vertical="center" wrapText="1"/>
    </xf>
    <xf numFmtId="0" fontId="25" fillId="14" borderId="45" xfId="0" applyFont="1" applyFill="1" applyBorder="1" applyAlignment="1">
      <alignment horizontal="left" vertical="top" wrapText="1"/>
    </xf>
    <xf numFmtId="0" fontId="25" fillId="14" borderId="50" xfId="0" applyFont="1" applyFill="1" applyBorder="1" applyAlignment="1">
      <alignment horizontal="left" vertical="top" wrapText="1"/>
    </xf>
    <xf numFmtId="0" fontId="25" fillId="14" borderId="46" xfId="0" applyFont="1" applyFill="1" applyBorder="1" applyAlignment="1">
      <alignment horizontal="left" vertical="top" wrapText="1"/>
    </xf>
    <xf numFmtId="0" fontId="25" fillId="2" borderId="17" xfId="0" applyFont="1" applyFill="1" applyBorder="1" applyAlignment="1">
      <alignment horizontal="left" vertical="center" wrapText="1"/>
    </xf>
    <xf numFmtId="0" fontId="25" fillId="2" borderId="17" xfId="2" applyFont="1" applyFill="1" applyBorder="1" applyAlignment="1">
      <alignment horizontal="justify" vertical="center" wrapText="1"/>
    </xf>
    <xf numFmtId="0" fontId="25" fillId="2" borderId="17" xfId="0" applyFont="1" applyFill="1" applyBorder="1" applyAlignment="1">
      <alignment horizontal="justify" vertical="center" wrapText="1"/>
    </xf>
    <xf numFmtId="0" fontId="25" fillId="2" borderId="40" xfId="2" applyFont="1" applyFill="1" applyBorder="1" applyAlignment="1">
      <alignment horizontal="left" vertical="top" wrapText="1"/>
    </xf>
    <xf numFmtId="0" fontId="25" fillId="2" borderId="0" xfId="2" applyFont="1" applyFill="1" applyAlignment="1">
      <alignment horizontal="left" vertical="top" wrapText="1"/>
    </xf>
    <xf numFmtId="0" fontId="25" fillId="2" borderId="44" xfId="2" applyFont="1" applyFill="1" applyBorder="1" applyAlignment="1">
      <alignment horizontal="left" vertical="top" wrapText="1"/>
    </xf>
    <xf numFmtId="0" fontId="25" fillId="14" borderId="17" xfId="3" applyFont="1" applyFill="1" applyBorder="1" applyAlignment="1">
      <alignment horizontal="center" vertical="center" wrapText="1"/>
    </xf>
    <xf numFmtId="0" fontId="25" fillId="14" borderId="17" xfId="2" applyFont="1" applyFill="1" applyBorder="1" applyAlignment="1">
      <alignment horizontal="center" vertical="center"/>
    </xf>
    <xf numFmtId="0" fontId="25" fillId="0" borderId="42" xfId="2" applyFont="1" applyBorder="1" applyAlignment="1">
      <alignment horizontal="center" vertical="center" wrapText="1"/>
    </xf>
    <xf numFmtId="0" fontId="25" fillId="0" borderId="41" xfId="2" applyFont="1" applyBorder="1" applyAlignment="1">
      <alignment horizontal="center" vertical="center" wrapText="1"/>
    </xf>
    <xf numFmtId="0" fontId="25" fillId="0" borderId="43" xfId="2" applyFont="1" applyBorder="1" applyAlignment="1">
      <alignment horizontal="center" vertical="center" wrapText="1"/>
    </xf>
    <xf numFmtId="49" fontId="25" fillId="0" borderId="17" xfId="2" quotePrefix="1" applyNumberFormat="1" applyFont="1" applyBorder="1" applyAlignment="1">
      <alignment horizontal="justify" vertical="center" wrapText="1"/>
    </xf>
    <xf numFmtId="0" fontId="50" fillId="2" borderId="17" xfId="2" quotePrefix="1" applyFont="1" applyFill="1" applyBorder="1" applyAlignment="1">
      <alignment horizontal="left" vertical="top" wrapText="1"/>
    </xf>
    <xf numFmtId="0" fontId="25" fillId="2" borderId="17" xfId="2" quotePrefix="1" applyFont="1" applyFill="1" applyBorder="1" applyAlignment="1">
      <alignment horizontal="left" vertical="top" wrapText="1"/>
    </xf>
    <xf numFmtId="0" fontId="25" fillId="2" borderId="17" xfId="2" quotePrefix="1" applyFont="1" applyFill="1" applyBorder="1" applyAlignment="1">
      <alignment horizontal="justify" vertical="center" wrapText="1"/>
    </xf>
    <xf numFmtId="0" fontId="25" fillId="0" borderId="40" xfId="2" quotePrefix="1" applyFont="1" applyBorder="1" applyAlignment="1">
      <alignment horizontal="left" vertical="top" wrapText="1"/>
    </xf>
    <xf numFmtId="0" fontId="25" fillId="0" borderId="0" xfId="2" quotePrefix="1" applyFont="1" applyAlignment="1">
      <alignment horizontal="left" vertical="top" wrapText="1"/>
    </xf>
    <xf numFmtId="0" fontId="25" fillId="0" borderId="44" xfId="2" quotePrefix="1" applyFont="1" applyBorder="1" applyAlignment="1">
      <alignment horizontal="left" vertical="top" wrapText="1"/>
    </xf>
    <xf numFmtId="0" fontId="25" fillId="2" borderId="18" xfId="2" applyFont="1" applyFill="1" applyBorder="1" applyAlignment="1">
      <alignment horizontal="center"/>
    </xf>
    <xf numFmtId="0" fontId="25" fillId="2" borderId="38" xfId="2" applyFont="1" applyFill="1" applyBorder="1" applyAlignment="1">
      <alignment horizontal="center"/>
    </xf>
    <xf numFmtId="0" fontId="25" fillId="2" borderId="19" xfId="2" applyFont="1" applyFill="1" applyBorder="1" applyAlignment="1">
      <alignment horizontal="center"/>
    </xf>
    <xf numFmtId="0" fontId="25" fillId="2" borderId="17" xfId="3" applyFont="1" applyFill="1" applyBorder="1" applyAlignment="1">
      <alignment horizontal="left" vertical="top" wrapText="1" readingOrder="1"/>
    </xf>
    <xf numFmtId="0" fontId="25" fillId="2" borderId="17" xfId="2" applyFont="1" applyFill="1" applyBorder="1" applyAlignment="1">
      <alignment horizontal="left" vertical="center" wrapText="1"/>
    </xf>
    <xf numFmtId="0" fontId="25" fillId="2" borderId="17" xfId="3" applyFont="1" applyFill="1" applyBorder="1" applyAlignment="1">
      <alignment vertical="center" wrapText="1" readingOrder="1"/>
    </xf>
    <xf numFmtId="0" fontId="25" fillId="2" borderId="17" xfId="3" applyFont="1" applyFill="1" applyBorder="1" applyAlignment="1">
      <alignment horizontal="left" vertical="center" wrapText="1" readingOrder="1"/>
    </xf>
    <xf numFmtId="0" fontId="25" fillId="2" borderId="18" xfId="0" applyFont="1" applyFill="1" applyBorder="1" applyAlignment="1">
      <alignment horizontal="left" vertical="center" wrapText="1"/>
    </xf>
    <xf numFmtId="0" fontId="25" fillId="2" borderId="19" xfId="0" applyFont="1" applyFill="1" applyBorder="1" applyAlignment="1">
      <alignment horizontal="left" vertical="center" wrapText="1"/>
    </xf>
    <xf numFmtId="0" fontId="57" fillId="0" borderId="55" xfId="0" applyFont="1" applyFill="1" applyBorder="1" applyAlignment="1">
      <alignment horizontal="left" vertical="center"/>
    </xf>
    <xf numFmtId="49" fontId="17" fillId="0" borderId="17" xfId="0" applyNumberFormat="1" applyFont="1" applyBorder="1" applyAlignment="1" applyProtection="1">
      <alignment horizontal="justify" vertical="center" wrapText="1"/>
      <protection locked="0"/>
    </xf>
    <xf numFmtId="0" fontId="17" fillId="0" borderId="17" xfId="0" applyFont="1" applyBorder="1" applyAlignment="1" applyProtection="1">
      <alignment horizontal="justify" vertical="center" wrapText="1"/>
      <protection locked="0"/>
    </xf>
    <xf numFmtId="49" fontId="17" fillId="0" borderId="18" xfId="0" applyNumberFormat="1" applyFont="1" applyBorder="1" applyAlignment="1" applyProtection="1">
      <alignment horizontal="justify" vertical="center" wrapText="1"/>
      <protection locked="0"/>
    </xf>
    <xf numFmtId="0" fontId="17" fillId="2" borderId="21" xfId="0" applyFont="1" applyFill="1" applyBorder="1" applyAlignment="1">
      <alignment horizontal="center" vertical="center"/>
    </xf>
    <xf numFmtId="0" fontId="17" fillId="2" borderId="22" xfId="0" applyFont="1" applyFill="1" applyBorder="1" applyAlignment="1">
      <alignment horizontal="center" vertical="center"/>
    </xf>
    <xf numFmtId="0" fontId="17" fillId="2" borderId="0" xfId="0" applyFont="1" applyFill="1" applyBorder="1" applyAlignment="1">
      <alignment horizontal="left" vertical="center"/>
    </xf>
    <xf numFmtId="0" fontId="17" fillId="0" borderId="17" xfId="0" applyFont="1" applyBorder="1" applyAlignment="1" applyProtection="1">
      <alignment horizontal="center" vertical="center"/>
      <protection locked="0"/>
    </xf>
    <xf numFmtId="14" fontId="17" fillId="0" borderId="17" xfId="0" applyNumberFormat="1" applyFont="1" applyBorder="1" applyAlignment="1" applyProtection="1">
      <alignment horizontal="center" vertical="center"/>
      <protection locked="0"/>
    </xf>
    <xf numFmtId="14" fontId="17" fillId="0" borderId="17" xfId="0" applyNumberFormat="1" applyFont="1" applyBorder="1" applyAlignment="1" applyProtection="1">
      <alignment horizontal="center" vertical="center" wrapText="1"/>
      <protection locked="0"/>
    </xf>
    <xf numFmtId="0" fontId="17" fillId="0" borderId="17" xfId="0" applyFont="1" applyBorder="1" applyAlignment="1" applyProtection="1">
      <alignment horizontal="center" vertical="center" wrapText="1"/>
      <protection locked="0"/>
    </xf>
    <xf numFmtId="0" fontId="17" fillId="2" borderId="20" xfId="0" applyFont="1" applyFill="1" applyBorder="1" applyAlignment="1">
      <alignment horizontal="center" vertical="center"/>
    </xf>
    <xf numFmtId="0" fontId="17" fillId="0" borderId="20" xfId="0" applyFont="1" applyBorder="1" applyAlignment="1" applyProtection="1">
      <alignment horizontal="justify" vertical="center" wrapText="1"/>
      <protection locked="0"/>
    </xf>
    <xf numFmtId="0" fontId="17" fillId="0" borderId="21" xfId="0" applyFont="1" applyBorder="1" applyAlignment="1" applyProtection="1">
      <alignment horizontal="justify" vertical="center" wrapText="1"/>
      <protection locked="0"/>
    </xf>
    <xf numFmtId="0" fontId="17" fillId="0" borderId="22" xfId="0" applyFont="1" applyBorder="1" applyAlignment="1" applyProtection="1">
      <alignment horizontal="justify" vertical="center" wrapText="1"/>
      <protection locked="0"/>
    </xf>
    <xf numFmtId="0" fontId="17" fillId="0" borderId="22" xfId="0" applyFont="1" applyBorder="1" applyAlignment="1" applyProtection="1">
      <alignment horizontal="center" vertical="center"/>
      <protection locked="0"/>
    </xf>
    <xf numFmtId="14" fontId="17" fillId="0" borderId="22" xfId="0" applyNumberFormat="1" applyFont="1" applyBorder="1" applyAlignment="1" applyProtection="1">
      <alignment horizontal="center" vertical="center"/>
      <protection locked="0"/>
    </xf>
    <xf numFmtId="14" fontId="17" fillId="0" borderId="22" xfId="0" applyNumberFormat="1"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24" fillId="15" borderId="24" xfId="0" applyFont="1" applyFill="1" applyBorder="1" applyAlignment="1">
      <alignment horizontal="center" vertical="center"/>
    </xf>
    <xf numFmtId="49" fontId="14" fillId="0" borderId="0" xfId="0" applyNumberFormat="1" applyFont="1" applyFill="1" applyBorder="1" applyAlignment="1" applyProtection="1">
      <alignment horizontal="center" vertical="center" wrapText="1"/>
      <protection locked="0"/>
    </xf>
    <xf numFmtId="0" fontId="24" fillId="15" borderId="24" xfId="0" applyFont="1" applyFill="1" applyBorder="1" applyAlignment="1">
      <alignment horizontal="center" vertical="center" wrapText="1"/>
    </xf>
    <xf numFmtId="0" fontId="17" fillId="0" borderId="53"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53"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22" fillId="18" borderId="22" xfId="0" applyFont="1" applyFill="1" applyBorder="1" applyAlignment="1" applyProtection="1">
      <alignment horizontal="center" vertical="center" wrapText="1"/>
      <protection hidden="1"/>
    </xf>
    <xf numFmtId="0" fontId="22" fillId="18" borderId="17" xfId="0" applyFont="1" applyFill="1" applyBorder="1" applyAlignment="1" applyProtection="1">
      <alignment horizontal="center" vertical="center" wrapText="1"/>
      <protection hidden="1"/>
    </xf>
    <xf numFmtId="9" fontId="17" fillId="0" borderId="17" xfId="0" applyNumberFormat="1" applyFont="1" applyBorder="1" applyAlignment="1" applyProtection="1">
      <alignment horizontal="center" vertical="center" wrapText="1"/>
      <protection locked="0"/>
    </xf>
    <xf numFmtId="9" fontId="17" fillId="0" borderId="17" xfId="0" applyNumberFormat="1" applyFont="1" applyBorder="1" applyAlignment="1" applyProtection="1">
      <alignment horizontal="center" vertical="center" wrapText="1"/>
      <protection hidden="1"/>
    </xf>
    <xf numFmtId="9" fontId="17" fillId="18" borderId="17" xfId="0" applyNumberFormat="1" applyFont="1" applyFill="1" applyBorder="1" applyAlignment="1" applyProtection="1">
      <alignment horizontal="center" vertical="center" wrapText="1"/>
      <protection hidden="1"/>
    </xf>
    <xf numFmtId="0" fontId="22" fillId="18" borderId="17" xfId="0" applyFont="1" applyFill="1" applyBorder="1" applyAlignment="1" applyProtection="1">
      <alignment horizontal="center" vertical="center"/>
      <protection hidden="1"/>
    </xf>
    <xf numFmtId="49" fontId="17" fillId="0" borderId="20" xfId="0" applyNumberFormat="1" applyFont="1" applyBorder="1" applyAlignment="1" applyProtection="1">
      <alignment horizontal="justify" vertical="center" wrapText="1"/>
      <protection locked="0"/>
    </xf>
    <xf numFmtId="49" fontId="17" fillId="0" borderId="21" xfId="0" applyNumberFormat="1" applyFont="1" applyBorder="1" applyAlignment="1" applyProtection="1">
      <alignment horizontal="justify" vertical="center" wrapText="1"/>
      <protection locked="0"/>
    </xf>
    <xf numFmtId="49" fontId="17" fillId="0" borderId="22" xfId="0" applyNumberFormat="1" applyFont="1" applyBorder="1" applyAlignment="1" applyProtection="1">
      <alignment horizontal="justify" vertical="center" wrapText="1"/>
      <protection locked="0"/>
    </xf>
    <xf numFmtId="0" fontId="17" fillId="0" borderId="20" xfId="0" applyFont="1" applyBorder="1" applyAlignment="1" applyProtection="1">
      <alignment horizontal="center" vertical="center" wrapText="1"/>
      <protection locked="0"/>
    </xf>
    <xf numFmtId="0" fontId="24" fillId="15" borderId="24" xfId="0" applyFont="1" applyFill="1" applyBorder="1" applyAlignment="1">
      <alignment horizontal="center" vertical="center" textRotation="90" wrapText="1"/>
    </xf>
    <xf numFmtId="0" fontId="12" fillId="0" borderId="20" xfId="0" applyFont="1" applyBorder="1" applyAlignment="1" applyProtection="1">
      <alignment horizontal="center" vertical="center" wrapText="1"/>
      <protection locked="0"/>
    </xf>
    <xf numFmtId="0" fontId="12" fillId="0" borderId="21" xfId="0" applyFont="1" applyBorder="1" applyAlignment="1" applyProtection="1">
      <alignment horizontal="center" vertical="center" wrapText="1"/>
      <protection locked="0"/>
    </xf>
    <xf numFmtId="0" fontId="12" fillId="0" borderId="22" xfId="0" applyFont="1" applyBorder="1" applyAlignment="1" applyProtection="1">
      <alignment horizontal="center" vertical="center" wrapText="1"/>
      <protection locked="0"/>
    </xf>
    <xf numFmtId="49" fontId="17" fillId="0" borderId="17" xfId="0" applyNumberFormat="1" applyFont="1" applyBorder="1" applyAlignment="1" applyProtection="1">
      <alignment horizontal="center" vertical="center" wrapText="1"/>
      <protection locked="0"/>
    </xf>
    <xf numFmtId="0" fontId="24" fillId="15" borderId="24" xfId="0" applyFont="1" applyFill="1" applyBorder="1" applyAlignment="1">
      <alignment horizontal="center" vertical="center" textRotation="90"/>
    </xf>
    <xf numFmtId="0" fontId="17" fillId="0" borderId="22"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22" xfId="0" applyFont="1" applyBorder="1" applyAlignment="1">
      <alignment horizontal="center" vertical="center" textRotation="90" wrapText="1"/>
    </xf>
    <xf numFmtId="0" fontId="17" fillId="0" borderId="17" xfId="0" applyFont="1" applyBorder="1" applyAlignment="1">
      <alignment horizontal="center" vertical="center" textRotation="90" wrapText="1"/>
    </xf>
    <xf numFmtId="0" fontId="22" fillId="18" borderId="22" xfId="0" applyFont="1" applyFill="1" applyBorder="1" applyAlignment="1" applyProtection="1">
      <alignment horizontal="center" vertical="center"/>
      <protection hidden="1"/>
    </xf>
    <xf numFmtId="9" fontId="17" fillId="18" borderId="22" xfId="0" applyNumberFormat="1" applyFont="1" applyFill="1" applyBorder="1" applyAlignment="1" applyProtection="1">
      <alignment horizontal="center" vertical="center" wrapText="1"/>
      <protection hidden="1"/>
    </xf>
    <xf numFmtId="9" fontId="17" fillId="0" borderId="22" xfId="0" applyNumberFormat="1" applyFont="1" applyBorder="1" applyAlignment="1" applyProtection="1">
      <alignment horizontal="center" vertical="center" wrapText="1"/>
      <protection locked="0"/>
    </xf>
    <xf numFmtId="9" fontId="17" fillId="0" borderId="22" xfId="0" applyNumberFormat="1"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locked="0"/>
    </xf>
    <xf numFmtId="0" fontId="12" fillId="0" borderId="53" xfId="0" applyFont="1" applyBorder="1" applyAlignment="1" applyProtection="1">
      <alignment horizontal="center" vertical="center" wrapText="1"/>
      <protection locked="0"/>
    </xf>
    <xf numFmtId="0" fontId="17" fillId="0" borderId="53" xfId="0" applyFont="1" applyBorder="1" applyAlignment="1" applyProtection="1">
      <alignment horizontal="justify" vertical="center" wrapText="1"/>
      <protection locked="0"/>
    </xf>
    <xf numFmtId="0" fontId="12" fillId="0" borderId="53" xfId="0" applyFont="1" applyBorder="1" applyAlignment="1" applyProtection="1">
      <alignment horizontal="justify" vertical="center" wrapText="1"/>
      <protection locked="0"/>
    </xf>
    <xf numFmtId="0" fontId="12" fillId="0" borderId="21" xfId="0" applyFont="1" applyBorder="1" applyAlignment="1" applyProtection="1">
      <alignment horizontal="justify" vertical="center" wrapText="1"/>
      <protection locked="0"/>
    </xf>
    <xf numFmtId="0" fontId="12" fillId="0" borderId="22" xfId="0" applyFont="1" applyBorder="1" applyAlignment="1" applyProtection="1">
      <alignment horizontal="justify" vertical="center" wrapText="1"/>
      <protection locked="0"/>
    </xf>
    <xf numFmtId="49" fontId="17" fillId="0" borderId="53" xfId="0" applyNumberFormat="1" applyFont="1" applyBorder="1" applyAlignment="1" applyProtection="1">
      <alignment horizontal="justify" vertical="center" wrapText="1"/>
      <protection locked="0"/>
    </xf>
    <xf numFmtId="0" fontId="17" fillId="0" borderId="53" xfId="0" applyFont="1" applyBorder="1" applyAlignment="1" applyProtection="1">
      <alignment horizontal="center" vertical="center" textRotation="90" wrapText="1"/>
    </xf>
    <xf numFmtId="0" fontId="17" fillId="0" borderId="21" xfId="0" applyFont="1" applyBorder="1" applyAlignment="1" applyProtection="1">
      <alignment horizontal="center" vertical="center" textRotation="90" wrapText="1"/>
    </xf>
    <xf numFmtId="0" fontId="17" fillId="0" borderId="22" xfId="0" applyFont="1" applyBorder="1" applyAlignment="1" applyProtection="1">
      <alignment horizontal="center" vertical="center" textRotation="90" wrapText="1"/>
    </xf>
    <xf numFmtId="0" fontId="17" fillId="0" borderId="53" xfId="0" applyFont="1" applyBorder="1" applyAlignment="1">
      <alignment horizontal="center" vertical="center" textRotation="90" wrapText="1"/>
    </xf>
    <xf numFmtId="0" fontId="17" fillId="0" borderId="21" xfId="0" applyFont="1" applyBorder="1" applyAlignment="1">
      <alignment horizontal="center" vertical="center" textRotation="90" wrapText="1"/>
    </xf>
    <xf numFmtId="0" fontId="12" fillId="0" borderId="17" xfId="0" applyFont="1" applyBorder="1" applyAlignment="1" applyProtection="1">
      <alignment horizontal="justify" vertical="center" wrapText="1"/>
      <protection locked="0"/>
    </xf>
    <xf numFmtId="0" fontId="17" fillId="0" borderId="20" xfId="0" applyFont="1" applyBorder="1" applyAlignment="1" applyProtection="1">
      <alignment horizontal="center" vertical="center"/>
      <protection locked="0"/>
    </xf>
    <xf numFmtId="0" fontId="17" fillId="0" borderId="17" xfId="0" applyFont="1" applyBorder="1" applyAlignment="1" applyProtection="1">
      <alignment horizontal="center" vertical="center" textRotation="90" wrapText="1"/>
    </xf>
    <xf numFmtId="0" fontId="17" fillId="0" borderId="22" xfId="0" applyFont="1" applyFill="1" applyBorder="1" applyAlignment="1" applyProtection="1">
      <alignment horizontal="center" vertical="center" textRotation="90" wrapText="1"/>
    </xf>
    <xf numFmtId="0" fontId="17" fillId="0" borderId="17" xfId="0" applyFont="1" applyFill="1" applyBorder="1" applyAlignment="1" applyProtection="1">
      <alignment horizontal="center" vertical="center" textRotation="90" wrapText="1"/>
    </xf>
    <xf numFmtId="49" fontId="12" fillId="0" borderId="17" xfId="0" applyNumberFormat="1" applyFont="1" applyFill="1" applyBorder="1" applyAlignment="1" applyProtection="1">
      <alignment horizontal="justify" vertical="center" wrapText="1"/>
      <protection locked="0"/>
    </xf>
    <xf numFmtId="49" fontId="12" fillId="0" borderId="17" xfId="0" applyNumberFormat="1" applyFont="1" applyBorder="1" applyAlignment="1" applyProtection="1">
      <alignment horizontal="justify" vertical="center" wrapText="1"/>
      <protection locked="0"/>
    </xf>
    <xf numFmtId="0" fontId="17" fillId="0" borderId="17" xfId="0" applyFont="1" applyBorder="1" applyAlignment="1">
      <alignment horizontal="left" vertical="center" wrapText="1"/>
    </xf>
    <xf numFmtId="9" fontId="17" fillId="18" borderId="17" xfId="0" applyNumberFormat="1" applyFont="1" applyFill="1" applyBorder="1" applyAlignment="1" applyProtection="1">
      <alignment horizontal="center" vertical="top" wrapText="1"/>
      <protection hidden="1"/>
    </xf>
    <xf numFmtId="0" fontId="22" fillId="18" borderId="17" xfId="0" applyFont="1" applyFill="1" applyBorder="1" applyAlignment="1" applyProtection="1">
      <alignment horizontal="center" vertical="top"/>
      <protection hidden="1"/>
    </xf>
    <xf numFmtId="0" fontId="12" fillId="0" borderId="17" xfId="0" applyFont="1" applyBorder="1" applyAlignment="1" applyProtection="1">
      <alignment horizontal="center" vertical="top" wrapText="1"/>
      <protection locked="0"/>
    </xf>
    <xf numFmtId="0" fontId="17" fillId="0" borderId="17" xfId="0" applyFont="1" applyBorder="1" applyAlignment="1" applyProtection="1">
      <alignment horizontal="center" vertical="top" wrapText="1"/>
      <protection locked="0"/>
    </xf>
    <xf numFmtId="0" fontId="17" fillId="0" borderId="17" xfId="0" applyFont="1" applyBorder="1" applyAlignment="1" applyProtection="1">
      <alignment horizontal="center" vertical="top"/>
      <protection locked="0"/>
    </xf>
    <xf numFmtId="0" fontId="22" fillId="18" borderId="17" xfId="0" applyFont="1" applyFill="1" applyBorder="1" applyAlignment="1" applyProtection="1">
      <alignment horizontal="center" vertical="top" wrapText="1"/>
      <protection hidden="1"/>
    </xf>
    <xf numFmtId="9" fontId="17" fillId="0" borderId="17" xfId="0" applyNumberFormat="1" applyFont="1" applyBorder="1" applyAlignment="1" applyProtection="1">
      <alignment horizontal="center" vertical="top" wrapText="1"/>
      <protection locked="0"/>
    </xf>
    <xf numFmtId="9" fontId="17" fillId="0" borderId="17" xfId="0" applyNumberFormat="1" applyFont="1" applyBorder="1" applyAlignment="1" applyProtection="1">
      <alignment horizontal="center" vertical="top" wrapText="1"/>
      <protection hidden="1"/>
    </xf>
    <xf numFmtId="0" fontId="17" fillId="0" borderId="20" xfId="0" applyFont="1" applyBorder="1" applyAlignment="1">
      <alignment horizontal="center" vertical="center" textRotation="90" wrapText="1"/>
    </xf>
    <xf numFmtId="0" fontId="17" fillId="2" borderId="17" xfId="0" applyFont="1" applyFill="1" applyBorder="1" applyAlignment="1">
      <alignment horizontal="center" vertical="center"/>
    </xf>
    <xf numFmtId="0" fontId="21" fillId="0" borderId="17" xfId="0" applyFont="1" applyBorder="1" applyAlignment="1">
      <alignment horizontal="center" vertical="center" wrapText="1"/>
    </xf>
    <xf numFmtId="0" fontId="15" fillId="0" borderId="0" xfId="0" applyFont="1" applyBorder="1" applyAlignment="1">
      <alignment horizontal="center"/>
    </xf>
    <xf numFmtId="0" fontId="15" fillId="0" borderId="18" xfId="0" applyFont="1" applyBorder="1" applyAlignment="1">
      <alignment horizontal="center" vertical="center"/>
    </xf>
    <xf numFmtId="0" fontId="15" fillId="0" borderId="38" xfId="0" applyFont="1" applyBorder="1" applyAlignment="1">
      <alignment horizontal="center" vertical="center"/>
    </xf>
    <xf numFmtId="0" fontId="15" fillId="0" borderId="19" xfId="0" applyFont="1" applyBorder="1" applyAlignment="1">
      <alignment horizontal="center" vertical="center"/>
    </xf>
    <xf numFmtId="0" fontId="17" fillId="0" borderId="23" xfId="0" applyFont="1" applyBorder="1" applyAlignment="1">
      <alignment horizontal="center" vertical="center"/>
    </xf>
    <xf numFmtId="0" fontId="17" fillId="0" borderId="26" xfId="0" applyFont="1" applyBorder="1" applyAlignment="1">
      <alignment horizontal="left" vertical="center" wrapText="1"/>
    </xf>
    <xf numFmtId="0" fontId="17" fillId="0" borderId="27" xfId="0" applyFont="1" applyBorder="1" applyAlignment="1">
      <alignment horizontal="left" vertical="center" wrapText="1"/>
    </xf>
    <xf numFmtId="0" fontId="17" fillId="0" borderId="25" xfId="0" applyFont="1" applyBorder="1" applyAlignment="1">
      <alignment horizontal="left" vertical="center" wrapText="1"/>
    </xf>
    <xf numFmtId="0" fontId="17" fillId="0" borderId="26" xfId="0" applyFont="1" applyBorder="1" applyAlignment="1">
      <alignment horizontal="left" vertical="center"/>
    </xf>
    <xf numFmtId="0" fontId="17" fillId="0" borderId="27" xfId="0" applyFont="1" applyBorder="1" applyAlignment="1">
      <alignment horizontal="left" vertical="center"/>
    </xf>
    <xf numFmtId="0" fontId="17"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1" fillId="0" borderId="25" xfId="0" applyFont="1" applyBorder="1" applyAlignment="1">
      <alignment horizontal="left" vertical="center"/>
    </xf>
    <xf numFmtId="0" fontId="21" fillId="0" borderId="41" xfId="0" applyFont="1" applyBorder="1" applyAlignment="1">
      <alignment horizontal="left" vertical="center"/>
    </xf>
    <xf numFmtId="0" fontId="21" fillId="0" borderId="18" xfId="0" applyFont="1" applyBorder="1" applyAlignment="1">
      <alignment horizontal="center" vertical="center"/>
    </xf>
    <xf numFmtId="0" fontId="21" fillId="0" borderId="38" xfId="0" applyFont="1" applyBorder="1" applyAlignment="1">
      <alignment horizontal="center" vertical="center"/>
    </xf>
    <xf numFmtId="0" fontId="21" fillId="0" borderId="19" xfId="0" applyFont="1" applyBorder="1" applyAlignment="1">
      <alignment horizontal="center" vertical="center"/>
    </xf>
    <xf numFmtId="0" fontId="29" fillId="0" borderId="0" xfId="0" applyFont="1" applyAlignment="1">
      <alignment horizontal="center" vertical="center" wrapText="1"/>
    </xf>
    <xf numFmtId="0" fontId="32" fillId="4" borderId="3" xfId="0" applyFont="1" applyFill="1" applyBorder="1" applyAlignment="1" applyProtection="1">
      <alignment horizontal="center" wrapText="1" readingOrder="1"/>
      <protection hidden="1"/>
    </xf>
    <xf numFmtId="0" fontId="32" fillId="4" borderId="0" xfId="0" applyFont="1" applyFill="1" applyBorder="1" applyAlignment="1" applyProtection="1">
      <alignment horizontal="center" wrapText="1" readingOrder="1"/>
      <protection hidden="1"/>
    </xf>
    <xf numFmtId="0" fontId="32" fillId="4" borderId="4" xfId="0" applyFont="1" applyFill="1" applyBorder="1" applyAlignment="1" applyProtection="1">
      <alignment horizontal="center" wrapText="1" readingOrder="1"/>
      <protection hidden="1"/>
    </xf>
    <xf numFmtId="0" fontId="32" fillId="4" borderId="5" xfId="0" applyFont="1" applyFill="1" applyBorder="1" applyAlignment="1" applyProtection="1">
      <alignment horizontal="center" wrapText="1" readingOrder="1"/>
      <protection hidden="1"/>
    </xf>
    <xf numFmtId="0" fontId="32" fillId="4" borderId="7" xfId="0" applyFont="1" applyFill="1" applyBorder="1" applyAlignment="1" applyProtection="1">
      <alignment horizontal="center" wrapText="1" readingOrder="1"/>
      <protection hidden="1"/>
    </xf>
    <xf numFmtId="0" fontId="32" fillId="4" borderId="6" xfId="0" applyFont="1" applyFill="1" applyBorder="1" applyAlignment="1" applyProtection="1">
      <alignment horizontal="center" wrapText="1" readingOrder="1"/>
      <protection hidden="1"/>
    </xf>
    <xf numFmtId="0" fontId="32" fillId="4" borderId="1" xfId="0" applyFont="1" applyFill="1" applyBorder="1" applyAlignment="1" applyProtection="1">
      <alignment horizontal="center" wrapText="1" readingOrder="1"/>
      <protection hidden="1"/>
    </xf>
    <xf numFmtId="0" fontId="32" fillId="4" borderId="8" xfId="0" applyFont="1" applyFill="1" applyBorder="1" applyAlignment="1" applyProtection="1">
      <alignment horizontal="center" wrapText="1" readingOrder="1"/>
      <protection hidden="1"/>
    </xf>
    <xf numFmtId="0" fontId="32" fillId="4" borderId="2" xfId="0" applyFont="1" applyFill="1" applyBorder="1" applyAlignment="1" applyProtection="1">
      <alignment horizontal="center" wrapText="1" readingOrder="1"/>
      <protection hidden="1"/>
    </xf>
    <xf numFmtId="0" fontId="32" fillId="12" borderId="3" xfId="0" applyFont="1" applyFill="1" applyBorder="1" applyAlignment="1" applyProtection="1">
      <alignment horizontal="center" wrapText="1" readingOrder="1"/>
      <protection hidden="1"/>
    </xf>
    <xf numFmtId="0" fontId="32" fillId="12" borderId="0" xfId="0" applyFont="1" applyFill="1" applyBorder="1" applyAlignment="1" applyProtection="1">
      <alignment horizontal="center" wrapText="1" readingOrder="1"/>
      <protection hidden="1"/>
    </xf>
    <xf numFmtId="0" fontId="32" fillId="12" borderId="4" xfId="0" applyFont="1" applyFill="1" applyBorder="1" applyAlignment="1" applyProtection="1">
      <alignment horizontal="center" wrapText="1" readingOrder="1"/>
      <protection hidden="1"/>
    </xf>
    <xf numFmtId="0" fontId="32" fillId="12" borderId="5" xfId="0" applyFont="1" applyFill="1" applyBorder="1" applyAlignment="1" applyProtection="1">
      <alignment horizontal="center" wrapText="1" readingOrder="1"/>
      <protection hidden="1"/>
    </xf>
    <xf numFmtId="0" fontId="32" fillId="12" borderId="7" xfId="0" applyFont="1" applyFill="1" applyBorder="1" applyAlignment="1" applyProtection="1">
      <alignment horizontal="center" wrapText="1" readingOrder="1"/>
      <protection hidden="1"/>
    </xf>
    <xf numFmtId="0" fontId="32" fillId="12" borderId="6" xfId="0" applyFont="1" applyFill="1" applyBorder="1" applyAlignment="1" applyProtection="1">
      <alignment horizontal="center" wrapText="1" readingOrder="1"/>
      <protection hidden="1"/>
    </xf>
    <xf numFmtId="0" fontId="32" fillId="12" borderId="1" xfId="0" applyFont="1" applyFill="1" applyBorder="1" applyAlignment="1" applyProtection="1">
      <alignment horizontal="center" wrapText="1" readingOrder="1"/>
      <protection hidden="1"/>
    </xf>
    <xf numFmtId="0" fontId="32" fillId="12" borderId="8" xfId="0" applyFont="1" applyFill="1" applyBorder="1" applyAlignment="1" applyProtection="1">
      <alignment horizontal="center" wrapText="1" readingOrder="1"/>
      <protection hidden="1"/>
    </xf>
    <xf numFmtId="0" fontId="32" fillId="12" borderId="2" xfId="0" applyFont="1" applyFill="1" applyBorder="1" applyAlignment="1" applyProtection="1">
      <alignment horizontal="center" wrapText="1" readingOrder="1"/>
      <protection hidden="1"/>
    </xf>
    <xf numFmtId="0" fontId="32" fillId="11" borderId="3" xfId="0" applyFont="1" applyFill="1" applyBorder="1" applyAlignment="1" applyProtection="1">
      <alignment horizontal="center" wrapText="1" readingOrder="1"/>
      <protection hidden="1"/>
    </xf>
    <xf numFmtId="0" fontId="32" fillId="11" borderId="0" xfId="0" applyFont="1" applyFill="1" applyBorder="1" applyAlignment="1" applyProtection="1">
      <alignment horizontal="center" wrapText="1" readingOrder="1"/>
      <protection hidden="1"/>
    </xf>
    <xf numFmtId="0" fontId="32" fillId="11" borderId="4" xfId="0" applyFont="1" applyFill="1" applyBorder="1" applyAlignment="1" applyProtection="1">
      <alignment horizontal="center" wrapText="1" readingOrder="1"/>
      <protection hidden="1"/>
    </xf>
    <xf numFmtId="0" fontId="32" fillId="11" borderId="5" xfId="0" applyFont="1" applyFill="1" applyBorder="1" applyAlignment="1" applyProtection="1">
      <alignment horizontal="center" wrapText="1" readingOrder="1"/>
      <protection hidden="1"/>
    </xf>
    <xf numFmtId="0" fontId="32" fillId="11" borderId="7" xfId="0" applyFont="1" applyFill="1" applyBorder="1" applyAlignment="1" applyProtection="1">
      <alignment horizontal="center" wrapText="1" readingOrder="1"/>
      <protection hidden="1"/>
    </xf>
    <xf numFmtId="0" fontId="32" fillId="11" borderId="6" xfId="0" applyFont="1" applyFill="1" applyBorder="1" applyAlignment="1" applyProtection="1">
      <alignment horizontal="center" wrapText="1" readingOrder="1"/>
      <protection hidden="1"/>
    </xf>
    <xf numFmtId="0" fontId="32" fillId="11" borderId="1" xfId="0" applyFont="1" applyFill="1" applyBorder="1" applyAlignment="1" applyProtection="1">
      <alignment horizontal="center" wrapText="1" readingOrder="1"/>
      <protection hidden="1"/>
    </xf>
    <xf numFmtId="0" fontId="32" fillId="11" borderId="8" xfId="0" applyFont="1" applyFill="1" applyBorder="1" applyAlignment="1" applyProtection="1">
      <alignment horizontal="center" wrapText="1" readingOrder="1"/>
      <protection hidden="1"/>
    </xf>
    <xf numFmtId="0" fontId="32" fillId="11" borderId="2" xfId="0" applyFont="1" applyFill="1" applyBorder="1" applyAlignment="1" applyProtection="1">
      <alignment horizontal="center" wrapText="1" readingOrder="1"/>
      <protection hidden="1"/>
    </xf>
    <xf numFmtId="0" fontId="32" fillId="10" borderId="3" xfId="0" applyFont="1" applyFill="1" applyBorder="1" applyAlignment="1" applyProtection="1">
      <alignment horizontal="center" vertical="center" wrapText="1" readingOrder="1"/>
      <protection hidden="1"/>
    </xf>
    <xf numFmtId="0" fontId="32" fillId="10" borderId="0" xfId="0" applyFont="1" applyFill="1" applyBorder="1" applyAlignment="1" applyProtection="1">
      <alignment horizontal="center" vertical="center" wrapText="1" readingOrder="1"/>
      <protection hidden="1"/>
    </xf>
    <xf numFmtId="0" fontId="32" fillId="10" borderId="0" xfId="0" applyFont="1" applyFill="1" applyAlignment="1" applyProtection="1">
      <alignment horizontal="center" vertical="center" wrapText="1" readingOrder="1"/>
      <protection hidden="1"/>
    </xf>
    <xf numFmtId="0" fontId="32" fillId="10" borderId="4" xfId="0" applyFont="1" applyFill="1" applyBorder="1" applyAlignment="1" applyProtection="1">
      <alignment horizontal="center" vertical="center" wrapText="1" readingOrder="1"/>
      <protection hidden="1"/>
    </xf>
    <xf numFmtId="0" fontId="32" fillId="10" borderId="5" xfId="0" applyFont="1" applyFill="1" applyBorder="1" applyAlignment="1" applyProtection="1">
      <alignment horizontal="center" vertical="center" wrapText="1" readingOrder="1"/>
      <protection hidden="1"/>
    </xf>
    <xf numFmtId="0" fontId="32" fillId="10" borderId="7" xfId="0" applyFont="1" applyFill="1" applyBorder="1" applyAlignment="1" applyProtection="1">
      <alignment horizontal="center" vertical="center" wrapText="1" readingOrder="1"/>
      <protection hidden="1"/>
    </xf>
    <xf numFmtId="0" fontId="32" fillId="10" borderId="6" xfId="0" applyFont="1" applyFill="1" applyBorder="1" applyAlignment="1" applyProtection="1">
      <alignment horizontal="center" vertical="center" wrapText="1" readingOrder="1"/>
      <protection hidden="1"/>
    </xf>
    <xf numFmtId="0" fontId="32" fillId="10" borderId="1" xfId="0" applyFont="1" applyFill="1" applyBorder="1" applyAlignment="1" applyProtection="1">
      <alignment horizontal="center" vertical="center" wrapText="1" readingOrder="1"/>
      <protection hidden="1"/>
    </xf>
    <xf numFmtId="0" fontId="32" fillId="10" borderId="8" xfId="0" applyFont="1" applyFill="1" applyBorder="1" applyAlignment="1" applyProtection="1">
      <alignment horizontal="center" vertical="center" wrapText="1" readingOrder="1"/>
      <protection hidden="1"/>
    </xf>
    <xf numFmtId="0" fontId="32" fillId="10" borderId="2" xfId="0" applyFont="1" applyFill="1" applyBorder="1" applyAlignment="1" applyProtection="1">
      <alignment horizontal="center" vertical="center" wrapText="1" readingOrder="1"/>
      <protection hidden="1"/>
    </xf>
    <xf numFmtId="0" fontId="30" fillId="9" borderId="0" xfId="0" applyFont="1" applyFill="1" applyAlignment="1">
      <alignment horizontal="center" vertical="center" wrapText="1" readingOrder="1"/>
    </xf>
    <xf numFmtId="0" fontId="31" fillId="0" borderId="1" xfId="0" applyFont="1" applyBorder="1" applyAlignment="1">
      <alignment horizontal="center" vertical="center" wrapText="1"/>
    </xf>
    <xf numFmtId="0" fontId="31" fillId="0" borderId="8" xfId="0" applyFont="1" applyBorder="1" applyAlignment="1">
      <alignment horizontal="center" vertic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0" xfId="0" applyFont="1" applyBorder="1" applyAlignment="1">
      <alignment horizontal="center" vertical="center"/>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31" fillId="0" borderId="7" xfId="0" applyFont="1" applyBorder="1" applyAlignment="1">
      <alignment horizontal="center" vertical="center"/>
    </xf>
    <xf numFmtId="0" fontId="31" fillId="0" borderId="6" xfId="0" applyFont="1" applyBorder="1" applyAlignment="1">
      <alignment horizontal="center" vertical="center"/>
    </xf>
    <xf numFmtId="0" fontId="31" fillId="0" borderId="0" xfId="0" applyFont="1" applyAlignment="1">
      <alignment horizontal="center" vertical="center"/>
    </xf>
    <xf numFmtId="0" fontId="31" fillId="0" borderId="8" xfId="0" applyFont="1" applyBorder="1" applyAlignment="1">
      <alignment horizontal="center" vertical="center" wrapText="1"/>
    </xf>
    <xf numFmtId="0" fontId="30" fillId="9" borderId="0" xfId="0" applyFont="1" applyFill="1" applyAlignment="1">
      <alignment horizontal="center" vertical="center" textRotation="90" wrapText="1" readingOrder="1"/>
    </xf>
    <xf numFmtId="0" fontId="30" fillId="9" borderId="4" xfId="0" applyFont="1" applyFill="1" applyBorder="1" applyAlignment="1">
      <alignment horizontal="center" vertical="center" textRotation="90" wrapText="1" readingOrder="1"/>
    </xf>
    <xf numFmtId="0" fontId="33" fillId="11" borderId="9" xfId="0" applyFont="1" applyFill="1" applyBorder="1" applyAlignment="1">
      <alignment horizontal="center" vertical="center" wrapText="1" readingOrder="1"/>
    </xf>
    <xf numFmtId="0" fontId="33" fillId="11" borderId="10" xfId="0" applyFont="1" applyFill="1" applyBorder="1" applyAlignment="1">
      <alignment horizontal="center" vertical="center" wrapText="1" readingOrder="1"/>
    </xf>
    <xf numFmtId="0" fontId="33" fillId="11" borderId="11" xfId="0" applyFont="1" applyFill="1" applyBorder="1" applyAlignment="1">
      <alignment horizontal="center" vertical="center" wrapText="1" readingOrder="1"/>
    </xf>
    <xf numFmtId="0" fontId="33" fillId="11" borderId="12" xfId="0" applyFont="1" applyFill="1" applyBorder="1" applyAlignment="1">
      <alignment horizontal="center" vertical="center" wrapText="1" readingOrder="1"/>
    </xf>
    <xf numFmtId="0" fontId="33" fillId="11" borderId="0" xfId="0" applyFont="1" applyFill="1" applyBorder="1" applyAlignment="1">
      <alignment horizontal="center" vertical="center" wrapText="1" readingOrder="1"/>
    </xf>
    <xf numFmtId="0" fontId="33" fillId="11" borderId="13" xfId="0" applyFont="1" applyFill="1" applyBorder="1" applyAlignment="1">
      <alignment horizontal="center" vertical="center" wrapText="1" readingOrder="1"/>
    </xf>
    <xf numFmtId="0" fontId="33" fillId="11" borderId="14" xfId="0" applyFont="1" applyFill="1" applyBorder="1" applyAlignment="1">
      <alignment horizontal="center" vertical="center" wrapText="1" readingOrder="1"/>
    </xf>
    <xf numFmtId="0" fontId="33" fillId="11" borderId="15" xfId="0" applyFont="1" applyFill="1" applyBorder="1" applyAlignment="1">
      <alignment horizontal="center" vertical="center" wrapText="1" readingOrder="1"/>
    </xf>
    <xf numFmtId="0" fontId="33" fillId="11" borderId="16" xfId="0" applyFont="1" applyFill="1" applyBorder="1" applyAlignment="1">
      <alignment horizontal="center" vertical="center" wrapText="1" readingOrder="1"/>
    </xf>
    <xf numFmtId="0" fontId="33" fillId="10" borderId="9" xfId="0" applyFont="1" applyFill="1" applyBorder="1" applyAlignment="1">
      <alignment horizontal="center" vertical="center" wrapText="1" readingOrder="1"/>
    </xf>
    <xf numFmtId="0" fontId="33" fillId="10" borderId="10" xfId="0" applyFont="1" applyFill="1" applyBorder="1" applyAlignment="1">
      <alignment horizontal="center" vertical="center" wrapText="1" readingOrder="1"/>
    </xf>
    <xf numFmtId="0" fontId="33" fillId="10" borderId="11" xfId="0" applyFont="1" applyFill="1" applyBorder="1" applyAlignment="1">
      <alignment horizontal="center" vertical="center" wrapText="1" readingOrder="1"/>
    </xf>
    <xf numFmtId="0" fontId="33" fillId="10" borderId="12" xfId="0" applyFont="1" applyFill="1" applyBorder="1" applyAlignment="1">
      <alignment horizontal="center" vertical="center" wrapText="1" readingOrder="1"/>
    </xf>
    <xf numFmtId="0" fontId="33" fillId="10" borderId="0" xfId="0" applyFont="1" applyFill="1" applyBorder="1" applyAlignment="1">
      <alignment horizontal="center" vertical="center" wrapText="1" readingOrder="1"/>
    </xf>
    <xf numFmtId="0" fontId="33" fillId="10" borderId="13" xfId="0" applyFont="1" applyFill="1" applyBorder="1" applyAlignment="1">
      <alignment horizontal="center" vertical="center" wrapText="1" readingOrder="1"/>
    </xf>
    <xf numFmtId="0" fontId="33" fillId="10" borderId="14" xfId="0" applyFont="1" applyFill="1" applyBorder="1" applyAlignment="1">
      <alignment horizontal="center" vertical="center" wrapText="1" readingOrder="1"/>
    </xf>
    <xf numFmtId="0" fontId="33" fillId="10" borderId="15" xfId="0" applyFont="1" applyFill="1" applyBorder="1" applyAlignment="1">
      <alignment horizontal="center" vertical="center" wrapText="1" readingOrder="1"/>
    </xf>
    <xf numFmtId="0" fontId="33" fillId="10" borderId="16" xfId="0" applyFont="1" applyFill="1" applyBorder="1" applyAlignment="1">
      <alignment horizontal="center" vertical="center" wrapText="1" readingOrder="1"/>
    </xf>
    <xf numFmtId="0" fontId="33" fillId="12" borderId="9" xfId="0" applyFont="1" applyFill="1" applyBorder="1" applyAlignment="1">
      <alignment horizontal="center" vertical="center" wrapText="1" readingOrder="1"/>
    </xf>
    <xf numFmtId="0" fontId="33" fillId="12" borderId="10" xfId="0" applyFont="1" applyFill="1" applyBorder="1" applyAlignment="1">
      <alignment horizontal="center" vertical="center" wrapText="1" readingOrder="1"/>
    </xf>
    <xf numFmtId="0" fontId="33" fillId="12" borderId="11" xfId="0" applyFont="1" applyFill="1" applyBorder="1" applyAlignment="1">
      <alignment horizontal="center" vertical="center" wrapText="1" readingOrder="1"/>
    </xf>
    <xf numFmtId="0" fontId="33" fillId="12" borderId="12" xfId="0" applyFont="1" applyFill="1" applyBorder="1" applyAlignment="1">
      <alignment horizontal="center" vertical="center" wrapText="1" readingOrder="1"/>
    </xf>
    <xf numFmtId="0" fontId="33" fillId="12" borderId="0" xfId="0" applyFont="1" applyFill="1" applyBorder="1" applyAlignment="1">
      <alignment horizontal="center" vertical="center" wrapText="1" readingOrder="1"/>
    </xf>
    <xf numFmtId="0" fontId="33" fillId="12" borderId="13" xfId="0" applyFont="1" applyFill="1" applyBorder="1" applyAlignment="1">
      <alignment horizontal="center" vertical="center" wrapText="1" readingOrder="1"/>
    </xf>
    <xf numFmtId="0" fontId="33" fillId="12" borderId="14" xfId="0" applyFont="1" applyFill="1" applyBorder="1" applyAlignment="1">
      <alignment horizontal="center" vertical="center" wrapText="1" readingOrder="1"/>
    </xf>
    <xf numFmtId="0" fontId="33" fillId="12" borderId="15" xfId="0" applyFont="1" applyFill="1" applyBorder="1" applyAlignment="1">
      <alignment horizontal="center" vertical="center" wrapText="1" readingOrder="1"/>
    </xf>
    <xf numFmtId="0" fontId="33" fillId="12" borderId="16" xfId="0" applyFont="1" applyFill="1" applyBorder="1" applyAlignment="1">
      <alignment horizontal="center" vertical="center" wrapText="1" readingOrder="1"/>
    </xf>
    <xf numFmtId="0" fontId="33" fillId="4" borderId="9" xfId="0" applyFont="1" applyFill="1" applyBorder="1" applyAlignment="1">
      <alignment horizontal="center" vertical="center" wrapText="1" readingOrder="1"/>
    </xf>
    <xf numFmtId="0" fontId="33" fillId="4" borderId="10" xfId="0" applyFont="1" applyFill="1" applyBorder="1" applyAlignment="1">
      <alignment horizontal="center" vertical="center" wrapText="1" readingOrder="1"/>
    </xf>
    <xf numFmtId="0" fontId="33" fillId="4" borderId="11" xfId="0" applyFont="1" applyFill="1" applyBorder="1" applyAlignment="1">
      <alignment horizontal="center" vertical="center" wrapText="1" readingOrder="1"/>
    </xf>
    <xf numFmtId="0" fontId="33" fillId="4" borderId="12" xfId="0" applyFont="1" applyFill="1" applyBorder="1" applyAlignment="1">
      <alignment horizontal="center" vertical="center" wrapText="1" readingOrder="1"/>
    </xf>
    <xf numFmtId="0" fontId="33" fillId="4" borderId="0" xfId="0" applyFont="1" applyFill="1" applyBorder="1" applyAlignment="1">
      <alignment horizontal="center" vertical="center" wrapText="1" readingOrder="1"/>
    </xf>
    <xf numFmtId="0" fontId="33" fillId="4" borderId="13" xfId="0" applyFont="1" applyFill="1" applyBorder="1" applyAlignment="1">
      <alignment horizontal="center" vertical="center" wrapText="1" readingOrder="1"/>
    </xf>
    <xf numFmtId="0" fontId="33" fillId="4" borderId="14" xfId="0" applyFont="1" applyFill="1" applyBorder="1" applyAlignment="1">
      <alignment horizontal="center" vertical="center" wrapText="1" readingOrder="1"/>
    </xf>
    <xf numFmtId="0" fontId="33" fillId="4" borderId="15" xfId="0" applyFont="1" applyFill="1" applyBorder="1" applyAlignment="1">
      <alignment horizontal="center" vertical="center" wrapText="1" readingOrder="1"/>
    </xf>
    <xf numFmtId="0" fontId="33" fillId="4" borderId="16" xfId="0" applyFont="1" applyFill="1" applyBorder="1" applyAlignment="1">
      <alignment horizontal="center" vertical="center" wrapText="1" readingOrder="1"/>
    </xf>
    <xf numFmtId="0" fontId="37" fillId="0" borderId="1" xfId="0" applyFont="1" applyBorder="1" applyAlignment="1">
      <alignment horizontal="center" vertical="center" wrapText="1"/>
    </xf>
    <xf numFmtId="0" fontId="37" fillId="0" borderId="8"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7" fillId="0" borderId="0" xfId="0" applyFont="1" applyAlignment="1">
      <alignment horizontal="center" vertical="center"/>
    </xf>
    <xf numFmtId="0" fontId="37" fillId="0" borderId="4" xfId="0" applyFont="1" applyBorder="1" applyAlignment="1">
      <alignment horizontal="center" vertical="center"/>
    </xf>
    <xf numFmtId="0" fontId="37" fillId="0" borderId="5" xfId="0" applyFont="1" applyBorder="1" applyAlignment="1">
      <alignment horizontal="center" vertical="center"/>
    </xf>
    <xf numFmtId="0" fontId="37" fillId="0" borderId="7" xfId="0" applyFont="1" applyBorder="1" applyAlignment="1">
      <alignment horizontal="center" vertical="center"/>
    </xf>
    <xf numFmtId="0" fontId="37" fillId="0" borderId="6" xfId="0" applyFont="1" applyBorder="1" applyAlignment="1">
      <alignment horizontal="center" vertical="center"/>
    </xf>
    <xf numFmtId="0" fontId="37" fillId="0" borderId="8" xfId="0" applyFont="1" applyBorder="1" applyAlignment="1">
      <alignment horizontal="center" vertical="center" wrapText="1"/>
    </xf>
    <xf numFmtId="0" fontId="39" fillId="10" borderId="9" xfId="0" applyFont="1" applyFill="1" applyBorder="1" applyAlignment="1">
      <alignment horizontal="center" vertical="center" wrapText="1" readingOrder="1"/>
    </xf>
    <xf numFmtId="0" fontId="39" fillId="10" borderId="10" xfId="0" applyFont="1" applyFill="1" applyBorder="1" applyAlignment="1">
      <alignment horizontal="center" vertical="center" wrapText="1" readingOrder="1"/>
    </xf>
    <xf numFmtId="0" fontId="39" fillId="10" borderId="11" xfId="0" applyFont="1" applyFill="1" applyBorder="1" applyAlignment="1">
      <alignment horizontal="center" vertical="center" wrapText="1" readingOrder="1"/>
    </xf>
    <xf numFmtId="0" fontId="39" fillId="10" borderId="12" xfId="0" applyFont="1" applyFill="1" applyBorder="1" applyAlignment="1">
      <alignment horizontal="center" vertical="center" wrapText="1" readingOrder="1"/>
    </xf>
    <xf numFmtId="0" fontId="39" fillId="10" borderId="0" xfId="0" applyFont="1" applyFill="1" applyBorder="1" applyAlignment="1">
      <alignment horizontal="center" vertical="center" wrapText="1" readingOrder="1"/>
    </xf>
    <xf numFmtId="0" fontId="39" fillId="10" borderId="13" xfId="0" applyFont="1" applyFill="1" applyBorder="1" applyAlignment="1">
      <alignment horizontal="center" vertical="center" wrapText="1" readingOrder="1"/>
    </xf>
    <xf numFmtId="0" fontId="39" fillId="10" borderId="14" xfId="0" applyFont="1" applyFill="1" applyBorder="1" applyAlignment="1">
      <alignment horizontal="center" vertical="center" wrapText="1" readingOrder="1"/>
    </xf>
    <xf numFmtId="0" fontId="39" fillId="10" borderId="15" xfId="0" applyFont="1" applyFill="1" applyBorder="1" applyAlignment="1">
      <alignment horizontal="center" vertical="center" wrapText="1" readingOrder="1"/>
    </xf>
    <xf numFmtId="0" fontId="39" fillId="10" borderId="16" xfId="0" applyFont="1" applyFill="1" applyBorder="1" applyAlignment="1">
      <alignment horizontal="center" vertical="center" wrapText="1" readingOrder="1"/>
    </xf>
    <xf numFmtId="0" fontId="37" fillId="0" borderId="3" xfId="0" applyFont="1" applyBorder="1" applyAlignment="1">
      <alignment horizontal="center" vertical="center" wrapText="1"/>
    </xf>
    <xf numFmtId="0" fontId="37" fillId="0" borderId="0" xfId="0" applyFont="1" applyBorder="1" applyAlignment="1">
      <alignment horizontal="center" vertical="center"/>
    </xf>
    <xf numFmtId="0" fontId="39" fillId="11" borderId="9" xfId="0" applyFont="1" applyFill="1" applyBorder="1" applyAlignment="1">
      <alignment horizontal="center" vertical="center" wrapText="1" readingOrder="1"/>
    </xf>
    <xf numFmtId="0" fontId="39" fillId="11" borderId="10" xfId="0" applyFont="1" applyFill="1" applyBorder="1" applyAlignment="1">
      <alignment horizontal="center" vertical="center" wrapText="1" readingOrder="1"/>
    </xf>
    <xf numFmtId="0" fontId="39" fillId="11" borderId="11" xfId="0" applyFont="1" applyFill="1" applyBorder="1" applyAlignment="1">
      <alignment horizontal="center" vertical="center" wrapText="1" readingOrder="1"/>
    </xf>
    <xf numFmtId="0" fontId="39" fillId="11" borderId="12" xfId="0" applyFont="1" applyFill="1" applyBorder="1" applyAlignment="1">
      <alignment horizontal="center" vertical="center" wrapText="1" readingOrder="1"/>
    </xf>
    <xf numFmtId="0" fontId="39" fillId="11" borderId="0" xfId="0" applyFont="1" applyFill="1" applyBorder="1" applyAlignment="1">
      <alignment horizontal="center" vertical="center" wrapText="1" readingOrder="1"/>
    </xf>
    <xf numFmtId="0" fontId="39" fillId="11" borderId="13" xfId="0" applyFont="1" applyFill="1" applyBorder="1" applyAlignment="1">
      <alignment horizontal="center" vertical="center" wrapText="1" readingOrder="1"/>
    </xf>
    <xf numFmtId="0" fontId="39" fillId="11" borderId="14" xfId="0" applyFont="1" applyFill="1" applyBorder="1" applyAlignment="1">
      <alignment horizontal="center" vertical="center" wrapText="1" readingOrder="1"/>
    </xf>
    <xf numFmtId="0" fontId="39" fillId="11" borderId="15" xfId="0" applyFont="1" applyFill="1" applyBorder="1" applyAlignment="1">
      <alignment horizontal="center" vertical="center" wrapText="1" readingOrder="1"/>
    </xf>
    <xf numFmtId="0" fontId="39" fillId="11" borderId="16" xfId="0" applyFont="1" applyFill="1" applyBorder="1" applyAlignment="1">
      <alignment horizontal="center" vertical="center" wrapText="1" readingOrder="1"/>
    </xf>
    <xf numFmtId="0" fontId="35" fillId="0" borderId="0" xfId="0" applyFont="1" applyAlignment="1">
      <alignment horizontal="center" vertical="center" wrapText="1"/>
    </xf>
    <xf numFmtId="0" fontId="36" fillId="0" borderId="0" xfId="0" applyFont="1" applyAlignment="1">
      <alignment horizontal="center" vertical="center" wrapText="1"/>
    </xf>
    <xf numFmtId="0" fontId="39" fillId="4" borderId="9" xfId="0" applyFont="1" applyFill="1" applyBorder="1" applyAlignment="1">
      <alignment horizontal="center" vertical="center" wrapText="1" readingOrder="1"/>
    </xf>
    <xf numFmtId="0" fontId="39" fillId="4" borderId="10" xfId="0" applyFont="1" applyFill="1" applyBorder="1" applyAlignment="1">
      <alignment horizontal="center" vertical="center" wrapText="1" readingOrder="1"/>
    </xf>
    <xf numFmtId="0" fontId="39" fillId="4" borderId="11" xfId="0" applyFont="1" applyFill="1" applyBorder="1" applyAlignment="1">
      <alignment horizontal="center" vertical="center" wrapText="1" readingOrder="1"/>
    </xf>
    <xf numFmtId="0" fontId="39" fillId="4" borderId="12" xfId="0" applyFont="1" applyFill="1" applyBorder="1" applyAlignment="1">
      <alignment horizontal="center" vertical="center" wrapText="1" readingOrder="1"/>
    </xf>
    <xf numFmtId="0" fontId="39" fillId="4" borderId="0" xfId="0" applyFont="1" applyFill="1" applyBorder="1" applyAlignment="1">
      <alignment horizontal="center" vertical="center" wrapText="1" readingOrder="1"/>
    </xf>
    <xf numFmtId="0" fontId="39" fillId="4" borderId="13" xfId="0" applyFont="1" applyFill="1" applyBorder="1" applyAlignment="1">
      <alignment horizontal="center" vertical="center" wrapText="1" readingOrder="1"/>
    </xf>
    <xf numFmtId="0" fontId="39" fillId="4" borderId="14" xfId="0" applyFont="1" applyFill="1" applyBorder="1" applyAlignment="1">
      <alignment horizontal="center" vertical="center" wrapText="1" readingOrder="1"/>
    </xf>
    <xf numFmtId="0" fontId="39" fillId="4" borderId="15" xfId="0" applyFont="1" applyFill="1" applyBorder="1" applyAlignment="1">
      <alignment horizontal="center" vertical="center" wrapText="1" readingOrder="1"/>
    </xf>
    <xf numFmtId="0" fontId="39" fillId="4" borderId="16" xfId="0" applyFont="1" applyFill="1" applyBorder="1" applyAlignment="1">
      <alignment horizontal="center" vertical="center" wrapText="1" readingOrder="1"/>
    </xf>
    <xf numFmtId="0" fontId="39" fillId="12" borderId="9" xfId="0" applyFont="1" applyFill="1" applyBorder="1" applyAlignment="1">
      <alignment horizontal="center" vertical="center" wrapText="1" readingOrder="1"/>
    </xf>
    <xf numFmtId="0" fontId="39" fillId="12" borderId="10" xfId="0" applyFont="1" applyFill="1" applyBorder="1" applyAlignment="1">
      <alignment horizontal="center" vertical="center" wrapText="1" readingOrder="1"/>
    </xf>
    <xf numFmtId="0" fontId="39" fillId="12" borderId="11" xfId="0" applyFont="1" applyFill="1" applyBorder="1" applyAlignment="1">
      <alignment horizontal="center" vertical="center" wrapText="1" readingOrder="1"/>
    </xf>
    <xf numFmtId="0" fontId="39" fillId="12" borderId="12" xfId="0" applyFont="1" applyFill="1" applyBorder="1" applyAlignment="1">
      <alignment horizontal="center" vertical="center" wrapText="1" readingOrder="1"/>
    </xf>
    <xf numFmtId="0" fontId="39" fillId="12" borderId="0" xfId="0" applyFont="1" applyFill="1" applyBorder="1" applyAlignment="1">
      <alignment horizontal="center" vertical="center" wrapText="1" readingOrder="1"/>
    </xf>
    <xf numFmtId="0" fontId="39" fillId="12" borderId="13" xfId="0" applyFont="1" applyFill="1" applyBorder="1" applyAlignment="1">
      <alignment horizontal="center" vertical="center" wrapText="1" readingOrder="1"/>
    </xf>
    <xf numFmtId="0" fontId="39" fillId="12" borderId="14" xfId="0" applyFont="1" applyFill="1" applyBorder="1" applyAlignment="1">
      <alignment horizontal="center" vertical="center" wrapText="1" readingOrder="1"/>
    </xf>
    <xf numFmtId="0" fontId="39" fillId="12" borderId="15" xfId="0" applyFont="1" applyFill="1" applyBorder="1" applyAlignment="1">
      <alignment horizontal="center" vertical="center" wrapText="1" readingOrder="1"/>
    </xf>
    <xf numFmtId="0" fontId="39" fillId="12" borderId="16" xfId="0" applyFont="1" applyFill="1" applyBorder="1" applyAlignment="1">
      <alignment horizontal="center" vertical="center" wrapText="1" readingOrder="1"/>
    </xf>
    <xf numFmtId="0" fontId="9" fillId="0" borderId="0" xfId="0" applyFont="1" applyAlignment="1">
      <alignment horizontal="center" vertical="center"/>
    </xf>
    <xf numFmtId="0" fontId="44" fillId="0" borderId="0" xfId="0" applyFont="1" applyAlignment="1">
      <alignment horizontal="center" vertical="center"/>
    </xf>
    <xf numFmtId="0" fontId="19" fillId="17" borderId="17" xfId="0" applyFont="1" applyFill="1" applyBorder="1" applyAlignment="1">
      <alignment horizontal="center" vertical="center"/>
    </xf>
    <xf numFmtId="0" fontId="19" fillId="15" borderId="39" xfId="0" applyFont="1" applyFill="1" applyBorder="1" applyAlignment="1">
      <alignment horizontal="center" vertical="center"/>
    </xf>
    <xf numFmtId="0" fontId="51" fillId="15" borderId="18" xfId="0" applyFont="1" applyFill="1" applyBorder="1" applyAlignment="1">
      <alignment horizontal="center" vertical="center" wrapText="1" readingOrder="1"/>
    </xf>
    <xf numFmtId="0" fontId="51" fillId="15" borderId="38" xfId="0" applyFont="1" applyFill="1" applyBorder="1" applyAlignment="1">
      <alignment horizontal="center" vertical="center" wrapText="1" readingOrder="1"/>
    </xf>
    <xf numFmtId="0" fontId="51" fillId="15" borderId="19" xfId="0" applyFont="1" applyFill="1" applyBorder="1" applyAlignment="1">
      <alignment horizontal="center" vertical="center" wrapText="1" readingOrder="1"/>
    </xf>
    <xf numFmtId="0" fontId="14" fillId="2" borderId="0" xfId="0" applyFont="1" applyFill="1" applyBorder="1" applyAlignment="1">
      <alignment horizontal="justify" vertical="center" wrapText="1"/>
    </xf>
    <xf numFmtId="0" fontId="51" fillId="15" borderId="17" xfId="0" applyFont="1" applyFill="1" applyBorder="1" applyAlignment="1">
      <alignment horizontal="center" vertical="center" wrapText="1" readingOrder="1"/>
    </xf>
    <xf numFmtId="0" fontId="51" fillId="2" borderId="17" xfId="0" applyFont="1" applyFill="1" applyBorder="1" applyAlignment="1">
      <alignment horizontal="center" vertical="center" wrapText="1" readingOrder="1"/>
    </xf>
    <xf numFmtId="0" fontId="22" fillId="0" borderId="0" xfId="0" applyFont="1" applyFill="1" applyAlignment="1">
      <alignment horizontal="left" vertical="center" readingOrder="1"/>
    </xf>
    <xf numFmtId="0" fontId="15" fillId="0" borderId="0" xfId="0" applyFont="1" applyBorder="1" applyAlignment="1">
      <alignment vertical="center" wrapText="1"/>
    </xf>
    <xf numFmtId="0" fontId="15" fillId="0" borderId="0" xfId="0" applyFont="1" applyBorder="1" applyAlignment="1">
      <alignment horizontal="left" wrapText="1"/>
    </xf>
    <xf numFmtId="0" fontId="15" fillId="0" borderId="0" xfId="0" applyFont="1" applyBorder="1" applyAlignment="1">
      <alignment vertical="center"/>
    </xf>
    <xf numFmtId="0" fontId="15" fillId="0" borderId="0" xfId="0" applyFont="1" applyBorder="1" applyAlignment="1">
      <alignment wrapText="1"/>
    </xf>
  </cellXfs>
  <cellStyles count="6">
    <cellStyle name="Excel Built-in Normal" xfId="5" xr:uid="{00000000-0005-0000-0000-000000000000}"/>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44">
    <dxf>
      <fill>
        <patternFill>
          <bgColor rgb="FFFFFF00"/>
        </patternFill>
      </fill>
    </dxf>
    <dxf>
      <fill>
        <patternFill>
          <bgColor theme="9" tint="-0.24994659260841701"/>
        </patternFill>
      </fill>
    </dxf>
    <dxf>
      <fill>
        <patternFill>
          <bgColor rgb="FFFF0000"/>
        </patternFill>
      </fill>
    </dxf>
    <dxf>
      <font>
        <b val="0"/>
        <i val="0"/>
        <strike val="0"/>
        <condense val="0"/>
        <extend val="0"/>
        <outline val="0"/>
        <shadow val="0"/>
        <u val="none"/>
        <vertAlign val="baseline"/>
        <sz val="16"/>
        <color rgb="FFFF0000"/>
        <name val="Arial"/>
        <family val="2"/>
        <scheme val="none"/>
      </font>
      <fill>
        <patternFill patternType="none">
          <fgColor indexed="64"/>
          <bgColor indexed="65"/>
        </patternFill>
      </fill>
    </dxf>
    <dxf>
      <font>
        <b val="0"/>
        <i val="0"/>
        <strike val="0"/>
        <condense val="0"/>
        <extend val="0"/>
        <outline val="0"/>
        <shadow val="0"/>
        <u val="none"/>
        <vertAlign val="baseline"/>
        <sz val="16"/>
        <color rgb="FFFF0000"/>
        <name val="Arial"/>
        <family val="2"/>
        <scheme val="none"/>
      </font>
      <fill>
        <patternFill patternType="none">
          <fgColor indexed="64"/>
          <bgColor indexed="65"/>
        </patternFill>
      </fill>
    </dxf>
    <dxf>
      <font>
        <b val="0"/>
        <i val="0"/>
        <strike val="0"/>
        <condense val="0"/>
        <extend val="0"/>
        <outline val="0"/>
        <shadow val="0"/>
        <u val="none"/>
        <vertAlign val="baseline"/>
        <sz val="16"/>
        <color rgb="FFFF0000"/>
        <name val="Arial"/>
        <family val="2"/>
        <scheme val="none"/>
      </font>
      <fill>
        <patternFill patternType="none">
          <fgColor indexed="64"/>
          <bgColor indexed="65"/>
        </patternFill>
      </fill>
    </dxf>
    <dxf>
      <font>
        <b val="0"/>
        <i val="0"/>
        <strike val="0"/>
        <condense val="0"/>
        <extend val="0"/>
        <outline val="0"/>
        <shadow val="0"/>
        <u val="none"/>
        <vertAlign val="baseline"/>
        <sz val="16"/>
        <color rgb="FFFF0000"/>
        <name val="Arial"/>
        <family val="2"/>
        <scheme val="none"/>
      </font>
      <fill>
        <patternFill patternType="none">
          <fgColor indexed="64"/>
          <bgColor indexed="65"/>
        </patternFill>
      </fill>
      <alignment horizontal="general" vertical="center" textRotation="0" wrapText="0" indent="0" justifyLastLine="0" shrinkToFit="0" readingOrder="0"/>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1C497A"/>
      <color rgb="FF445D73"/>
      <color rgb="FFD1CECE"/>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390525</xdr:colOff>
      <xdr:row>1</xdr:row>
      <xdr:rowOff>38100</xdr:rowOff>
    </xdr:from>
    <xdr:to>
      <xdr:col>2</xdr:col>
      <xdr:colOff>171450</xdr:colOff>
      <xdr:row>4</xdr:row>
      <xdr:rowOff>66675</xdr:rowOff>
    </xdr:to>
    <xdr:pic>
      <xdr:nvPicPr>
        <xdr:cNvPr id="2" name="Imagen 1">
          <a:extLst>
            <a:ext uri="{FF2B5EF4-FFF2-40B4-BE49-F238E27FC236}">
              <a16:creationId xmlns:a16="http://schemas.microsoft.com/office/drawing/2014/main" id="{0EE69A00-FB90-4F71-994F-5CA4A11DC8DB}"/>
            </a:ext>
          </a:extLst>
        </xdr:cNvPr>
        <xdr:cNvPicPr preferRelativeResize="0">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52525" y="200025"/>
          <a:ext cx="5429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457200</xdr:colOff>
      <xdr:row>1</xdr:row>
      <xdr:rowOff>95250</xdr:rowOff>
    </xdr:from>
    <xdr:to>
      <xdr:col>2</xdr:col>
      <xdr:colOff>323850</xdr:colOff>
      <xdr:row>3</xdr:row>
      <xdr:rowOff>180975</xdr:rowOff>
    </xdr:to>
    <xdr:pic>
      <xdr:nvPicPr>
        <xdr:cNvPr id="2" name="Imagen 1">
          <a:extLst>
            <a:ext uri="{FF2B5EF4-FFF2-40B4-BE49-F238E27FC236}">
              <a16:creationId xmlns:a16="http://schemas.microsoft.com/office/drawing/2014/main" id="{7CA40278-0722-4196-B553-447E77CCABE6}"/>
            </a:ext>
          </a:extLst>
        </xdr:cNvPr>
        <xdr:cNvPicPr preferRelativeResize="0">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257175"/>
          <a:ext cx="6286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35894</xdr:colOff>
      <xdr:row>28</xdr:row>
      <xdr:rowOff>800099</xdr:rowOff>
    </xdr:from>
    <xdr:to>
      <xdr:col>16</xdr:col>
      <xdr:colOff>400049</xdr:colOff>
      <xdr:row>33</xdr:row>
      <xdr:rowOff>101004</xdr:rowOff>
    </xdr:to>
    <xdr:pic>
      <xdr:nvPicPr>
        <xdr:cNvPr id="3" name="Imagen 2">
          <a:extLst>
            <a:ext uri="{FF2B5EF4-FFF2-40B4-BE49-F238E27FC236}">
              <a16:creationId xmlns:a16="http://schemas.microsoft.com/office/drawing/2014/main" id="{CDAA22CB-4AA7-0411-A519-FBA0048FC50D}"/>
            </a:ext>
          </a:extLst>
        </xdr:cNvPr>
        <xdr:cNvPicPr>
          <a:picLocks noChangeAspect="1"/>
        </xdr:cNvPicPr>
      </xdr:nvPicPr>
      <xdr:blipFill>
        <a:blip xmlns:r="http://schemas.openxmlformats.org/officeDocument/2006/relationships" r:embed="rId1"/>
        <a:stretch>
          <a:fillRect/>
        </a:stretch>
      </xdr:blipFill>
      <xdr:spPr>
        <a:xfrm>
          <a:off x="12951794" y="17602199"/>
          <a:ext cx="4936155" cy="5130205"/>
        </a:xfrm>
        <a:prstGeom prst="rect">
          <a:avLst/>
        </a:prstGeom>
      </xdr:spPr>
    </xdr:pic>
    <xdr:clientData/>
  </xdr:twoCellAnchor>
  <xdr:twoCellAnchor editAs="oneCell">
    <xdr:from>
      <xdr:col>9</xdr:col>
      <xdr:colOff>704462</xdr:colOff>
      <xdr:row>24</xdr:row>
      <xdr:rowOff>876301</xdr:rowOff>
    </xdr:from>
    <xdr:to>
      <xdr:col>16</xdr:col>
      <xdr:colOff>305607</xdr:colOff>
      <xdr:row>28</xdr:row>
      <xdr:rowOff>609600</xdr:rowOff>
    </xdr:to>
    <xdr:pic>
      <xdr:nvPicPr>
        <xdr:cNvPr id="6" name="Imagen 5">
          <a:extLst>
            <a:ext uri="{FF2B5EF4-FFF2-40B4-BE49-F238E27FC236}">
              <a16:creationId xmlns:a16="http://schemas.microsoft.com/office/drawing/2014/main" id="{00C185E2-B905-7C9F-73CE-1C295294E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858362" y="12649201"/>
          <a:ext cx="4935145" cy="4762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643249</xdr:colOff>
      <xdr:row>27</xdr:row>
      <xdr:rowOff>38099</xdr:rowOff>
    </xdr:from>
    <xdr:to>
      <xdr:col>24</xdr:col>
      <xdr:colOff>462851</xdr:colOff>
      <xdr:row>30</xdr:row>
      <xdr:rowOff>533398</xdr:rowOff>
    </xdr:to>
    <xdr:pic>
      <xdr:nvPicPr>
        <xdr:cNvPr id="10" name="Imagen 9">
          <a:extLst>
            <a:ext uri="{FF2B5EF4-FFF2-40B4-BE49-F238E27FC236}">
              <a16:creationId xmlns:a16="http://schemas.microsoft.com/office/drawing/2014/main" id="{214467AB-49E8-7815-CEF3-C60F4E8414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893149" y="15373349"/>
          <a:ext cx="5153602" cy="4686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119062</xdr:colOff>
      <xdr:row>26</xdr:row>
      <xdr:rowOff>647700</xdr:rowOff>
    </xdr:from>
    <xdr:to>
      <xdr:col>9</xdr:col>
      <xdr:colOff>666750</xdr:colOff>
      <xdr:row>27</xdr:row>
      <xdr:rowOff>809624</xdr:rowOff>
    </xdr:to>
    <xdr:cxnSp macro="">
      <xdr:nvCxnSpPr>
        <xdr:cNvPr id="13" name="Conector: angular 12">
          <a:extLst>
            <a:ext uri="{FF2B5EF4-FFF2-40B4-BE49-F238E27FC236}">
              <a16:creationId xmlns:a16="http://schemas.microsoft.com/office/drawing/2014/main" id="{26C699C5-21C6-5BB4-E6F0-F99FB2452D75}"/>
            </a:ext>
          </a:extLst>
        </xdr:cNvPr>
        <xdr:cNvCxnSpPr/>
      </xdr:nvCxnSpPr>
      <xdr:spPr>
        <a:xfrm flipV="1">
          <a:off x="8196262" y="15163800"/>
          <a:ext cx="4624388" cy="981074"/>
        </a:xfrm>
        <a:prstGeom prst="bentConnector3">
          <a:avLst/>
        </a:prstGeom>
        <a:ln w="254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4762</xdr:colOff>
      <xdr:row>28</xdr:row>
      <xdr:rowOff>642937</xdr:rowOff>
    </xdr:from>
    <xdr:to>
      <xdr:col>10</xdr:col>
      <xdr:colOff>35894</xdr:colOff>
      <xdr:row>30</xdr:row>
      <xdr:rowOff>641052</xdr:rowOff>
    </xdr:to>
    <xdr:cxnSp macro="">
      <xdr:nvCxnSpPr>
        <xdr:cNvPr id="16" name="Conector: angular 15">
          <a:extLst>
            <a:ext uri="{FF2B5EF4-FFF2-40B4-BE49-F238E27FC236}">
              <a16:creationId xmlns:a16="http://schemas.microsoft.com/office/drawing/2014/main" id="{61CCE5F1-FFCB-E5D7-662D-2355791D14BE}"/>
            </a:ext>
          </a:extLst>
        </xdr:cNvPr>
        <xdr:cNvCxnSpPr>
          <a:endCxn id="3" idx="1"/>
        </xdr:cNvCxnSpPr>
      </xdr:nvCxnSpPr>
      <xdr:spPr>
        <a:xfrm>
          <a:off x="8081962" y="17445037"/>
          <a:ext cx="4869832" cy="2722265"/>
        </a:xfrm>
        <a:prstGeom prst="bentConnector3">
          <a:avLst/>
        </a:prstGeom>
        <a:ln w="254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514350</xdr:colOff>
      <xdr:row>25</xdr:row>
      <xdr:rowOff>1295400</xdr:rowOff>
    </xdr:from>
    <xdr:to>
      <xdr:col>17</xdr:col>
      <xdr:colOff>571499</xdr:colOff>
      <xdr:row>31</xdr:row>
      <xdr:rowOff>133349</xdr:rowOff>
    </xdr:to>
    <xdr:sp macro="" textlink="">
      <xdr:nvSpPr>
        <xdr:cNvPr id="19" name="Cerrar llave 18">
          <a:extLst>
            <a:ext uri="{FF2B5EF4-FFF2-40B4-BE49-F238E27FC236}">
              <a16:creationId xmlns:a16="http://schemas.microsoft.com/office/drawing/2014/main" id="{2A6F6B3B-66DF-C51F-EAC1-CC2156534F2A}"/>
            </a:ext>
          </a:extLst>
        </xdr:cNvPr>
        <xdr:cNvSpPr/>
      </xdr:nvSpPr>
      <xdr:spPr>
        <a:xfrm>
          <a:off x="18002250" y="14439900"/>
          <a:ext cx="819149" cy="6286499"/>
        </a:xfrm>
        <a:prstGeom prst="rightBrace">
          <a:avLst/>
        </a:prstGeom>
        <a:ln w="254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editAs="oneCell">
    <xdr:from>
      <xdr:col>9</xdr:col>
      <xdr:colOff>603250</xdr:colOff>
      <xdr:row>19</xdr:row>
      <xdr:rowOff>1016000</xdr:rowOff>
    </xdr:from>
    <xdr:to>
      <xdr:col>17</xdr:col>
      <xdr:colOff>374650</xdr:colOff>
      <xdr:row>24</xdr:row>
      <xdr:rowOff>330200</xdr:rowOff>
    </xdr:to>
    <xdr:pic>
      <xdr:nvPicPr>
        <xdr:cNvPr id="2" name="Imagen 1">
          <a:extLst>
            <a:ext uri="{FF2B5EF4-FFF2-40B4-BE49-F238E27FC236}">
              <a16:creationId xmlns:a16="http://schemas.microsoft.com/office/drawing/2014/main" id="{D383A6F6-C797-4721-40EF-77CF425062F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700000" y="8699500"/>
          <a:ext cx="5867400" cy="3346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27215</xdr:colOff>
      <xdr:row>22</xdr:row>
      <xdr:rowOff>122464</xdr:rowOff>
    </xdr:from>
    <xdr:to>
      <xdr:col>9</xdr:col>
      <xdr:colOff>476250</xdr:colOff>
      <xdr:row>24</xdr:row>
      <xdr:rowOff>721179</xdr:rowOff>
    </xdr:to>
    <xdr:cxnSp macro="">
      <xdr:nvCxnSpPr>
        <xdr:cNvPr id="11" name="Conector: angular 10">
          <a:extLst>
            <a:ext uri="{FF2B5EF4-FFF2-40B4-BE49-F238E27FC236}">
              <a16:creationId xmlns:a16="http://schemas.microsoft.com/office/drawing/2014/main" id="{316D5286-9F8F-A867-437D-2E8B7E26A849}"/>
            </a:ext>
          </a:extLst>
        </xdr:cNvPr>
        <xdr:cNvCxnSpPr/>
      </xdr:nvCxnSpPr>
      <xdr:spPr>
        <a:xfrm flipV="1">
          <a:off x="8069036" y="10300607"/>
          <a:ext cx="4503964" cy="2081893"/>
        </a:xfrm>
        <a:prstGeom prst="bentConnector3">
          <a:avLst/>
        </a:prstGeom>
        <a:ln w="254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333375</xdr:colOff>
      <xdr:row>41</xdr:row>
      <xdr:rowOff>71438</xdr:rowOff>
    </xdr:from>
    <xdr:to>
      <xdr:col>14</xdr:col>
      <xdr:colOff>473626</xdr:colOff>
      <xdr:row>43</xdr:row>
      <xdr:rowOff>1071563</xdr:rowOff>
    </xdr:to>
    <xdr:pic>
      <xdr:nvPicPr>
        <xdr:cNvPr id="14" name="Imagen 13">
          <a:extLst>
            <a:ext uri="{FF2B5EF4-FFF2-40B4-BE49-F238E27FC236}">
              <a16:creationId xmlns:a16="http://schemas.microsoft.com/office/drawing/2014/main" id="{84CB7AB6-EE78-589B-F9F5-35AE5A704DB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644313" y="28765501"/>
          <a:ext cx="4712251" cy="3155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71437</xdr:colOff>
      <xdr:row>42</xdr:row>
      <xdr:rowOff>559593</xdr:rowOff>
    </xdr:from>
    <xdr:to>
      <xdr:col>7</xdr:col>
      <xdr:colOff>1619250</xdr:colOff>
      <xdr:row>42</xdr:row>
      <xdr:rowOff>559593</xdr:rowOff>
    </xdr:to>
    <xdr:cxnSp macro="">
      <xdr:nvCxnSpPr>
        <xdr:cNvPr id="20" name="Conector recto de flecha 19">
          <a:extLst>
            <a:ext uri="{FF2B5EF4-FFF2-40B4-BE49-F238E27FC236}">
              <a16:creationId xmlns:a16="http://schemas.microsoft.com/office/drawing/2014/main" id="{609144C7-85FB-55CB-D7C2-AA7ED92CE062}"/>
            </a:ext>
          </a:extLst>
        </xdr:cNvPr>
        <xdr:cNvCxnSpPr/>
      </xdr:nvCxnSpPr>
      <xdr:spPr>
        <a:xfrm>
          <a:off x="8096250" y="30360937"/>
          <a:ext cx="3190875" cy="0"/>
        </a:xfrm>
        <a:prstGeom prst="straightConnector1">
          <a:avLst/>
        </a:prstGeom>
        <a:ln w="254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1" cacheId="3"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formats count="6">
    <format dxfId="12">
      <pivotArea type="all" dataOnly="0" outline="0" fieldPosition="0"/>
    </format>
    <format dxfId="11">
      <pivotArea field="0" type="button" dataOnly="0" labelOnly="1" outline="0" axis="axisRow" fieldPosition="0"/>
    </format>
    <format dxfId="10">
      <pivotArea field="1" type="button" dataOnly="0" labelOnly="1" outline="0" axis="axisRow" fieldPosition="1"/>
    </format>
    <format dxfId="9">
      <pivotArea dataOnly="0" labelOnly="1" outline="0" fieldPosition="0">
        <references count="1">
          <reference field="0" count="0"/>
        </references>
      </pivotArea>
    </format>
    <format dxfId="8">
      <pivotArea dataOnly="0" labelOnly="1" outline="0" fieldPosition="0">
        <references count="2">
          <reference field="0" count="1" selected="0">
            <x v="0"/>
          </reference>
          <reference field="1" count="5">
            <x v="0"/>
            <x v="6"/>
            <x v="7"/>
            <x v="8"/>
            <x v="9"/>
          </reference>
        </references>
      </pivotArea>
    </format>
    <format dxfId="7">
      <pivotArea dataOnly="0" labelOnly="1" outline="0" fieldPosition="0">
        <references count="2">
          <reference field="0" count="1" selected="0">
            <x v="1"/>
          </reference>
          <reference field="1" count="5">
            <x v="1"/>
            <x v="2"/>
            <x v="3"/>
            <x v="4"/>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6" dataDxfId="5">
  <autoFilter ref="B209:C219" xr:uid="{00000000-0009-0000-0100-000001000000}"/>
  <tableColumns count="2">
    <tableColumn id="1" xr3:uid="{00000000-0010-0000-0000-000001000000}" name="Criterios" dataDxfId="4"/>
    <tableColumn id="2" xr3:uid="{00000000-0010-0000-0000-000002000000}" name="Subcriterios" dataDxfId="3"/>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E9C50-AA69-4A2B-9658-C5D3831ADB6E}">
  <sheetPr codeName="Hoja1"/>
  <dimension ref="B2:O20"/>
  <sheetViews>
    <sheetView showGridLines="0" topLeftCell="A11" workbookViewId="0">
      <selection activeCell="S16" sqref="S16"/>
    </sheetView>
  </sheetViews>
  <sheetFormatPr baseColWidth="10" defaultRowHeight="15" x14ac:dyDescent="0.25"/>
  <cols>
    <col min="4" max="4" width="5.7109375" customWidth="1"/>
    <col min="5" max="5" width="10.5703125" customWidth="1"/>
    <col min="6" max="6" width="10" customWidth="1"/>
    <col min="11" max="11" width="14.85546875" customWidth="1"/>
    <col min="260" max="260" width="5.7109375" customWidth="1"/>
    <col min="261" max="261" width="10.5703125" customWidth="1"/>
    <col min="262" max="262" width="10" customWidth="1"/>
    <col min="267" max="267" width="14.85546875" customWidth="1"/>
    <col min="516" max="516" width="5.7109375" customWidth="1"/>
    <col min="517" max="517" width="10.5703125" customWidth="1"/>
    <col min="518" max="518" width="10" customWidth="1"/>
    <col min="523" max="523" width="14.85546875" customWidth="1"/>
    <col min="772" max="772" width="5.7109375" customWidth="1"/>
    <col min="773" max="773" width="10.5703125" customWidth="1"/>
    <col min="774" max="774" width="10" customWidth="1"/>
    <col min="779" max="779" width="14.85546875" customWidth="1"/>
    <col min="1028" max="1028" width="5.7109375" customWidth="1"/>
    <col min="1029" max="1029" width="10.5703125" customWidth="1"/>
    <col min="1030" max="1030" width="10" customWidth="1"/>
    <col min="1035" max="1035" width="14.85546875" customWidth="1"/>
    <col min="1284" max="1284" width="5.7109375" customWidth="1"/>
    <col min="1285" max="1285" width="10.5703125" customWidth="1"/>
    <col min="1286" max="1286" width="10" customWidth="1"/>
    <col min="1291" max="1291" width="14.85546875" customWidth="1"/>
    <col min="1540" max="1540" width="5.7109375" customWidth="1"/>
    <col min="1541" max="1541" width="10.5703125" customWidth="1"/>
    <col min="1542" max="1542" width="10" customWidth="1"/>
    <col min="1547" max="1547" width="14.85546875" customWidth="1"/>
    <col min="1796" max="1796" width="5.7109375" customWidth="1"/>
    <col min="1797" max="1797" width="10.5703125" customWidth="1"/>
    <col min="1798" max="1798" width="10" customWidth="1"/>
    <col min="1803" max="1803" width="14.85546875" customWidth="1"/>
    <col min="2052" max="2052" width="5.7109375" customWidth="1"/>
    <col min="2053" max="2053" width="10.5703125" customWidth="1"/>
    <col min="2054" max="2054" width="10" customWidth="1"/>
    <col min="2059" max="2059" width="14.85546875" customWidth="1"/>
    <col min="2308" max="2308" width="5.7109375" customWidth="1"/>
    <col min="2309" max="2309" width="10.5703125" customWidth="1"/>
    <col min="2310" max="2310" width="10" customWidth="1"/>
    <col min="2315" max="2315" width="14.85546875" customWidth="1"/>
    <col min="2564" max="2564" width="5.7109375" customWidth="1"/>
    <col min="2565" max="2565" width="10.5703125" customWidth="1"/>
    <col min="2566" max="2566" width="10" customWidth="1"/>
    <col min="2571" max="2571" width="14.85546875" customWidth="1"/>
    <col min="2820" max="2820" width="5.7109375" customWidth="1"/>
    <col min="2821" max="2821" width="10.5703125" customWidth="1"/>
    <col min="2822" max="2822" width="10" customWidth="1"/>
    <col min="2827" max="2827" width="14.85546875" customWidth="1"/>
    <col min="3076" max="3076" width="5.7109375" customWidth="1"/>
    <col min="3077" max="3077" width="10.5703125" customWidth="1"/>
    <col min="3078" max="3078" width="10" customWidth="1"/>
    <col min="3083" max="3083" width="14.85546875" customWidth="1"/>
    <col min="3332" max="3332" width="5.7109375" customWidth="1"/>
    <col min="3333" max="3333" width="10.5703125" customWidth="1"/>
    <col min="3334" max="3334" width="10" customWidth="1"/>
    <col min="3339" max="3339" width="14.85546875" customWidth="1"/>
    <col min="3588" max="3588" width="5.7109375" customWidth="1"/>
    <col min="3589" max="3589" width="10.5703125" customWidth="1"/>
    <col min="3590" max="3590" width="10" customWidth="1"/>
    <col min="3595" max="3595" width="14.85546875" customWidth="1"/>
    <col min="3844" max="3844" width="5.7109375" customWidth="1"/>
    <col min="3845" max="3845" width="10.5703125" customWidth="1"/>
    <col min="3846" max="3846" width="10" customWidth="1"/>
    <col min="3851" max="3851" width="14.85546875" customWidth="1"/>
    <col min="4100" max="4100" width="5.7109375" customWidth="1"/>
    <col min="4101" max="4101" width="10.5703125" customWidth="1"/>
    <col min="4102" max="4102" width="10" customWidth="1"/>
    <col min="4107" max="4107" width="14.85546875" customWidth="1"/>
    <col min="4356" max="4356" width="5.7109375" customWidth="1"/>
    <col min="4357" max="4357" width="10.5703125" customWidth="1"/>
    <col min="4358" max="4358" width="10" customWidth="1"/>
    <col min="4363" max="4363" width="14.85546875" customWidth="1"/>
    <col min="4612" max="4612" width="5.7109375" customWidth="1"/>
    <col min="4613" max="4613" width="10.5703125" customWidth="1"/>
    <col min="4614" max="4614" width="10" customWidth="1"/>
    <col min="4619" max="4619" width="14.85546875" customWidth="1"/>
    <col min="4868" max="4868" width="5.7109375" customWidth="1"/>
    <col min="4869" max="4869" width="10.5703125" customWidth="1"/>
    <col min="4870" max="4870" width="10" customWidth="1"/>
    <col min="4875" max="4875" width="14.85546875" customWidth="1"/>
    <col min="5124" max="5124" width="5.7109375" customWidth="1"/>
    <col min="5125" max="5125" width="10.5703125" customWidth="1"/>
    <col min="5126" max="5126" width="10" customWidth="1"/>
    <col min="5131" max="5131" width="14.85546875" customWidth="1"/>
    <col min="5380" max="5380" width="5.7109375" customWidth="1"/>
    <col min="5381" max="5381" width="10.5703125" customWidth="1"/>
    <col min="5382" max="5382" width="10" customWidth="1"/>
    <col min="5387" max="5387" width="14.85546875" customWidth="1"/>
    <col min="5636" max="5636" width="5.7109375" customWidth="1"/>
    <col min="5637" max="5637" width="10.5703125" customWidth="1"/>
    <col min="5638" max="5638" width="10" customWidth="1"/>
    <col min="5643" max="5643" width="14.85546875" customWidth="1"/>
    <col min="5892" max="5892" width="5.7109375" customWidth="1"/>
    <col min="5893" max="5893" width="10.5703125" customWidth="1"/>
    <col min="5894" max="5894" width="10" customWidth="1"/>
    <col min="5899" max="5899" width="14.85546875" customWidth="1"/>
    <col min="6148" max="6148" width="5.7109375" customWidth="1"/>
    <col min="6149" max="6149" width="10.5703125" customWidth="1"/>
    <col min="6150" max="6150" width="10" customWidth="1"/>
    <col min="6155" max="6155" width="14.85546875" customWidth="1"/>
    <col min="6404" max="6404" width="5.7109375" customWidth="1"/>
    <col min="6405" max="6405" width="10.5703125" customWidth="1"/>
    <col min="6406" max="6406" width="10" customWidth="1"/>
    <col min="6411" max="6411" width="14.85546875" customWidth="1"/>
    <col min="6660" max="6660" width="5.7109375" customWidth="1"/>
    <col min="6661" max="6661" width="10.5703125" customWidth="1"/>
    <col min="6662" max="6662" width="10" customWidth="1"/>
    <col min="6667" max="6667" width="14.85546875" customWidth="1"/>
    <col min="6916" max="6916" width="5.7109375" customWidth="1"/>
    <col min="6917" max="6917" width="10.5703125" customWidth="1"/>
    <col min="6918" max="6918" width="10" customWidth="1"/>
    <col min="6923" max="6923" width="14.85546875" customWidth="1"/>
    <col min="7172" max="7172" width="5.7109375" customWidth="1"/>
    <col min="7173" max="7173" width="10.5703125" customWidth="1"/>
    <col min="7174" max="7174" width="10" customWidth="1"/>
    <col min="7179" max="7179" width="14.85546875" customWidth="1"/>
    <col min="7428" max="7428" width="5.7109375" customWidth="1"/>
    <col min="7429" max="7429" width="10.5703125" customWidth="1"/>
    <col min="7430" max="7430" width="10" customWidth="1"/>
    <col min="7435" max="7435" width="14.85546875" customWidth="1"/>
    <col min="7684" max="7684" width="5.7109375" customWidth="1"/>
    <col min="7685" max="7685" width="10.5703125" customWidth="1"/>
    <col min="7686" max="7686" width="10" customWidth="1"/>
    <col min="7691" max="7691" width="14.85546875" customWidth="1"/>
    <col min="7940" max="7940" width="5.7109375" customWidth="1"/>
    <col min="7941" max="7941" width="10.5703125" customWidth="1"/>
    <col min="7942" max="7942" width="10" customWidth="1"/>
    <col min="7947" max="7947" width="14.85546875" customWidth="1"/>
    <col min="8196" max="8196" width="5.7109375" customWidth="1"/>
    <col min="8197" max="8197" width="10.5703125" customWidth="1"/>
    <col min="8198" max="8198" width="10" customWidth="1"/>
    <col min="8203" max="8203" width="14.85546875" customWidth="1"/>
    <col min="8452" max="8452" width="5.7109375" customWidth="1"/>
    <col min="8453" max="8453" width="10.5703125" customWidth="1"/>
    <col min="8454" max="8454" width="10" customWidth="1"/>
    <col min="8459" max="8459" width="14.85546875" customWidth="1"/>
    <col min="8708" max="8708" width="5.7109375" customWidth="1"/>
    <col min="8709" max="8709" width="10.5703125" customWidth="1"/>
    <col min="8710" max="8710" width="10" customWidth="1"/>
    <col min="8715" max="8715" width="14.85546875" customWidth="1"/>
    <col min="8964" max="8964" width="5.7109375" customWidth="1"/>
    <col min="8965" max="8965" width="10.5703125" customWidth="1"/>
    <col min="8966" max="8966" width="10" customWidth="1"/>
    <col min="8971" max="8971" width="14.85546875" customWidth="1"/>
    <col min="9220" max="9220" width="5.7109375" customWidth="1"/>
    <col min="9221" max="9221" width="10.5703125" customWidth="1"/>
    <col min="9222" max="9222" width="10" customWidth="1"/>
    <col min="9227" max="9227" width="14.85546875" customWidth="1"/>
    <col min="9476" max="9476" width="5.7109375" customWidth="1"/>
    <col min="9477" max="9477" width="10.5703125" customWidth="1"/>
    <col min="9478" max="9478" width="10" customWidth="1"/>
    <col min="9483" max="9483" width="14.85546875" customWidth="1"/>
    <col min="9732" max="9732" width="5.7109375" customWidth="1"/>
    <col min="9733" max="9733" width="10.5703125" customWidth="1"/>
    <col min="9734" max="9734" width="10" customWidth="1"/>
    <col min="9739" max="9739" width="14.85546875" customWidth="1"/>
    <col min="9988" max="9988" width="5.7109375" customWidth="1"/>
    <col min="9989" max="9989" width="10.5703125" customWidth="1"/>
    <col min="9990" max="9990" width="10" customWidth="1"/>
    <col min="9995" max="9995" width="14.85546875" customWidth="1"/>
    <col min="10244" max="10244" width="5.7109375" customWidth="1"/>
    <col min="10245" max="10245" width="10.5703125" customWidth="1"/>
    <col min="10246" max="10246" width="10" customWidth="1"/>
    <col min="10251" max="10251" width="14.85546875" customWidth="1"/>
    <col min="10500" max="10500" width="5.7109375" customWidth="1"/>
    <col min="10501" max="10501" width="10.5703125" customWidth="1"/>
    <col min="10502" max="10502" width="10" customWidth="1"/>
    <col min="10507" max="10507" width="14.85546875" customWidth="1"/>
    <col min="10756" max="10756" width="5.7109375" customWidth="1"/>
    <col min="10757" max="10757" width="10.5703125" customWidth="1"/>
    <col min="10758" max="10758" width="10" customWidth="1"/>
    <col min="10763" max="10763" width="14.85546875" customWidth="1"/>
    <col min="11012" max="11012" width="5.7109375" customWidth="1"/>
    <col min="11013" max="11013" width="10.5703125" customWidth="1"/>
    <col min="11014" max="11014" width="10" customWidth="1"/>
    <col min="11019" max="11019" width="14.85546875" customWidth="1"/>
    <col min="11268" max="11268" width="5.7109375" customWidth="1"/>
    <col min="11269" max="11269" width="10.5703125" customWidth="1"/>
    <col min="11270" max="11270" width="10" customWidth="1"/>
    <col min="11275" max="11275" width="14.85546875" customWidth="1"/>
    <col min="11524" max="11524" width="5.7109375" customWidth="1"/>
    <col min="11525" max="11525" width="10.5703125" customWidth="1"/>
    <col min="11526" max="11526" width="10" customWidth="1"/>
    <col min="11531" max="11531" width="14.85546875" customWidth="1"/>
    <col min="11780" max="11780" width="5.7109375" customWidth="1"/>
    <col min="11781" max="11781" width="10.5703125" customWidth="1"/>
    <col min="11782" max="11782" width="10" customWidth="1"/>
    <col min="11787" max="11787" width="14.85546875" customWidth="1"/>
    <col min="12036" max="12036" width="5.7109375" customWidth="1"/>
    <col min="12037" max="12037" width="10.5703125" customWidth="1"/>
    <col min="12038" max="12038" width="10" customWidth="1"/>
    <col min="12043" max="12043" width="14.85546875" customWidth="1"/>
    <col min="12292" max="12292" width="5.7109375" customWidth="1"/>
    <col min="12293" max="12293" width="10.5703125" customWidth="1"/>
    <col min="12294" max="12294" width="10" customWidth="1"/>
    <col min="12299" max="12299" width="14.85546875" customWidth="1"/>
    <col min="12548" max="12548" width="5.7109375" customWidth="1"/>
    <col min="12549" max="12549" width="10.5703125" customWidth="1"/>
    <col min="12550" max="12550" width="10" customWidth="1"/>
    <col min="12555" max="12555" width="14.85546875" customWidth="1"/>
    <col min="12804" max="12804" width="5.7109375" customWidth="1"/>
    <col min="12805" max="12805" width="10.5703125" customWidth="1"/>
    <col min="12806" max="12806" width="10" customWidth="1"/>
    <col min="12811" max="12811" width="14.85546875" customWidth="1"/>
    <col min="13060" max="13060" width="5.7109375" customWidth="1"/>
    <col min="13061" max="13061" width="10.5703125" customWidth="1"/>
    <col min="13062" max="13062" width="10" customWidth="1"/>
    <col min="13067" max="13067" width="14.85546875" customWidth="1"/>
    <col min="13316" max="13316" width="5.7109375" customWidth="1"/>
    <col min="13317" max="13317" width="10.5703125" customWidth="1"/>
    <col min="13318" max="13318" width="10" customWidth="1"/>
    <col min="13323" max="13323" width="14.85546875" customWidth="1"/>
    <col min="13572" max="13572" width="5.7109375" customWidth="1"/>
    <col min="13573" max="13573" width="10.5703125" customWidth="1"/>
    <col min="13574" max="13574" width="10" customWidth="1"/>
    <col min="13579" max="13579" width="14.85546875" customWidth="1"/>
    <col min="13828" max="13828" width="5.7109375" customWidth="1"/>
    <col min="13829" max="13829" width="10.5703125" customWidth="1"/>
    <col min="13830" max="13830" width="10" customWidth="1"/>
    <col min="13835" max="13835" width="14.85546875" customWidth="1"/>
    <col min="14084" max="14084" width="5.7109375" customWidth="1"/>
    <col min="14085" max="14085" width="10.5703125" customWidth="1"/>
    <col min="14086" max="14086" width="10" customWidth="1"/>
    <col min="14091" max="14091" width="14.85546875" customWidth="1"/>
    <col min="14340" max="14340" width="5.7109375" customWidth="1"/>
    <col min="14341" max="14341" width="10.5703125" customWidth="1"/>
    <col min="14342" max="14342" width="10" customWidth="1"/>
    <col min="14347" max="14347" width="14.85546875" customWidth="1"/>
    <col min="14596" max="14596" width="5.7109375" customWidth="1"/>
    <col min="14597" max="14597" width="10.5703125" customWidth="1"/>
    <col min="14598" max="14598" width="10" customWidth="1"/>
    <col min="14603" max="14603" width="14.85546875" customWidth="1"/>
    <col min="14852" max="14852" width="5.7109375" customWidth="1"/>
    <col min="14853" max="14853" width="10.5703125" customWidth="1"/>
    <col min="14854" max="14854" width="10" customWidth="1"/>
    <col min="14859" max="14859" width="14.85546875" customWidth="1"/>
    <col min="15108" max="15108" width="5.7109375" customWidth="1"/>
    <col min="15109" max="15109" width="10.5703125" customWidth="1"/>
    <col min="15110" max="15110" width="10" customWidth="1"/>
    <col min="15115" max="15115" width="14.85546875" customWidth="1"/>
    <col min="15364" max="15364" width="5.7109375" customWidth="1"/>
    <col min="15365" max="15365" width="10.5703125" customWidth="1"/>
    <col min="15366" max="15366" width="10" customWidth="1"/>
    <col min="15371" max="15371" width="14.85546875" customWidth="1"/>
    <col min="15620" max="15620" width="5.7109375" customWidth="1"/>
    <col min="15621" max="15621" width="10.5703125" customWidth="1"/>
    <col min="15622" max="15622" width="10" customWidth="1"/>
    <col min="15627" max="15627" width="14.85546875" customWidth="1"/>
    <col min="15876" max="15876" width="5.7109375" customWidth="1"/>
    <col min="15877" max="15877" width="10.5703125" customWidth="1"/>
    <col min="15878" max="15878" width="10" customWidth="1"/>
    <col min="15883" max="15883" width="14.85546875" customWidth="1"/>
    <col min="16132" max="16132" width="5.7109375" customWidth="1"/>
    <col min="16133" max="16133" width="10.5703125" customWidth="1"/>
    <col min="16134" max="16134" width="10" customWidth="1"/>
    <col min="16139" max="16139" width="14.85546875" customWidth="1"/>
  </cols>
  <sheetData>
    <row r="2" spans="2:15" x14ac:dyDescent="0.25">
      <c r="B2" s="222"/>
      <c r="C2" s="223"/>
      <c r="D2" s="228" t="s">
        <v>255</v>
      </c>
      <c r="E2" s="229"/>
      <c r="F2" s="228" t="s">
        <v>336</v>
      </c>
      <c r="G2" s="230"/>
      <c r="H2" s="230"/>
      <c r="I2" s="230"/>
      <c r="J2" s="230"/>
      <c r="K2" s="230"/>
      <c r="L2" s="230"/>
      <c r="M2" s="230"/>
      <c r="N2" s="230"/>
      <c r="O2" s="229"/>
    </row>
    <row r="3" spans="2:15" x14ac:dyDescent="0.25">
      <c r="B3" s="224"/>
      <c r="C3" s="225"/>
      <c r="D3" s="228" t="s">
        <v>256</v>
      </c>
      <c r="E3" s="229"/>
      <c r="F3" s="228" t="s">
        <v>312</v>
      </c>
      <c r="G3" s="230"/>
      <c r="H3" s="230"/>
      <c r="I3" s="230"/>
      <c r="J3" s="230"/>
      <c r="K3" s="230"/>
      <c r="L3" s="230"/>
      <c r="M3" s="230"/>
      <c r="N3" s="230"/>
      <c r="O3" s="229"/>
    </row>
    <row r="4" spans="2:15" x14ac:dyDescent="0.25">
      <c r="B4" s="224"/>
      <c r="C4" s="225"/>
      <c r="D4" s="228" t="s">
        <v>257</v>
      </c>
      <c r="E4" s="229"/>
      <c r="F4" s="228" t="s">
        <v>176</v>
      </c>
      <c r="G4" s="230"/>
      <c r="H4" s="230"/>
      <c r="I4" s="230"/>
      <c r="J4" s="230"/>
      <c r="K4" s="230"/>
      <c r="L4" s="230"/>
      <c r="M4" s="230"/>
      <c r="N4" s="230"/>
      <c r="O4" s="229"/>
    </row>
    <row r="5" spans="2:15" x14ac:dyDescent="0.25">
      <c r="B5" s="226"/>
      <c r="C5" s="227"/>
      <c r="D5" s="228" t="s">
        <v>258</v>
      </c>
      <c r="E5" s="229"/>
      <c r="F5" s="231" t="s">
        <v>395</v>
      </c>
      <c r="G5" s="232"/>
      <c r="H5" s="232"/>
      <c r="I5" s="232"/>
      <c r="J5" s="232"/>
      <c r="K5" s="232"/>
      <c r="L5" s="232"/>
      <c r="M5" s="232"/>
      <c r="N5" s="232"/>
      <c r="O5" s="233"/>
    </row>
    <row r="6" spans="2:15" s="153" customFormat="1" ht="12.75" x14ac:dyDescent="0.2">
      <c r="B6" s="234" t="s">
        <v>230</v>
      </c>
      <c r="C6" s="235"/>
      <c r="D6" s="235"/>
      <c r="E6" s="235"/>
      <c r="F6" s="235"/>
      <c r="G6" s="235"/>
      <c r="H6" s="235"/>
      <c r="I6" s="235"/>
      <c r="J6" s="235"/>
      <c r="K6" s="235"/>
      <c r="L6" s="235"/>
      <c r="M6" s="235"/>
      <c r="N6" s="235"/>
      <c r="O6" s="236"/>
    </row>
    <row r="7" spans="2:15" s="153" customFormat="1" ht="12.75" x14ac:dyDescent="0.2">
      <c r="B7" s="237"/>
      <c r="C7" s="240" t="s">
        <v>231</v>
      </c>
      <c r="D7" s="241"/>
      <c r="E7" s="234" t="s">
        <v>232</v>
      </c>
      <c r="F7" s="242"/>
      <c r="G7" s="241" t="s">
        <v>233</v>
      </c>
      <c r="H7" s="241"/>
      <c r="I7" s="241"/>
      <c r="J7" s="241"/>
      <c r="K7" s="241"/>
      <c r="L7" s="241"/>
      <c r="M7" s="241"/>
      <c r="N7" s="243"/>
      <c r="O7" s="237"/>
    </row>
    <row r="8" spans="2:15" s="119" customFormat="1" ht="67.5" customHeight="1" x14ac:dyDescent="0.2">
      <c r="B8" s="238"/>
      <c r="C8" s="240">
        <v>1</v>
      </c>
      <c r="D8" s="241"/>
      <c r="E8" s="246" t="s">
        <v>338</v>
      </c>
      <c r="F8" s="247"/>
      <c r="G8" s="248" t="s">
        <v>234</v>
      </c>
      <c r="H8" s="248"/>
      <c r="I8" s="248"/>
      <c r="J8" s="248"/>
      <c r="K8" s="248"/>
      <c r="L8" s="248"/>
      <c r="M8" s="248"/>
      <c r="N8" s="249"/>
      <c r="O8" s="244"/>
    </row>
    <row r="9" spans="2:15" s="119" customFormat="1" ht="68.25" customHeight="1" x14ac:dyDescent="0.2">
      <c r="B9" s="238"/>
      <c r="C9" s="240">
        <v>2</v>
      </c>
      <c r="D9" s="241"/>
      <c r="E9" s="246" t="s">
        <v>339</v>
      </c>
      <c r="F9" s="247"/>
      <c r="G9" s="248" t="s">
        <v>235</v>
      </c>
      <c r="H9" s="248"/>
      <c r="I9" s="248"/>
      <c r="J9" s="248"/>
      <c r="K9" s="248"/>
      <c r="L9" s="248"/>
      <c r="M9" s="248"/>
      <c r="N9" s="249"/>
      <c r="O9" s="244"/>
    </row>
    <row r="10" spans="2:15" s="119" customFormat="1" ht="70.5" customHeight="1" x14ac:dyDescent="0.2">
      <c r="B10" s="238"/>
      <c r="C10" s="240">
        <v>3</v>
      </c>
      <c r="D10" s="241"/>
      <c r="E10" s="246" t="s">
        <v>333</v>
      </c>
      <c r="F10" s="247"/>
      <c r="G10" s="248" t="s">
        <v>236</v>
      </c>
      <c r="H10" s="248"/>
      <c r="I10" s="248"/>
      <c r="J10" s="248"/>
      <c r="K10" s="248"/>
      <c r="L10" s="248"/>
      <c r="M10" s="248"/>
      <c r="N10" s="249"/>
      <c r="O10" s="244"/>
    </row>
    <row r="11" spans="2:15" s="119" customFormat="1" ht="70.5" customHeight="1" x14ac:dyDescent="0.2">
      <c r="B11" s="238"/>
      <c r="C11" s="160">
        <v>4</v>
      </c>
      <c r="D11" s="161"/>
      <c r="E11" s="254" t="s">
        <v>340</v>
      </c>
      <c r="F11" s="255"/>
      <c r="G11" s="256" t="s">
        <v>337</v>
      </c>
      <c r="H11" s="248"/>
      <c r="I11" s="248"/>
      <c r="J11" s="248"/>
      <c r="K11" s="248"/>
      <c r="L11" s="248"/>
      <c r="M11" s="248"/>
      <c r="N11" s="249"/>
      <c r="O11" s="244"/>
    </row>
    <row r="12" spans="2:15" s="119" customFormat="1" ht="87.75" customHeight="1" x14ac:dyDescent="0.2">
      <c r="B12" s="238"/>
      <c r="C12" s="240">
        <v>5</v>
      </c>
      <c r="D12" s="241"/>
      <c r="E12" s="252" t="s">
        <v>341</v>
      </c>
      <c r="F12" s="253"/>
      <c r="G12" s="250" t="s">
        <v>237</v>
      </c>
      <c r="H12" s="250"/>
      <c r="I12" s="250"/>
      <c r="J12" s="250"/>
      <c r="K12" s="250"/>
      <c r="L12" s="250"/>
      <c r="M12" s="250"/>
      <c r="N12" s="251"/>
      <c r="O12" s="244"/>
    </row>
    <row r="13" spans="2:15" s="119" customFormat="1" ht="234" customHeight="1" x14ac:dyDescent="0.2">
      <c r="B13" s="239"/>
      <c r="C13" s="240">
        <v>6</v>
      </c>
      <c r="D13" s="241"/>
      <c r="E13" s="252" t="s">
        <v>342</v>
      </c>
      <c r="F13" s="253"/>
      <c r="G13" s="250" t="s">
        <v>401</v>
      </c>
      <c r="H13" s="250"/>
      <c r="I13" s="250"/>
      <c r="J13" s="250"/>
      <c r="K13" s="250"/>
      <c r="L13" s="250"/>
      <c r="M13" s="250"/>
      <c r="N13" s="251"/>
      <c r="O13" s="245"/>
    </row>
    <row r="14" spans="2:15" s="153" customFormat="1" x14ac:dyDescent="0.25">
      <c r="B14" s="240" t="s">
        <v>238</v>
      </c>
      <c r="C14" s="230"/>
      <c r="D14" s="230"/>
      <c r="E14" s="230"/>
      <c r="F14" s="230"/>
      <c r="G14" s="230"/>
      <c r="H14" s="230"/>
      <c r="I14" s="230"/>
      <c r="J14" s="230"/>
      <c r="K14" s="230"/>
      <c r="L14" s="230"/>
      <c r="M14" s="230"/>
      <c r="N14" s="230"/>
      <c r="O14" s="229"/>
    </row>
    <row r="15" spans="2:15" s="153" customFormat="1" x14ac:dyDescent="0.25">
      <c r="B15" s="257" t="s">
        <v>239</v>
      </c>
      <c r="C15" s="258"/>
      <c r="D15" s="258"/>
      <c r="E15" s="227"/>
      <c r="F15" s="259" t="s">
        <v>240</v>
      </c>
      <c r="G15" s="260"/>
      <c r="H15" s="260"/>
      <c r="I15" s="260"/>
      <c r="J15" s="260"/>
      <c r="K15" s="260"/>
      <c r="L15" s="229"/>
      <c r="M15" s="261" t="s">
        <v>241</v>
      </c>
      <c r="N15" s="262"/>
      <c r="O15" s="223"/>
    </row>
    <row r="16" spans="2:15" s="119" customFormat="1" ht="183" customHeight="1" x14ac:dyDescent="0.25">
      <c r="B16" s="263" t="s">
        <v>334</v>
      </c>
      <c r="C16" s="264"/>
      <c r="D16" s="264"/>
      <c r="E16" s="264"/>
      <c r="F16" s="263" t="s">
        <v>335</v>
      </c>
      <c r="G16" s="263"/>
      <c r="H16" s="263"/>
      <c r="I16" s="263" t="s">
        <v>344</v>
      </c>
      <c r="J16" s="263"/>
      <c r="K16" s="263"/>
      <c r="L16" s="264"/>
      <c r="M16" s="263" t="s">
        <v>343</v>
      </c>
      <c r="N16" s="265"/>
      <c r="O16" s="265"/>
    </row>
    <row r="17" spans="6:6" x14ac:dyDescent="0.25">
      <c r="F17" s="159"/>
    </row>
    <row r="18" spans="6:6" x14ac:dyDescent="0.25">
      <c r="F18" s="13"/>
    </row>
    <row r="19" spans="6:6" x14ac:dyDescent="0.25">
      <c r="F19" s="13"/>
    </row>
    <row r="20" spans="6:6" x14ac:dyDescent="0.25">
      <c r="F20" s="13"/>
    </row>
  </sheetData>
  <mergeCells count="40">
    <mergeCell ref="B14:O14"/>
    <mergeCell ref="B15:E15"/>
    <mergeCell ref="F15:L15"/>
    <mergeCell ref="M15:O15"/>
    <mergeCell ref="B16:E16"/>
    <mergeCell ref="F16:H16"/>
    <mergeCell ref="I16:L16"/>
    <mergeCell ref="M16:O16"/>
    <mergeCell ref="C12:D12"/>
    <mergeCell ref="E12:F12"/>
    <mergeCell ref="E9:F9"/>
    <mergeCell ref="G9:N9"/>
    <mergeCell ref="C10:D10"/>
    <mergeCell ref="E10:F10"/>
    <mergeCell ref="G10:N10"/>
    <mergeCell ref="B6:O6"/>
    <mergeCell ref="B7:B13"/>
    <mergeCell ref="C7:D7"/>
    <mergeCell ref="E7:F7"/>
    <mergeCell ref="G7:N7"/>
    <mergeCell ref="O7:O13"/>
    <mergeCell ref="C8:D8"/>
    <mergeCell ref="E8:F8"/>
    <mergeCell ref="G8:N8"/>
    <mergeCell ref="C9:D9"/>
    <mergeCell ref="G12:N12"/>
    <mergeCell ref="C13:D13"/>
    <mergeCell ref="E13:F13"/>
    <mergeCell ref="G13:N13"/>
    <mergeCell ref="E11:F11"/>
    <mergeCell ref="G11:N11"/>
    <mergeCell ref="B2:C5"/>
    <mergeCell ref="D2:E2"/>
    <mergeCell ref="F2:O2"/>
    <mergeCell ref="D3:E3"/>
    <mergeCell ref="F3:O3"/>
    <mergeCell ref="D4:E4"/>
    <mergeCell ref="F4:O4"/>
    <mergeCell ref="D5:E5"/>
    <mergeCell ref="F5:O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F16"/>
  <sheetViews>
    <sheetView workbookViewId="0">
      <selection activeCell="E13" sqref="E13"/>
    </sheetView>
  </sheetViews>
  <sheetFormatPr baseColWidth="10" defaultColWidth="14.28515625" defaultRowHeight="14.25" x14ac:dyDescent="0.2"/>
  <cols>
    <col min="1" max="1" width="14.28515625" style="145"/>
    <col min="2" max="2" width="19.5703125" style="145" customWidth="1"/>
    <col min="3" max="3" width="17" style="145" customWidth="1"/>
    <col min="4" max="4" width="23.5703125" style="145" customWidth="1"/>
    <col min="5" max="5" width="46" style="145" customWidth="1"/>
    <col min="6" max="16384" width="14.28515625" style="145"/>
  </cols>
  <sheetData>
    <row r="1" spans="2:6" ht="24" customHeight="1" x14ac:dyDescent="0.2">
      <c r="B1" s="558" t="s">
        <v>73</v>
      </c>
      <c r="C1" s="559"/>
      <c r="D1" s="559"/>
      <c r="E1" s="559"/>
      <c r="F1" s="560"/>
    </row>
    <row r="3" spans="2:6" ht="15" x14ac:dyDescent="0.2">
      <c r="B3" s="562" t="s">
        <v>59</v>
      </c>
      <c r="C3" s="562"/>
      <c r="D3" s="562"/>
      <c r="E3" s="192" t="s">
        <v>60</v>
      </c>
      <c r="F3" s="192" t="s">
        <v>61</v>
      </c>
    </row>
    <row r="4" spans="2:6" ht="28.5" x14ac:dyDescent="0.2">
      <c r="B4" s="563" t="s">
        <v>62</v>
      </c>
      <c r="C4" s="563" t="s">
        <v>12</v>
      </c>
      <c r="D4" s="193" t="s">
        <v>13</v>
      </c>
      <c r="E4" s="194" t="s">
        <v>63</v>
      </c>
      <c r="F4" s="195">
        <v>0.25</v>
      </c>
    </row>
    <row r="5" spans="2:6" ht="42.75" x14ac:dyDescent="0.2">
      <c r="B5" s="563"/>
      <c r="C5" s="563"/>
      <c r="D5" s="193" t="s">
        <v>14</v>
      </c>
      <c r="E5" s="194" t="s">
        <v>64</v>
      </c>
      <c r="F5" s="195">
        <v>0.15</v>
      </c>
    </row>
    <row r="6" spans="2:6" ht="42.75" x14ac:dyDescent="0.2">
      <c r="B6" s="563"/>
      <c r="C6" s="563"/>
      <c r="D6" s="193" t="s">
        <v>15</v>
      </c>
      <c r="E6" s="194" t="s">
        <v>65</v>
      </c>
      <c r="F6" s="195">
        <v>0.1</v>
      </c>
    </row>
    <row r="7" spans="2:6" ht="57" x14ac:dyDescent="0.2">
      <c r="B7" s="563"/>
      <c r="C7" s="563" t="s">
        <v>16</v>
      </c>
      <c r="D7" s="193" t="s">
        <v>9</v>
      </c>
      <c r="E7" s="194" t="s">
        <v>66</v>
      </c>
      <c r="F7" s="195">
        <v>0.25</v>
      </c>
    </row>
    <row r="8" spans="2:6" ht="28.5" x14ac:dyDescent="0.2">
      <c r="B8" s="563"/>
      <c r="C8" s="563"/>
      <c r="D8" s="193" t="s">
        <v>8</v>
      </c>
      <c r="E8" s="194" t="s">
        <v>67</v>
      </c>
      <c r="F8" s="195">
        <v>0.15</v>
      </c>
    </row>
    <row r="9" spans="2:6" ht="57" x14ac:dyDescent="0.2">
      <c r="B9" s="563" t="s">
        <v>378</v>
      </c>
      <c r="C9" s="563" t="s">
        <v>17</v>
      </c>
      <c r="D9" s="193" t="s">
        <v>18</v>
      </c>
      <c r="E9" s="194" t="s">
        <v>68</v>
      </c>
      <c r="F9" s="196" t="s">
        <v>69</v>
      </c>
    </row>
    <row r="10" spans="2:6" ht="57" x14ac:dyDescent="0.2">
      <c r="B10" s="563"/>
      <c r="C10" s="563"/>
      <c r="D10" s="193" t="s">
        <v>19</v>
      </c>
      <c r="E10" s="194" t="s">
        <v>70</v>
      </c>
      <c r="F10" s="196" t="s">
        <v>69</v>
      </c>
    </row>
    <row r="11" spans="2:6" ht="42.75" x14ac:dyDescent="0.2">
      <c r="B11" s="563"/>
      <c r="C11" s="563" t="s">
        <v>20</v>
      </c>
      <c r="D11" s="193" t="s">
        <v>21</v>
      </c>
      <c r="E11" s="194" t="s">
        <v>71</v>
      </c>
      <c r="F11" s="196" t="s">
        <v>69</v>
      </c>
    </row>
    <row r="12" spans="2:6" ht="42.75" x14ac:dyDescent="0.2">
      <c r="B12" s="563"/>
      <c r="C12" s="563"/>
      <c r="D12" s="193" t="s">
        <v>22</v>
      </c>
      <c r="E12" s="194" t="s">
        <v>72</v>
      </c>
      <c r="F12" s="196" t="s">
        <v>69</v>
      </c>
    </row>
    <row r="13" spans="2:6" ht="28.5" x14ac:dyDescent="0.2">
      <c r="B13" s="563"/>
      <c r="C13" s="563" t="s">
        <v>23</v>
      </c>
      <c r="D13" s="193" t="s">
        <v>113</v>
      </c>
      <c r="E13" s="194" t="s">
        <v>116</v>
      </c>
      <c r="F13" s="196" t="s">
        <v>69</v>
      </c>
    </row>
    <row r="14" spans="2:6" ht="28.5" x14ac:dyDescent="0.2">
      <c r="B14" s="563"/>
      <c r="C14" s="563"/>
      <c r="D14" s="193" t="s">
        <v>114</v>
      </c>
      <c r="E14" s="194" t="s">
        <v>115</v>
      </c>
      <c r="F14" s="196" t="s">
        <v>69</v>
      </c>
    </row>
    <row r="15" spans="2:6" ht="49.5" customHeight="1" x14ac:dyDescent="0.2">
      <c r="B15" s="561" t="s">
        <v>379</v>
      </c>
      <c r="C15" s="561"/>
      <c r="D15" s="561"/>
      <c r="E15" s="561"/>
      <c r="F15" s="561"/>
    </row>
    <row r="16" spans="2:6" ht="27" customHeight="1" x14ac:dyDescent="0.25">
      <c r="B16" s="197"/>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E80"/>
  <sheetViews>
    <sheetView showGridLines="0" workbookViewId="0">
      <selection activeCell="E28" sqref="E28"/>
    </sheetView>
  </sheetViews>
  <sheetFormatPr baseColWidth="10" defaultRowHeight="14.25" x14ac:dyDescent="0.2"/>
  <cols>
    <col min="1" max="1" width="60.28515625" style="8" customWidth="1"/>
    <col min="2" max="2" width="12.85546875" style="8" customWidth="1"/>
    <col min="3" max="3" width="91.140625" style="8" bestFit="1" customWidth="1"/>
    <col min="4" max="16384" width="11.42578125" style="8"/>
  </cols>
  <sheetData>
    <row r="2" spans="1:5" x14ac:dyDescent="0.2">
      <c r="A2" s="564" t="s">
        <v>260</v>
      </c>
      <c r="B2" s="564"/>
      <c r="C2" s="36"/>
      <c r="D2" s="37"/>
      <c r="E2" s="37"/>
    </row>
    <row r="3" spans="1:5" x14ac:dyDescent="0.2">
      <c r="A3" s="33" t="s">
        <v>261</v>
      </c>
      <c r="B3" s="30" t="s">
        <v>262</v>
      </c>
      <c r="C3" s="34" t="str">
        <f>CONCATENATE(A3," - ",B3)</f>
        <v>1. STAFF DIRECCIÓN GENERAL DE SANIDAD MILITAR - DIGSA</v>
      </c>
      <c r="D3" s="38"/>
      <c r="E3" s="38"/>
    </row>
    <row r="4" spans="1:5" x14ac:dyDescent="0.2">
      <c r="A4" s="34" t="s">
        <v>263</v>
      </c>
      <c r="B4" s="31" t="s">
        <v>264</v>
      </c>
      <c r="C4" s="34" t="str">
        <f t="shared" ref="C4:C23" si="0">CONCATENATE(A4," - ",B4)</f>
        <v>1.1. Área Ayudantía - ARAYU</v>
      </c>
      <c r="D4" s="38"/>
      <c r="E4" s="38"/>
    </row>
    <row r="5" spans="1:5" x14ac:dyDescent="0.2">
      <c r="A5" s="34" t="s">
        <v>265</v>
      </c>
      <c r="B5" s="31" t="s">
        <v>218</v>
      </c>
      <c r="C5" s="34" t="str">
        <f t="shared" si="0"/>
        <v>1.2. Área Gestión Documental - AREDO</v>
      </c>
      <c r="D5" s="38"/>
      <c r="E5" s="38"/>
    </row>
    <row r="6" spans="1:5" x14ac:dyDescent="0.2">
      <c r="A6" s="34" t="s">
        <v>266</v>
      </c>
      <c r="B6" s="31" t="s">
        <v>178</v>
      </c>
      <c r="C6" s="34" t="str">
        <f t="shared" si="0"/>
        <v>1.3. Área Comunicaciones Estratégicas y Gestión del Cambio - ARCOM</v>
      </c>
      <c r="D6" s="38"/>
      <c r="E6" s="38"/>
    </row>
    <row r="7" spans="1:5" x14ac:dyDescent="0.2">
      <c r="A7" s="34" t="s">
        <v>267</v>
      </c>
      <c r="B7" s="30" t="s">
        <v>217</v>
      </c>
      <c r="C7" s="34" t="str">
        <f t="shared" si="0"/>
        <v>1.5. Grupo Atención al Usuario y Participación Social - GRAPS</v>
      </c>
      <c r="D7" s="38"/>
      <c r="E7" s="38"/>
    </row>
    <row r="8" spans="1:5" x14ac:dyDescent="0.2">
      <c r="A8" s="34" t="s">
        <v>287</v>
      </c>
      <c r="B8" s="30" t="s">
        <v>216</v>
      </c>
      <c r="C8" s="34" t="str">
        <f t="shared" si="0"/>
        <v>1.6. Grupo Asuntos Legales - GRULE</v>
      </c>
      <c r="D8" s="38"/>
      <c r="E8" s="38"/>
    </row>
    <row r="9" spans="1:5" x14ac:dyDescent="0.2">
      <c r="A9" s="34" t="s">
        <v>268</v>
      </c>
      <c r="B9" s="30" t="s">
        <v>269</v>
      </c>
      <c r="C9" s="34" t="str">
        <f t="shared" si="0"/>
        <v>1.7. Grupo Planeación Estratégica - GRUPL</v>
      </c>
      <c r="D9" s="38"/>
      <c r="E9" s="38"/>
    </row>
    <row r="10" spans="1:5" x14ac:dyDescent="0.2">
      <c r="A10" s="34" t="s">
        <v>270</v>
      </c>
      <c r="B10" s="30" t="s">
        <v>215</v>
      </c>
      <c r="C10" s="34" t="str">
        <f t="shared" si="0"/>
        <v>1.8. Grupo Seguimiento y Evaluación - GRSYE</v>
      </c>
      <c r="D10" s="38"/>
      <c r="E10" s="38"/>
    </row>
    <row r="11" spans="1:5" x14ac:dyDescent="0.2">
      <c r="A11" s="33" t="s">
        <v>271</v>
      </c>
      <c r="B11" s="30" t="s">
        <v>272</v>
      </c>
      <c r="C11" s="34" t="str">
        <f t="shared" si="0"/>
        <v>2. SUBDIRECCION TECNICA Y DE GESTION - SUBTG</v>
      </c>
      <c r="D11" s="38"/>
      <c r="E11" s="38"/>
    </row>
    <row r="12" spans="1:5" x14ac:dyDescent="0.2">
      <c r="A12" s="34" t="s">
        <v>273</v>
      </c>
      <c r="B12" s="31" t="s">
        <v>229</v>
      </c>
      <c r="C12" s="34" t="str">
        <f t="shared" si="0"/>
        <v>2.1.  Grupo Gestión de la Afiliación - GRUGA</v>
      </c>
      <c r="D12" s="38"/>
      <c r="E12" s="38"/>
    </row>
    <row r="13" spans="1:5" x14ac:dyDescent="0.2">
      <c r="A13" s="34" t="s">
        <v>274</v>
      </c>
      <c r="B13" s="31" t="s">
        <v>220</v>
      </c>
      <c r="C13" s="34" t="str">
        <f t="shared" si="0"/>
        <v>2.2. Grupo Gestión de la Información - GRUGI</v>
      </c>
      <c r="D13" s="38"/>
      <c r="E13" s="38"/>
    </row>
    <row r="14" spans="1:5" ht="25.5" x14ac:dyDescent="0.2">
      <c r="A14" s="34" t="s">
        <v>288</v>
      </c>
      <c r="B14" s="31" t="s">
        <v>219</v>
      </c>
      <c r="C14" s="34" t="str">
        <f t="shared" si="0"/>
        <v>2.3. Grupo Sistema Integral de Información - Tecnologías de la Información  y Comunicaciones - SISAM</v>
      </c>
      <c r="D14" s="38"/>
      <c r="E14" s="38"/>
    </row>
    <row r="15" spans="1:5" x14ac:dyDescent="0.2">
      <c r="A15" s="33" t="s">
        <v>275</v>
      </c>
      <c r="B15" s="32" t="s">
        <v>276</v>
      </c>
      <c r="C15" s="34" t="str">
        <f t="shared" si="0"/>
        <v>3. SUBDIRECCION DE SALUD - SUBSA</v>
      </c>
      <c r="D15" s="38"/>
      <c r="E15" s="38"/>
    </row>
    <row r="16" spans="1:5" x14ac:dyDescent="0.2">
      <c r="A16" s="34" t="s">
        <v>277</v>
      </c>
      <c r="B16" s="32" t="s">
        <v>221</v>
      </c>
      <c r="C16" s="34" t="str">
        <f t="shared" si="0"/>
        <v>3.2. Grupo Gestión del Riesgo en Salud - GRERI</v>
      </c>
      <c r="D16" s="38"/>
      <c r="E16" s="38"/>
    </row>
    <row r="17" spans="1:5" x14ac:dyDescent="0.2">
      <c r="A17" s="34" t="s">
        <v>278</v>
      </c>
      <c r="B17" s="32" t="s">
        <v>222</v>
      </c>
      <c r="C17" s="34" t="str">
        <f t="shared" si="0"/>
        <v>3.3. Grupo Aseguramiento en Salud - GRUAS</v>
      </c>
      <c r="D17" s="38"/>
      <c r="E17" s="38"/>
    </row>
    <row r="18" spans="1:5" x14ac:dyDescent="0.2">
      <c r="A18" s="34" t="s">
        <v>279</v>
      </c>
      <c r="B18" s="32" t="s">
        <v>223</v>
      </c>
      <c r="C18" s="34" t="str">
        <f t="shared" si="0"/>
        <v>3.4. Grupo Prestación y Operación de Servicios de Salud - GROSD</v>
      </c>
      <c r="D18" s="38"/>
      <c r="E18" s="38"/>
    </row>
    <row r="19" spans="1:5" x14ac:dyDescent="0.2">
      <c r="A19" s="34" t="s">
        <v>280</v>
      </c>
      <c r="B19" s="32" t="s">
        <v>224</v>
      </c>
      <c r="C19" s="34" t="str">
        <f t="shared" si="0"/>
        <v>3.5. Grupo Salud Operacional - GRUSO</v>
      </c>
      <c r="D19" s="38"/>
      <c r="E19" s="38"/>
    </row>
    <row r="20" spans="1:5" x14ac:dyDescent="0.2">
      <c r="A20" s="33" t="s">
        <v>281</v>
      </c>
      <c r="B20" s="30" t="s">
        <v>282</v>
      </c>
      <c r="C20" s="34" t="str">
        <f t="shared" si="0"/>
        <v>4. SUBDIRECCION ADMINISTRATIVA Y FINANCIERA - SUBAF</v>
      </c>
      <c r="D20" s="38"/>
      <c r="E20" s="38"/>
    </row>
    <row r="21" spans="1:5" x14ac:dyDescent="0.2">
      <c r="A21" s="34" t="s">
        <v>283</v>
      </c>
      <c r="B21" s="30" t="s">
        <v>227</v>
      </c>
      <c r="C21" s="34" t="str">
        <f t="shared" si="0"/>
        <v>4.1. Grupo Gestión Financiera - GRUFI</v>
      </c>
      <c r="D21" s="38"/>
      <c r="E21" s="38"/>
    </row>
    <row r="22" spans="1:5" x14ac:dyDescent="0.2">
      <c r="A22" s="34" t="s">
        <v>284</v>
      </c>
      <c r="B22" s="30" t="s">
        <v>226</v>
      </c>
      <c r="C22" s="34" t="str">
        <f t="shared" si="0"/>
        <v>4.2. Grupo Talento Humano - GRUTH</v>
      </c>
      <c r="D22" s="38"/>
      <c r="E22" s="38"/>
    </row>
    <row r="23" spans="1:5" x14ac:dyDescent="0.2">
      <c r="A23" s="34" t="s">
        <v>285</v>
      </c>
      <c r="B23" s="30" t="s">
        <v>225</v>
      </c>
      <c r="C23" s="34" t="str">
        <f t="shared" si="0"/>
        <v>4.3. Grupo Contratación - GRUCO</v>
      </c>
      <c r="D23" s="38"/>
      <c r="E23" s="38"/>
    </row>
    <row r="24" spans="1:5" x14ac:dyDescent="0.2">
      <c r="A24" s="34" t="s">
        <v>286</v>
      </c>
      <c r="B24" s="30" t="s">
        <v>228</v>
      </c>
      <c r="C24" s="34" t="str">
        <f t="shared" ref="C24" si="1">CONCATENATE(A24," - ",B24)</f>
        <v>4.4. Grupo Apoyo Administrativo - GRUAA</v>
      </c>
      <c r="D24" s="38"/>
      <c r="E24" s="38"/>
    </row>
    <row r="27" spans="1:5" x14ac:dyDescent="0.2">
      <c r="A27" s="35" t="s">
        <v>45</v>
      </c>
    </row>
    <row r="28" spans="1:5" x14ac:dyDescent="0.2">
      <c r="A28" s="39" t="s">
        <v>299</v>
      </c>
      <c r="B28" s="567"/>
      <c r="C28" s="567"/>
    </row>
    <row r="29" spans="1:5" x14ac:dyDescent="0.2">
      <c r="A29" s="39" t="s">
        <v>298</v>
      </c>
      <c r="B29" s="565"/>
      <c r="C29" s="565"/>
    </row>
    <row r="30" spans="1:5" x14ac:dyDescent="0.2">
      <c r="A30" s="40" t="s">
        <v>292</v>
      </c>
      <c r="B30" s="565"/>
      <c r="C30" s="565"/>
    </row>
    <row r="31" spans="1:5" ht="15" customHeight="1" x14ac:dyDescent="0.2">
      <c r="A31" s="39" t="s">
        <v>295</v>
      </c>
      <c r="B31" s="565"/>
      <c r="C31" s="565"/>
    </row>
    <row r="32" spans="1:5" ht="15" customHeight="1" x14ac:dyDescent="0.2">
      <c r="A32" s="39" t="s">
        <v>300</v>
      </c>
      <c r="B32" s="565"/>
      <c r="C32" s="565"/>
    </row>
    <row r="33" spans="1:3" x14ac:dyDescent="0.2">
      <c r="A33" s="40" t="s">
        <v>293</v>
      </c>
      <c r="B33" s="568"/>
      <c r="C33" s="568"/>
    </row>
    <row r="34" spans="1:3" x14ac:dyDescent="0.2">
      <c r="A34" s="40" t="s">
        <v>294</v>
      </c>
      <c r="B34" s="568"/>
      <c r="C34" s="568"/>
    </row>
    <row r="35" spans="1:3" x14ac:dyDescent="0.2">
      <c r="A35" s="39" t="s">
        <v>296</v>
      </c>
      <c r="B35" s="566"/>
      <c r="C35" s="566"/>
    </row>
    <row r="36" spans="1:3" x14ac:dyDescent="0.2">
      <c r="A36" s="39" t="s">
        <v>301</v>
      </c>
      <c r="B36" s="9"/>
      <c r="C36" s="9"/>
    </row>
    <row r="37" spans="1:3" x14ac:dyDescent="0.2">
      <c r="A37" s="39" t="s">
        <v>302</v>
      </c>
      <c r="B37" s="9"/>
      <c r="C37" s="9"/>
    </row>
    <row r="38" spans="1:3" x14ac:dyDescent="0.2">
      <c r="A38" s="39" t="s">
        <v>297</v>
      </c>
      <c r="B38" s="9"/>
      <c r="C38" s="9"/>
    </row>
    <row r="39" spans="1:3" x14ac:dyDescent="0.2">
      <c r="B39" s="9"/>
      <c r="C39" s="9"/>
    </row>
    <row r="40" spans="1:3" x14ac:dyDescent="0.2">
      <c r="A40" s="35" t="s">
        <v>303</v>
      </c>
    </row>
    <row r="41" spans="1:3" x14ac:dyDescent="0.2">
      <c r="A41" s="39" t="s">
        <v>289</v>
      </c>
    </row>
    <row r="42" spans="1:3" x14ac:dyDescent="0.2">
      <c r="A42" s="39" t="s">
        <v>304</v>
      </c>
    </row>
    <row r="43" spans="1:3" x14ac:dyDescent="0.2">
      <c r="A43" s="39" t="s">
        <v>305</v>
      </c>
    </row>
    <row r="44" spans="1:3" x14ac:dyDescent="0.2">
      <c r="A44" s="39" t="s">
        <v>290</v>
      </c>
    </row>
    <row r="45" spans="1:3" x14ac:dyDescent="0.2">
      <c r="A45" s="39" t="s">
        <v>306</v>
      </c>
    </row>
    <row r="47" spans="1:3" ht="15" x14ac:dyDescent="0.2">
      <c r="A47" s="41" t="s">
        <v>28</v>
      </c>
    </row>
    <row r="48" spans="1:3" x14ac:dyDescent="0.2">
      <c r="A48" s="24" t="s">
        <v>29</v>
      </c>
    </row>
    <row r="49" spans="1:1" x14ac:dyDescent="0.2">
      <c r="A49" s="24" t="s">
        <v>30</v>
      </c>
    </row>
    <row r="50" spans="1:1" x14ac:dyDescent="0.2">
      <c r="A50" s="24" t="s">
        <v>120</v>
      </c>
    </row>
    <row r="51" spans="1:1" x14ac:dyDescent="0.2">
      <c r="A51" s="24" t="s">
        <v>119</v>
      </c>
    </row>
    <row r="53" spans="1:1" ht="15" x14ac:dyDescent="0.25">
      <c r="A53" s="174" t="s">
        <v>307</v>
      </c>
    </row>
    <row r="54" spans="1:1" x14ac:dyDescent="0.2">
      <c r="A54" s="24" t="s">
        <v>309</v>
      </c>
    </row>
    <row r="55" spans="1:1" x14ac:dyDescent="0.2">
      <c r="A55" s="24" t="s">
        <v>310</v>
      </c>
    </row>
    <row r="56" spans="1:1" x14ac:dyDescent="0.2">
      <c r="A56" s="24" t="s">
        <v>308</v>
      </c>
    </row>
    <row r="57" spans="1:1" x14ac:dyDescent="0.2">
      <c r="A57" s="24" t="s">
        <v>311</v>
      </c>
    </row>
    <row r="59" spans="1:1" ht="15" x14ac:dyDescent="0.25">
      <c r="A59" s="174" t="s">
        <v>1</v>
      </c>
    </row>
    <row r="60" spans="1:1" x14ac:dyDescent="0.2">
      <c r="A60" s="24" t="s">
        <v>371</v>
      </c>
    </row>
    <row r="61" spans="1:1" x14ac:dyDescent="0.2">
      <c r="A61" s="24" t="s">
        <v>372</v>
      </c>
    </row>
    <row r="62" spans="1:1" x14ac:dyDescent="0.2">
      <c r="A62" s="24" t="s">
        <v>373</v>
      </c>
    </row>
    <row r="64" spans="1:1" ht="15" x14ac:dyDescent="0.25">
      <c r="A64" s="174" t="s">
        <v>37</v>
      </c>
    </row>
    <row r="65" spans="1:1" x14ac:dyDescent="0.2">
      <c r="A65" s="24" t="s">
        <v>374</v>
      </c>
    </row>
    <row r="66" spans="1:1" x14ac:dyDescent="0.2">
      <c r="A66" s="24" t="s">
        <v>375</v>
      </c>
    </row>
    <row r="68" spans="1:1" ht="15" x14ac:dyDescent="0.25">
      <c r="A68" s="174" t="s">
        <v>7</v>
      </c>
    </row>
    <row r="69" spans="1:1" x14ac:dyDescent="0.2">
      <c r="A69" s="24" t="s">
        <v>13</v>
      </c>
    </row>
    <row r="70" spans="1:1" x14ac:dyDescent="0.2">
      <c r="A70" s="24" t="s">
        <v>14</v>
      </c>
    </row>
    <row r="71" spans="1:1" x14ac:dyDescent="0.2">
      <c r="A71" s="24" t="s">
        <v>15</v>
      </c>
    </row>
    <row r="72" spans="1:1" x14ac:dyDescent="0.2">
      <c r="A72" s="24" t="s">
        <v>9</v>
      </c>
    </row>
    <row r="73" spans="1:1" x14ac:dyDescent="0.2">
      <c r="A73" s="24" t="s">
        <v>8</v>
      </c>
    </row>
    <row r="74" spans="1:1" x14ac:dyDescent="0.2">
      <c r="A74" s="24" t="s">
        <v>18</v>
      </c>
    </row>
    <row r="75" spans="1:1" x14ac:dyDescent="0.2">
      <c r="A75" s="24" t="s">
        <v>19</v>
      </c>
    </row>
    <row r="76" spans="1:1" x14ac:dyDescent="0.2">
      <c r="A76" s="24" t="s">
        <v>21</v>
      </c>
    </row>
    <row r="77" spans="1:1" x14ac:dyDescent="0.2">
      <c r="A77" s="24" t="s">
        <v>22</v>
      </c>
    </row>
    <row r="78" spans="1:1" x14ac:dyDescent="0.2">
      <c r="A78" s="24" t="s">
        <v>24</v>
      </c>
    </row>
    <row r="79" spans="1:1" x14ac:dyDescent="0.2">
      <c r="A79" s="24" t="s">
        <v>25</v>
      </c>
    </row>
    <row r="80" spans="1:1" x14ac:dyDescent="0.2">
      <c r="A80" s="24" t="s">
        <v>26</v>
      </c>
    </row>
  </sheetData>
  <sortState xmlns:xlrd2="http://schemas.microsoft.com/office/spreadsheetml/2017/richdata2" ref="A28:A38">
    <sortCondition ref="A28:A38"/>
  </sortState>
  <mergeCells count="9">
    <mergeCell ref="A2:B2"/>
    <mergeCell ref="B29:C29"/>
    <mergeCell ref="B35:C35"/>
    <mergeCell ref="B30:C30"/>
    <mergeCell ref="B28:C28"/>
    <mergeCell ref="B31:C31"/>
    <mergeCell ref="B32:C32"/>
    <mergeCell ref="B33:C33"/>
    <mergeCell ref="B34:C3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62E88-45B1-4587-8735-ECE5457FA045}">
  <sheetPr codeName="Hoja3"/>
  <dimension ref="B2:O20"/>
  <sheetViews>
    <sheetView showGridLines="0" workbookViewId="0">
      <selection activeCell="B6" sqref="B6:O6"/>
    </sheetView>
  </sheetViews>
  <sheetFormatPr baseColWidth="10" defaultRowHeight="15" x14ac:dyDescent="0.25"/>
  <cols>
    <col min="4" max="4" width="5.7109375" customWidth="1"/>
    <col min="5" max="5" width="10.5703125" customWidth="1"/>
    <col min="6" max="6" width="10" customWidth="1"/>
    <col min="11" max="11" width="14.85546875" customWidth="1"/>
    <col min="260" max="260" width="5.7109375" customWidth="1"/>
    <col min="261" max="261" width="10.5703125" customWidth="1"/>
    <col min="262" max="262" width="10" customWidth="1"/>
    <col min="267" max="267" width="14.85546875" customWidth="1"/>
    <col min="516" max="516" width="5.7109375" customWidth="1"/>
    <col min="517" max="517" width="10.5703125" customWidth="1"/>
    <col min="518" max="518" width="10" customWidth="1"/>
    <col min="523" max="523" width="14.85546875" customWidth="1"/>
    <col min="772" max="772" width="5.7109375" customWidth="1"/>
    <col min="773" max="773" width="10.5703125" customWidth="1"/>
    <col min="774" max="774" width="10" customWidth="1"/>
    <col min="779" max="779" width="14.85546875" customWidth="1"/>
    <col min="1028" max="1028" width="5.7109375" customWidth="1"/>
    <col min="1029" max="1029" width="10.5703125" customWidth="1"/>
    <col min="1030" max="1030" width="10" customWidth="1"/>
    <col min="1035" max="1035" width="14.85546875" customWidth="1"/>
    <col min="1284" max="1284" width="5.7109375" customWidth="1"/>
    <col min="1285" max="1285" width="10.5703125" customWidth="1"/>
    <col min="1286" max="1286" width="10" customWidth="1"/>
    <col min="1291" max="1291" width="14.85546875" customWidth="1"/>
    <col min="1540" max="1540" width="5.7109375" customWidth="1"/>
    <col min="1541" max="1541" width="10.5703125" customWidth="1"/>
    <col min="1542" max="1542" width="10" customWidth="1"/>
    <col min="1547" max="1547" width="14.85546875" customWidth="1"/>
    <col min="1796" max="1796" width="5.7109375" customWidth="1"/>
    <col min="1797" max="1797" width="10.5703125" customWidth="1"/>
    <col min="1798" max="1798" width="10" customWidth="1"/>
    <col min="1803" max="1803" width="14.85546875" customWidth="1"/>
    <col min="2052" max="2052" width="5.7109375" customWidth="1"/>
    <col min="2053" max="2053" width="10.5703125" customWidth="1"/>
    <col min="2054" max="2054" width="10" customWidth="1"/>
    <col min="2059" max="2059" width="14.85546875" customWidth="1"/>
    <col min="2308" max="2308" width="5.7109375" customWidth="1"/>
    <col min="2309" max="2309" width="10.5703125" customWidth="1"/>
    <col min="2310" max="2310" width="10" customWidth="1"/>
    <col min="2315" max="2315" width="14.85546875" customWidth="1"/>
    <col min="2564" max="2564" width="5.7109375" customWidth="1"/>
    <col min="2565" max="2565" width="10.5703125" customWidth="1"/>
    <col min="2566" max="2566" width="10" customWidth="1"/>
    <col min="2571" max="2571" width="14.85546875" customWidth="1"/>
    <col min="2820" max="2820" width="5.7109375" customWidth="1"/>
    <col min="2821" max="2821" width="10.5703125" customWidth="1"/>
    <col min="2822" max="2822" width="10" customWidth="1"/>
    <col min="2827" max="2827" width="14.85546875" customWidth="1"/>
    <col min="3076" max="3076" width="5.7109375" customWidth="1"/>
    <col min="3077" max="3077" width="10.5703125" customWidth="1"/>
    <col min="3078" max="3078" width="10" customWidth="1"/>
    <col min="3083" max="3083" width="14.85546875" customWidth="1"/>
    <col min="3332" max="3332" width="5.7109375" customWidth="1"/>
    <col min="3333" max="3333" width="10.5703125" customWidth="1"/>
    <col min="3334" max="3334" width="10" customWidth="1"/>
    <col min="3339" max="3339" width="14.85546875" customWidth="1"/>
    <col min="3588" max="3588" width="5.7109375" customWidth="1"/>
    <col min="3589" max="3589" width="10.5703125" customWidth="1"/>
    <col min="3590" max="3590" width="10" customWidth="1"/>
    <col min="3595" max="3595" width="14.85546875" customWidth="1"/>
    <col min="3844" max="3844" width="5.7109375" customWidth="1"/>
    <col min="3845" max="3845" width="10.5703125" customWidth="1"/>
    <col min="3846" max="3846" width="10" customWidth="1"/>
    <col min="3851" max="3851" width="14.85546875" customWidth="1"/>
    <col min="4100" max="4100" width="5.7109375" customWidth="1"/>
    <col min="4101" max="4101" width="10.5703125" customWidth="1"/>
    <col min="4102" max="4102" width="10" customWidth="1"/>
    <col min="4107" max="4107" width="14.85546875" customWidth="1"/>
    <col min="4356" max="4356" width="5.7109375" customWidth="1"/>
    <col min="4357" max="4357" width="10.5703125" customWidth="1"/>
    <col min="4358" max="4358" width="10" customWidth="1"/>
    <col min="4363" max="4363" width="14.85546875" customWidth="1"/>
    <col min="4612" max="4612" width="5.7109375" customWidth="1"/>
    <col min="4613" max="4613" width="10.5703125" customWidth="1"/>
    <col min="4614" max="4614" width="10" customWidth="1"/>
    <col min="4619" max="4619" width="14.85546875" customWidth="1"/>
    <col min="4868" max="4868" width="5.7109375" customWidth="1"/>
    <col min="4869" max="4869" width="10.5703125" customWidth="1"/>
    <col min="4870" max="4870" width="10" customWidth="1"/>
    <col min="4875" max="4875" width="14.85546875" customWidth="1"/>
    <col min="5124" max="5124" width="5.7109375" customWidth="1"/>
    <col min="5125" max="5125" width="10.5703125" customWidth="1"/>
    <col min="5126" max="5126" width="10" customWidth="1"/>
    <col min="5131" max="5131" width="14.85546875" customWidth="1"/>
    <col min="5380" max="5380" width="5.7109375" customWidth="1"/>
    <col min="5381" max="5381" width="10.5703125" customWidth="1"/>
    <col min="5382" max="5382" width="10" customWidth="1"/>
    <col min="5387" max="5387" width="14.85546875" customWidth="1"/>
    <col min="5636" max="5636" width="5.7109375" customWidth="1"/>
    <col min="5637" max="5637" width="10.5703125" customWidth="1"/>
    <col min="5638" max="5638" width="10" customWidth="1"/>
    <col min="5643" max="5643" width="14.85546875" customWidth="1"/>
    <col min="5892" max="5892" width="5.7109375" customWidth="1"/>
    <col min="5893" max="5893" width="10.5703125" customWidth="1"/>
    <col min="5894" max="5894" width="10" customWidth="1"/>
    <col min="5899" max="5899" width="14.85546875" customWidth="1"/>
    <col min="6148" max="6148" width="5.7109375" customWidth="1"/>
    <col min="6149" max="6149" width="10.5703125" customWidth="1"/>
    <col min="6150" max="6150" width="10" customWidth="1"/>
    <col min="6155" max="6155" width="14.85546875" customWidth="1"/>
    <col min="6404" max="6404" width="5.7109375" customWidth="1"/>
    <col min="6405" max="6405" width="10.5703125" customWidth="1"/>
    <col min="6406" max="6406" width="10" customWidth="1"/>
    <col min="6411" max="6411" width="14.85546875" customWidth="1"/>
    <col min="6660" max="6660" width="5.7109375" customWidth="1"/>
    <col min="6661" max="6661" width="10.5703125" customWidth="1"/>
    <col min="6662" max="6662" width="10" customWidth="1"/>
    <col min="6667" max="6667" width="14.85546875" customWidth="1"/>
    <col min="6916" max="6916" width="5.7109375" customWidth="1"/>
    <col min="6917" max="6917" width="10.5703125" customWidth="1"/>
    <col min="6918" max="6918" width="10" customWidth="1"/>
    <col min="6923" max="6923" width="14.85546875" customWidth="1"/>
    <col min="7172" max="7172" width="5.7109375" customWidth="1"/>
    <col min="7173" max="7173" width="10.5703125" customWidth="1"/>
    <col min="7174" max="7174" width="10" customWidth="1"/>
    <col min="7179" max="7179" width="14.85546875" customWidth="1"/>
    <col min="7428" max="7428" width="5.7109375" customWidth="1"/>
    <col min="7429" max="7429" width="10.5703125" customWidth="1"/>
    <col min="7430" max="7430" width="10" customWidth="1"/>
    <col min="7435" max="7435" width="14.85546875" customWidth="1"/>
    <col min="7684" max="7684" width="5.7109375" customWidth="1"/>
    <col min="7685" max="7685" width="10.5703125" customWidth="1"/>
    <col min="7686" max="7686" width="10" customWidth="1"/>
    <col min="7691" max="7691" width="14.85546875" customWidth="1"/>
    <col min="7940" max="7940" width="5.7109375" customWidth="1"/>
    <col min="7941" max="7941" width="10.5703125" customWidth="1"/>
    <col min="7942" max="7942" width="10" customWidth="1"/>
    <col min="7947" max="7947" width="14.85546875" customWidth="1"/>
    <col min="8196" max="8196" width="5.7109375" customWidth="1"/>
    <col min="8197" max="8197" width="10.5703125" customWidth="1"/>
    <col min="8198" max="8198" width="10" customWidth="1"/>
    <col min="8203" max="8203" width="14.85546875" customWidth="1"/>
    <col min="8452" max="8452" width="5.7109375" customWidth="1"/>
    <col min="8453" max="8453" width="10.5703125" customWidth="1"/>
    <col min="8454" max="8454" width="10" customWidth="1"/>
    <col min="8459" max="8459" width="14.85546875" customWidth="1"/>
    <col min="8708" max="8708" width="5.7109375" customWidth="1"/>
    <col min="8709" max="8709" width="10.5703125" customWidth="1"/>
    <col min="8710" max="8710" width="10" customWidth="1"/>
    <col min="8715" max="8715" width="14.85546875" customWidth="1"/>
    <col min="8964" max="8964" width="5.7109375" customWidth="1"/>
    <col min="8965" max="8965" width="10.5703125" customWidth="1"/>
    <col min="8966" max="8966" width="10" customWidth="1"/>
    <col min="8971" max="8971" width="14.85546875" customWidth="1"/>
    <col min="9220" max="9220" width="5.7109375" customWidth="1"/>
    <col min="9221" max="9221" width="10.5703125" customWidth="1"/>
    <col min="9222" max="9222" width="10" customWidth="1"/>
    <col min="9227" max="9227" width="14.85546875" customWidth="1"/>
    <col min="9476" max="9476" width="5.7109375" customWidth="1"/>
    <col min="9477" max="9477" width="10.5703125" customWidth="1"/>
    <col min="9478" max="9478" width="10" customWidth="1"/>
    <col min="9483" max="9483" width="14.85546875" customWidth="1"/>
    <col min="9732" max="9732" width="5.7109375" customWidth="1"/>
    <col min="9733" max="9733" width="10.5703125" customWidth="1"/>
    <col min="9734" max="9734" width="10" customWidth="1"/>
    <col min="9739" max="9739" width="14.85546875" customWidth="1"/>
    <col min="9988" max="9988" width="5.7109375" customWidth="1"/>
    <col min="9989" max="9989" width="10.5703125" customWidth="1"/>
    <col min="9990" max="9990" width="10" customWidth="1"/>
    <col min="9995" max="9995" width="14.85546875" customWidth="1"/>
    <col min="10244" max="10244" width="5.7109375" customWidth="1"/>
    <col min="10245" max="10245" width="10.5703125" customWidth="1"/>
    <col min="10246" max="10246" width="10" customWidth="1"/>
    <col min="10251" max="10251" width="14.85546875" customWidth="1"/>
    <col min="10500" max="10500" width="5.7109375" customWidth="1"/>
    <col min="10501" max="10501" width="10.5703125" customWidth="1"/>
    <col min="10502" max="10502" width="10" customWidth="1"/>
    <col min="10507" max="10507" width="14.85546875" customWidth="1"/>
    <col min="10756" max="10756" width="5.7109375" customWidth="1"/>
    <col min="10757" max="10757" width="10.5703125" customWidth="1"/>
    <col min="10758" max="10758" width="10" customWidth="1"/>
    <col min="10763" max="10763" width="14.85546875" customWidth="1"/>
    <col min="11012" max="11012" width="5.7109375" customWidth="1"/>
    <col min="11013" max="11013" width="10.5703125" customWidth="1"/>
    <col min="11014" max="11014" width="10" customWidth="1"/>
    <col min="11019" max="11019" width="14.85546875" customWidth="1"/>
    <col min="11268" max="11268" width="5.7109375" customWidth="1"/>
    <col min="11269" max="11269" width="10.5703125" customWidth="1"/>
    <col min="11270" max="11270" width="10" customWidth="1"/>
    <col min="11275" max="11275" width="14.85546875" customWidth="1"/>
    <col min="11524" max="11524" width="5.7109375" customWidth="1"/>
    <col min="11525" max="11525" width="10.5703125" customWidth="1"/>
    <col min="11526" max="11526" width="10" customWidth="1"/>
    <col min="11531" max="11531" width="14.85546875" customWidth="1"/>
    <col min="11780" max="11780" width="5.7109375" customWidth="1"/>
    <col min="11781" max="11781" width="10.5703125" customWidth="1"/>
    <col min="11782" max="11782" width="10" customWidth="1"/>
    <col min="11787" max="11787" width="14.85546875" customWidth="1"/>
    <col min="12036" max="12036" width="5.7109375" customWidth="1"/>
    <col min="12037" max="12037" width="10.5703125" customWidth="1"/>
    <col min="12038" max="12038" width="10" customWidth="1"/>
    <col min="12043" max="12043" width="14.85546875" customWidth="1"/>
    <col min="12292" max="12292" width="5.7109375" customWidth="1"/>
    <col min="12293" max="12293" width="10.5703125" customWidth="1"/>
    <col min="12294" max="12294" width="10" customWidth="1"/>
    <col min="12299" max="12299" width="14.85546875" customWidth="1"/>
    <col min="12548" max="12548" width="5.7109375" customWidth="1"/>
    <col min="12549" max="12549" width="10.5703125" customWidth="1"/>
    <col min="12550" max="12550" width="10" customWidth="1"/>
    <col min="12555" max="12555" width="14.85546875" customWidth="1"/>
    <col min="12804" max="12804" width="5.7109375" customWidth="1"/>
    <col min="12805" max="12805" width="10.5703125" customWidth="1"/>
    <col min="12806" max="12806" width="10" customWidth="1"/>
    <col min="12811" max="12811" width="14.85546875" customWidth="1"/>
    <col min="13060" max="13060" width="5.7109375" customWidth="1"/>
    <col min="13061" max="13061" width="10.5703125" customWidth="1"/>
    <col min="13062" max="13062" width="10" customWidth="1"/>
    <col min="13067" max="13067" width="14.85546875" customWidth="1"/>
    <col min="13316" max="13316" width="5.7109375" customWidth="1"/>
    <col min="13317" max="13317" width="10.5703125" customWidth="1"/>
    <col min="13318" max="13318" width="10" customWidth="1"/>
    <col min="13323" max="13323" width="14.85546875" customWidth="1"/>
    <col min="13572" max="13572" width="5.7109375" customWidth="1"/>
    <col min="13573" max="13573" width="10.5703125" customWidth="1"/>
    <col min="13574" max="13574" width="10" customWidth="1"/>
    <col min="13579" max="13579" width="14.85546875" customWidth="1"/>
    <col min="13828" max="13828" width="5.7109375" customWidth="1"/>
    <col min="13829" max="13829" width="10.5703125" customWidth="1"/>
    <col min="13830" max="13830" width="10" customWidth="1"/>
    <col min="13835" max="13835" width="14.85546875" customWidth="1"/>
    <col min="14084" max="14084" width="5.7109375" customWidth="1"/>
    <col min="14085" max="14085" width="10.5703125" customWidth="1"/>
    <col min="14086" max="14086" width="10" customWidth="1"/>
    <col min="14091" max="14091" width="14.85546875" customWidth="1"/>
    <col min="14340" max="14340" width="5.7109375" customWidth="1"/>
    <col min="14341" max="14341" width="10.5703125" customWidth="1"/>
    <col min="14342" max="14342" width="10" customWidth="1"/>
    <col min="14347" max="14347" width="14.85546875" customWidth="1"/>
    <col min="14596" max="14596" width="5.7109375" customWidth="1"/>
    <col min="14597" max="14597" width="10.5703125" customWidth="1"/>
    <col min="14598" max="14598" width="10" customWidth="1"/>
    <col min="14603" max="14603" width="14.85546875" customWidth="1"/>
    <col min="14852" max="14852" width="5.7109375" customWidth="1"/>
    <col min="14853" max="14853" width="10.5703125" customWidth="1"/>
    <col min="14854" max="14854" width="10" customWidth="1"/>
    <col min="14859" max="14859" width="14.85546875" customWidth="1"/>
    <col min="15108" max="15108" width="5.7109375" customWidth="1"/>
    <col min="15109" max="15109" width="10.5703125" customWidth="1"/>
    <col min="15110" max="15110" width="10" customWidth="1"/>
    <col min="15115" max="15115" width="14.85546875" customWidth="1"/>
    <col min="15364" max="15364" width="5.7109375" customWidth="1"/>
    <col min="15365" max="15365" width="10.5703125" customWidth="1"/>
    <col min="15366" max="15366" width="10" customWidth="1"/>
    <col min="15371" max="15371" width="14.85546875" customWidth="1"/>
    <col min="15620" max="15620" width="5.7109375" customWidth="1"/>
    <col min="15621" max="15621" width="10.5703125" customWidth="1"/>
    <col min="15622" max="15622" width="10" customWidth="1"/>
    <col min="15627" max="15627" width="14.85546875" customWidth="1"/>
    <col min="15876" max="15876" width="5.7109375" customWidth="1"/>
    <col min="15877" max="15877" width="10.5703125" customWidth="1"/>
    <col min="15878" max="15878" width="10" customWidth="1"/>
    <col min="15883" max="15883" width="14.85546875" customWidth="1"/>
    <col min="16132" max="16132" width="5.7109375" customWidth="1"/>
    <col min="16133" max="16133" width="10.5703125" customWidth="1"/>
    <col min="16134" max="16134" width="10" customWidth="1"/>
    <col min="16139" max="16139" width="14.85546875" customWidth="1"/>
  </cols>
  <sheetData>
    <row r="2" spans="2:15" ht="32.25" customHeight="1" x14ac:dyDescent="0.25">
      <c r="B2" s="222"/>
      <c r="C2" s="223"/>
      <c r="D2" s="228" t="s">
        <v>255</v>
      </c>
      <c r="E2" s="229"/>
      <c r="F2" s="228" t="s">
        <v>380</v>
      </c>
      <c r="G2" s="230"/>
      <c r="H2" s="230"/>
      <c r="I2" s="230"/>
      <c r="J2" s="230"/>
      <c r="K2" s="230"/>
      <c r="L2" s="230"/>
      <c r="M2" s="230"/>
      <c r="N2" s="230"/>
      <c r="O2" s="229"/>
    </row>
    <row r="3" spans="2:15" x14ac:dyDescent="0.25">
      <c r="B3" s="224"/>
      <c r="C3" s="225"/>
      <c r="D3" s="228" t="s">
        <v>256</v>
      </c>
      <c r="E3" s="229"/>
      <c r="F3" s="228" t="s">
        <v>312</v>
      </c>
      <c r="G3" s="230"/>
      <c r="H3" s="230"/>
      <c r="I3" s="230"/>
      <c r="J3" s="230"/>
      <c r="K3" s="230"/>
      <c r="L3" s="230"/>
      <c r="M3" s="230"/>
      <c r="N3" s="230"/>
      <c r="O3" s="229"/>
    </row>
    <row r="4" spans="2:15" x14ac:dyDescent="0.25">
      <c r="B4" s="224"/>
      <c r="C4" s="225"/>
      <c r="D4" s="228" t="s">
        <v>257</v>
      </c>
      <c r="E4" s="229"/>
      <c r="F4" s="266" t="s">
        <v>313</v>
      </c>
      <c r="G4" s="267"/>
      <c r="H4" s="267"/>
      <c r="I4" s="267"/>
      <c r="J4" s="267"/>
      <c r="K4" s="267"/>
      <c r="L4" s="267"/>
      <c r="M4" s="267"/>
      <c r="N4" s="267"/>
      <c r="O4" s="268"/>
    </row>
    <row r="5" spans="2:15" x14ac:dyDescent="0.25">
      <c r="B5" s="226"/>
      <c r="C5" s="227"/>
      <c r="D5" s="228" t="s">
        <v>258</v>
      </c>
      <c r="E5" s="229"/>
      <c r="F5" s="228" t="s">
        <v>381</v>
      </c>
      <c r="G5" s="230"/>
      <c r="H5" s="230"/>
      <c r="I5" s="230"/>
      <c r="J5" s="230"/>
      <c r="K5" s="230"/>
      <c r="L5" s="230"/>
      <c r="M5" s="230"/>
      <c r="N5" s="230"/>
      <c r="O5" s="229"/>
    </row>
    <row r="6" spans="2:15" ht="231.75" customHeight="1" x14ac:dyDescent="0.25">
      <c r="B6" s="269" t="s">
        <v>382</v>
      </c>
      <c r="C6" s="270"/>
      <c r="D6" s="270"/>
      <c r="E6" s="270"/>
      <c r="F6" s="270"/>
      <c r="G6" s="270"/>
      <c r="H6" s="270"/>
      <c r="I6" s="270"/>
      <c r="J6" s="270"/>
      <c r="K6" s="270"/>
      <c r="L6" s="270"/>
      <c r="M6" s="270"/>
      <c r="N6" s="270"/>
      <c r="O6" s="271"/>
    </row>
    <row r="7" spans="2:15" s="153" customFormat="1" ht="12.75" x14ac:dyDescent="0.2">
      <c r="B7" s="234" t="s">
        <v>230</v>
      </c>
      <c r="C7" s="235"/>
      <c r="D7" s="235"/>
      <c r="E7" s="235"/>
      <c r="F7" s="235"/>
      <c r="G7" s="235"/>
      <c r="H7" s="235"/>
      <c r="I7" s="235"/>
      <c r="J7" s="235"/>
      <c r="K7" s="235"/>
      <c r="L7" s="235"/>
      <c r="M7" s="235"/>
      <c r="N7" s="235"/>
      <c r="O7" s="236"/>
    </row>
    <row r="8" spans="2:15" s="153" customFormat="1" ht="50.25" customHeight="1" x14ac:dyDescent="0.2">
      <c r="B8" s="237"/>
      <c r="C8" s="240" t="s">
        <v>231</v>
      </c>
      <c r="D8" s="241"/>
      <c r="E8" s="234" t="s">
        <v>232</v>
      </c>
      <c r="F8" s="242"/>
      <c r="G8" s="272" t="s">
        <v>233</v>
      </c>
      <c r="H8" s="272"/>
      <c r="I8" s="272"/>
      <c r="J8" s="272"/>
      <c r="K8" s="272"/>
      <c r="L8" s="272"/>
      <c r="M8" s="272"/>
      <c r="N8" s="273"/>
      <c r="O8" s="237"/>
    </row>
    <row r="9" spans="2:15" s="153" customFormat="1" ht="150" customHeight="1" x14ac:dyDescent="0.2">
      <c r="B9" s="238"/>
      <c r="C9" s="274" t="s">
        <v>383</v>
      </c>
      <c r="D9" s="275"/>
      <c r="E9" s="276" t="s">
        <v>384</v>
      </c>
      <c r="F9" s="277"/>
      <c r="G9" s="278" t="s">
        <v>385</v>
      </c>
      <c r="H9" s="278"/>
      <c r="I9" s="278"/>
      <c r="J9" s="278"/>
      <c r="K9" s="278"/>
      <c r="L9" s="278"/>
      <c r="M9" s="278"/>
      <c r="N9" s="279"/>
      <c r="O9" s="238"/>
    </row>
    <row r="10" spans="2:15" s="153" customFormat="1" ht="81.75" customHeight="1" x14ac:dyDescent="0.2">
      <c r="B10" s="238"/>
      <c r="C10" s="175"/>
      <c r="D10" s="176"/>
      <c r="E10" s="240"/>
      <c r="F10" s="243"/>
      <c r="G10" s="266" t="s">
        <v>386</v>
      </c>
      <c r="H10" s="281"/>
      <c r="I10" s="281"/>
      <c r="J10" s="281"/>
      <c r="K10" s="281"/>
      <c r="L10" s="281"/>
      <c r="M10" s="281"/>
      <c r="N10" s="282"/>
      <c r="O10" s="238"/>
    </row>
    <row r="11" spans="2:15" s="153" customFormat="1" ht="39" customHeight="1" x14ac:dyDescent="0.25">
      <c r="B11" s="240" t="s">
        <v>387</v>
      </c>
      <c r="C11" s="230"/>
      <c r="D11" s="230"/>
      <c r="E11" s="230"/>
      <c r="F11" s="230"/>
      <c r="G11" s="230"/>
      <c r="H11" s="230"/>
      <c r="I11" s="230"/>
      <c r="J11" s="230"/>
      <c r="K11" s="230"/>
      <c r="L11" s="230"/>
      <c r="M11" s="230"/>
      <c r="N11" s="230"/>
      <c r="O11" s="229"/>
    </row>
    <row r="12" spans="2:15" s="153" customFormat="1" x14ac:dyDescent="0.25">
      <c r="B12" s="263" t="s">
        <v>388</v>
      </c>
      <c r="C12" s="265"/>
      <c r="D12" s="265"/>
      <c r="E12" s="265"/>
      <c r="F12" s="259" t="s">
        <v>389</v>
      </c>
      <c r="G12" s="260"/>
      <c r="H12" s="260"/>
      <c r="I12" s="260"/>
      <c r="J12" s="260"/>
      <c r="K12" s="280"/>
      <c r="L12" s="259" t="s">
        <v>390</v>
      </c>
      <c r="M12" s="260"/>
      <c r="N12" s="260"/>
      <c r="O12" s="280"/>
    </row>
    <row r="13" spans="2:15" s="119" customFormat="1" ht="384" customHeight="1" x14ac:dyDescent="0.2">
      <c r="B13" s="283" t="s">
        <v>320</v>
      </c>
      <c r="C13" s="283"/>
      <c r="D13" s="283"/>
      <c r="E13" s="283"/>
      <c r="F13" s="284" t="s">
        <v>391</v>
      </c>
      <c r="G13" s="285"/>
      <c r="H13" s="286"/>
      <c r="I13" s="284" t="s">
        <v>392</v>
      </c>
      <c r="J13" s="285"/>
      <c r="K13" s="286"/>
      <c r="L13" s="283" t="s">
        <v>323</v>
      </c>
      <c r="M13" s="283"/>
      <c r="N13" s="283"/>
      <c r="O13" s="283"/>
    </row>
    <row r="14" spans="2:15" s="153" customFormat="1" x14ac:dyDescent="0.25">
      <c r="B14" s="274" t="s">
        <v>324</v>
      </c>
      <c r="C14" s="230"/>
      <c r="D14" s="230"/>
      <c r="E14" s="230"/>
      <c r="F14" s="230"/>
      <c r="G14" s="230"/>
      <c r="H14" s="230"/>
      <c r="I14" s="230"/>
      <c r="J14" s="230"/>
      <c r="K14" s="230"/>
      <c r="L14" s="230"/>
      <c r="M14" s="230"/>
      <c r="N14" s="230"/>
      <c r="O14" s="229"/>
    </row>
    <row r="15" spans="2:15" s="153" customFormat="1" ht="15.75" customHeight="1" x14ac:dyDescent="0.25">
      <c r="B15" s="263" t="s">
        <v>388</v>
      </c>
      <c r="C15" s="265"/>
      <c r="D15" s="265"/>
      <c r="E15" s="265"/>
      <c r="F15" s="259" t="s">
        <v>389</v>
      </c>
      <c r="G15" s="260"/>
      <c r="H15" s="260"/>
      <c r="I15" s="260"/>
      <c r="J15" s="260"/>
      <c r="K15" s="280"/>
      <c r="L15" s="259" t="s">
        <v>390</v>
      </c>
      <c r="M15" s="260"/>
      <c r="N15" s="260"/>
      <c r="O15" s="280"/>
    </row>
    <row r="16" spans="2:15" s="119" customFormat="1" ht="276.75" customHeight="1" x14ac:dyDescent="0.2">
      <c r="B16" s="283" t="s">
        <v>320</v>
      </c>
      <c r="C16" s="283"/>
      <c r="D16" s="283"/>
      <c r="E16" s="283"/>
      <c r="F16" s="284" t="s">
        <v>393</v>
      </c>
      <c r="G16" s="285"/>
      <c r="H16" s="286"/>
      <c r="I16" s="284" t="s">
        <v>394</v>
      </c>
      <c r="J16" s="285"/>
      <c r="K16" s="286"/>
      <c r="L16" s="283" t="s">
        <v>326</v>
      </c>
      <c r="M16" s="283"/>
      <c r="N16" s="283"/>
      <c r="O16" s="283"/>
    </row>
    <row r="17" spans="2:15" x14ac:dyDescent="0.25">
      <c r="F17" s="159"/>
    </row>
    <row r="18" spans="2:15" s="153" customFormat="1" x14ac:dyDescent="0.25">
      <c r="B18" s="274" t="s">
        <v>327</v>
      </c>
      <c r="C18" s="230"/>
      <c r="D18" s="230"/>
      <c r="E18" s="230"/>
      <c r="F18" s="230"/>
      <c r="G18" s="230"/>
      <c r="H18" s="230"/>
      <c r="I18" s="230"/>
      <c r="J18" s="230"/>
      <c r="K18" s="230"/>
      <c r="L18" s="230"/>
      <c r="M18" s="230"/>
      <c r="N18" s="230"/>
      <c r="O18" s="229"/>
    </row>
    <row r="19" spans="2:15" s="153" customFormat="1" x14ac:dyDescent="0.25">
      <c r="B19" s="263" t="s">
        <v>388</v>
      </c>
      <c r="C19" s="265"/>
      <c r="D19" s="265"/>
      <c r="E19" s="265"/>
      <c r="F19" s="259" t="s">
        <v>389</v>
      </c>
      <c r="G19" s="260"/>
      <c r="H19" s="260"/>
      <c r="I19" s="260"/>
      <c r="J19" s="260"/>
      <c r="K19" s="280"/>
      <c r="L19" s="259" t="s">
        <v>390</v>
      </c>
      <c r="M19" s="260"/>
      <c r="N19" s="260"/>
      <c r="O19" s="280"/>
    </row>
    <row r="20" spans="2:15" s="119" customFormat="1" ht="260.25" customHeight="1" x14ac:dyDescent="0.2">
      <c r="B20" s="283" t="s">
        <v>320</v>
      </c>
      <c r="C20" s="283"/>
      <c r="D20" s="283"/>
      <c r="E20" s="283"/>
      <c r="F20" s="284" t="s">
        <v>328</v>
      </c>
      <c r="G20" s="285"/>
      <c r="H20" s="286"/>
      <c r="I20" s="284" t="s">
        <v>329</v>
      </c>
      <c r="J20" s="285"/>
      <c r="K20" s="286"/>
      <c r="L20" s="283" t="s">
        <v>323</v>
      </c>
      <c r="M20" s="283"/>
      <c r="N20" s="283"/>
      <c r="O20" s="283"/>
    </row>
  </sheetData>
  <mergeCells count="45">
    <mergeCell ref="B20:E20"/>
    <mergeCell ref="F20:H20"/>
    <mergeCell ref="I20:K20"/>
    <mergeCell ref="L20:O20"/>
    <mergeCell ref="B16:E16"/>
    <mergeCell ref="F16:H16"/>
    <mergeCell ref="I16:K16"/>
    <mergeCell ref="L16:O16"/>
    <mergeCell ref="B18:O18"/>
    <mergeCell ref="B19:E19"/>
    <mergeCell ref="F19:K19"/>
    <mergeCell ref="L19:O19"/>
    <mergeCell ref="B15:E15"/>
    <mergeCell ref="F15:K15"/>
    <mergeCell ref="L15:O15"/>
    <mergeCell ref="E10:F10"/>
    <mergeCell ref="G10:N10"/>
    <mergeCell ref="B11:O11"/>
    <mergeCell ref="B12:E12"/>
    <mergeCell ref="F12:K12"/>
    <mergeCell ref="L12:O12"/>
    <mergeCell ref="B13:E13"/>
    <mergeCell ref="F13:H13"/>
    <mergeCell ref="I13:K13"/>
    <mergeCell ref="L13:O13"/>
    <mergeCell ref="B14:O14"/>
    <mergeCell ref="B6:O6"/>
    <mergeCell ref="B7:O7"/>
    <mergeCell ref="B8:B10"/>
    <mergeCell ref="C8:D8"/>
    <mergeCell ref="E8:F8"/>
    <mergeCell ref="G8:N8"/>
    <mergeCell ref="O8:O10"/>
    <mergeCell ref="C9:D9"/>
    <mergeCell ref="E9:F9"/>
    <mergeCell ref="G9:N9"/>
    <mergeCell ref="B2:C5"/>
    <mergeCell ref="D2:E2"/>
    <mergeCell ref="F2:O2"/>
    <mergeCell ref="D3:E3"/>
    <mergeCell ref="F3:O3"/>
    <mergeCell ref="D4:E4"/>
    <mergeCell ref="F4:O4"/>
    <mergeCell ref="D5:E5"/>
    <mergeCell ref="F5:O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4:H56"/>
  <sheetViews>
    <sheetView topLeftCell="A28" zoomScale="80" zoomScaleNormal="80" workbookViewId="0">
      <selection activeCell="J20" sqref="J20"/>
    </sheetView>
  </sheetViews>
  <sheetFormatPr baseColWidth="10" defaultRowHeight="14.25" x14ac:dyDescent="0.2"/>
  <cols>
    <col min="1" max="1" width="2.85546875" style="10" customWidth="1"/>
    <col min="2" max="3" width="24.7109375" style="10" customWidth="1"/>
    <col min="4" max="4" width="11.5703125" style="10" customWidth="1"/>
    <col min="5" max="5" width="24.7109375" style="10" customWidth="1"/>
    <col min="6" max="6" width="32" style="10" customWidth="1"/>
    <col min="7" max="8" width="24.7109375" style="10" customWidth="1"/>
    <col min="9" max="16384" width="11.42578125" style="10"/>
  </cols>
  <sheetData>
    <row r="4" spans="2:8" ht="15" x14ac:dyDescent="0.2">
      <c r="B4" s="298" t="s">
        <v>242</v>
      </c>
      <c r="C4" s="299"/>
      <c r="D4" s="299"/>
      <c r="E4" s="299"/>
      <c r="F4" s="299"/>
      <c r="G4" s="299"/>
      <c r="H4" s="300"/>
    </row>
    <row r="5" spans="2:8" ht="15.75" customHeight="1" x14ac:dyDescent="0.2">
      <c r="B5" s="308"/>
      <c r="C5" s="309"/>
      <c r="D5" s="309"/>
      <c r="E5" s="309"/>
      <c r="F5" s="309"/>
      <c r="G5" s="309"/>
      <c r="H5" s="310"/>
    </row>
    <row r="6" spans="2:8" ht="63" customHeight="1" x14ac:dyDescent="0.2">
      <c r="B6" s="301" t="s">
        <v>361</v>
      </c>
      <c r="C6" s="301"/>
      <c r="D6" s="301"/>
      <c r="E6" s="301"/>
      <c r="F6" s="301"/>
      <c r="G6" s="301"/>
      <c r="H6" s="301"/>
    </row>
    <row r="7" spans="2:8" ht="129.75" customHeight="1" x14ac:dyDescent="0.2">
      <c r="B7" s="301"/>
      <c r="C7" s="301"/>
      <c r="D7" s="301"/>
      <c r="E7" s="301"/>
      <c r="F7" s="301"/>
      <c r="G7" s="301"/>
      <c r="H7" s="301"/>
    </row>
    <row r="8" spans="2:8" ht="15" x14ac:dyDescent="0.2">
      <c r="B8" s="302" t="s">
        <v>143</v>
      </c>
      <c r="C8" s="303"/>
      <c r="D8" s="303"/>
      <c r="E8" s="303"/>
      <c r="F8" s="303"/>
      <c r="G8" s="303"/>
      <c r="H8" s="303"/>
    </row>
    <row r="9" spans="2:8" ht="95.25" customHeight="1" x14ac:dyDescent="0.2">
      <c r="B9" s="304" t="s">
        <v>362</v>
      </c>
      <c r="C9" s="304"/>
      <c r="D9" s="304"/>
      <c r="E9" s="304"/>
      <c r="F9" s="304"/>
      <c r="G9" s="304"/>
      <c r="H9" s="304"/>
    </row>
    <row r="10" spans="2:8" ht="15" x14ac:dyDescent="0.2">
      <c r="B10" s="177"/>
      <c r="C10" s="178"/>
      <c r="D10" s="178"/>
      <c r="E10" s="178"/>
      <c r="F10" s="178"/>
      <c r="G10" s="178"/>
      <c r="H10" s="179"/>
    </row>
    <row r="11" spans="2:8" ht="16.5" customHeight="1" x14ac:dyDescent="0.2">
      <c r="B11" s="305" t="s">
        <v>363</v>
      </c>
      <c r="C11" s="306"/>
      <c r="D11" s="306"/>
      <c r="E11" s="306"/>
      <c r="F11" s="306"/>
      <c r="G11" s="306"/>
      <c r="H11" s="307"/>
    </row>
    <row r="12" spans="2:8" ht="44.25" customHeight="1" x14ac:dyDescent="0.2">
      <c r="B12" s="305"/>
      <c r="C12" s="306"/>
      <c r="D12" s="306"/>
      <c r="E12" s="306"/>
      <c r="F12" s="306"/>
      <c r="G12" s="306"/>
      <c r="H12" s="307"/>
    </row>
    <row r="13" spans="2:8" ht="15" x14ac:dyDescent="0.2">
      <c r="B13" s="180"/>
      <c r="C13" s="181"/>
      <c r="D13" s="182"/>
      <c r="E13" s="182"/>
      <c r="F13" s="182"/>
      <c r="G13" s="183"/>
      <c r="H13" s="184"/>
    </row>
    <row r="14" spans="2:8" ht="15" x14ac:dyDescent="0.2">
      <c r="B14" s="180"/>
      <c r="C14" s="296" t="s">
        <v>144</v>
      </c>
      <c r="D14" s="296"/>
      <c r="E14" s="297" t="s">
        <v>170</v>
      </c>
      <c r="F14" s="297"/>
      <c r="G14" s="181"/>
      <c r="H14" s="184"/>
    </row>
    <row r="15" spans="2:8" ht="33.75" customHeight="1" x14ac:dyDescent="0.2">
      <c r="B15" s="180"/>
      <c r="C15" s="311" t="s">
        <v>164</v>
      </c>
      <c r="D15" s="311"/>
      <c r="E15" s="291" t="s">
        <v>169</v>
      </c>
      <c r="F15" s="291"/>
      <c r="G15" s="181"/>
      <c r="H15" s="184"/>
    </row>
    <row r="16" spans="2:8" ht="17.25" customHeight="1" x14ac:dyDescent="0.2">
      <c r="B16" s="180"/>
      <c r="C16" s="311" t="s">
        <v>165</v>
      </c>
      <c r="D16" s="311"/>
      <c r="E16" s="291" t="s">
        <v>167</v>
      </c>
      <c r="F16" s="291"/>
      <c r="G16" s="181"/>
      <c r="H16" s="184"/>
    </row>
    <row r="17" spans="2:8" ht="19.5" customHeight="1" x14ac:dyDescent="0.2">
      <c r="B17" s="180"/>
      <c r="C17" s="311" t="s">
        <v>166</v>
      </c>
      <c r="D17" s="311"/>
      <c r="E17" s="291" t="s">
        <v>168</v>
      </c>
      <c r="F17" s="291"/>
      <c r="G17" s="181"/>
      <c r="H17" s="184"/>
    </row>
    <row r="18" spans="2:8" ht="33" customHeight="1" x14ac:dyDescent="0.2">
      <c r="B18" s="180"/>
      <c r="C18" s="311" t="s">
        <v>243</v>
      </c>
      <c r="D18" s="311"/>
      <c r="E18" s="312" t="s">
        <v>364</v>
      </c>
      <c r="F18" s="312"/>
      <c r="G18" s="181"/>
      <c r="H18" s="184"/>
    </row>
    <row r="19" spans="2:8" ht="15" x14ac:dyDescent="0.2">
      <c r="B19" s="180"/>
      <c r="C19" s="313" t="s">
        <v>145</v>
      </c>
      <c r="D19" s="313"/>
      <c r="E19" s="291" t="s">
        <v>146</v>
      </c>
      <c r="F19" s="291"/>
      <c r="G19" s="181"/>
      <c r="H19" s="184"/>
    </row>
    <row r="20" spans="2:8" ht="90" customHeight="1" x14ac:dyDescent="0.2">
      <c r="B20" s="180"/>
      <c r="C20" s="314" t="s">
        <v>164</v>
      </c>
      <c r="D20" s="314"/>
      <c r="E20" s="291" t="s">
        <v>244</v>
      </c>
      <c r="F20" s="291"/>
      <c r="G20" s="181"/>
      <c r="H20" s="184"/>
    </row>
    <row r="21" spans="2:8" ht="50.25" customHeight="1" x14ac:dyDescent="0.2">
      <c r="B21" s="180"/>
      <c r="C21" s="314" t="s">
        <v>174</v>
      </c>
      <c r="D21" s="314"/>
      <c r="E21" s="291" t="s">
        <v>245</v>
      </c>
      <c r="F21" s="291"/>
      <c r="G21" s="181"/>
      <c r="H21" s="184"/>
    </row>
    <row r="22" spans="2:8" ht="60.75" customHeight="1" x14ac:dyDescent="0.2">
      <c r="B22" s="180"/>
      <c r="C22" s="290" t="s">
        <v>1</v>
      </c>
      <c r="D22" s="290"/>
      <c r="E22" s="291" t="s">
        <v>171</v>
      </c>
      <c r="F22" s="291"/>
      <c r="G22" s="181"/>
      <c r="H22" s="184"/>
    </row>
    <row r="23" spans="2:8" ht="56.25" customHeight="1" x14ac:dyDescent="0.2">
      <c r="B23" s="180"/>
      <c r="C23" s="290" t="s">
        <v>2</v>
      </c>
      <c r="D23" s="290"/>
      <c r="E23" s="291" t="s">
        <v>172</v>
      </c>
      <c r="F23" s="291"/>
      <c r="G23" s="181"/>
      <c r="H23" s="184"/>
    </row>
    <row r="24" spans="2:8" ht="60" customHeight="1" x14ac:dyDescent="0.2">
      <c r="B24" s="180"/>
      <c r="C24" s="290" t="s">
        <v>38</v>
      </c>
      <c r="D24" s="290"/>
      <c r="E24" s="291" t="s">
        <v>173</v>
      </c>
      <c r="F24" s="291"/>
      <c r="G24" s="181"/>
      <c r="H24" s="184"/>
    </row>
    <row r="25" spans="2:8" ht="107.25" customHeight="1" x14ac:dyDescent="0.2">
      <c r="B25" s="180"/>
      <c r="C25" s="290" t="s">
        <v>179</v>
      </c>
      <c r="D25" s="290"/>
      <c r="E25" s="291" t="s">
        <v>365</v>
      </c>
      <c r="F25" s="291"/>
      <c r="G25" s="181"/>
      <c r="H25" s="184"/>
    </row>
    <row r="26" spans="2:8" ht="107.25" customHeight="1" x14ac:dyDescent="0.2">
      <c r="B26" s="180"/>
      <c r="C26" s="315" t="s">
        <v>177</v>
      </c>
      <c r="D26" s="316"/>
      <c r="E26" s="291" t="s">
        <v>366</v>
      </c>
      <c r="F26" s="291"/>
      <c r="G26" s="181"/>
      <c r="H26" s="184"/>
    </row>
    <row r="27" spans="2:8" ht="63.75" customHeight="1" x14ac:dyDescent="0.2">
      <c r="B27" s="180"/>
      <c r="C27" s="290" t="s">
        <v>175</v>
      </c>
      <c r="D27" s="290"/>
      <c r="E27" s="291" t="s">
        <v>246</v>
      </c>
      <c r="F27" s="291"/>
      <c r="G27" s="181"/>
      <c r="H27" s="184"/>
    </row>
    <row r="28" spans="2:8" ht="114.75" customHeight="1" x14ac:dyDescent="0.2">
      <c r="B28" s="180"/>
      <c r="C28" s="290" t="s">
        <v>45</v>
      </c>
      <c r="D28" s="290"/>
      <c r="E28" s="291" t="s">
        <v>148</v>
      </c>
      <c r="F28" s="291"/>
      <c r="G28" s="181"/>
      <c r="H28" s="184"/>
    </row>
    <row r="29" spans="2:8" ht="104.25" customHeight="1" x14ac:dyDescent="0.2">
      <c r="B29" s="180"/>
      <c r="C29" s="290" t="s">
        <v>367</v>
      </c>
      <c r="D29" s="290"/>
      <c r="E29" s="291" t="s">
        <v>368</v>
      </c>
      <c r="F29" s="291"/>
      <c r="G29" s="181"/>
      <c r="H29" s="184"/>
    </row>
    <row r="30" spans="2:8" ht="108.75" customHeight="1" x14ac:dyDescent="0.2">
      <c r="B30" s="180"/>
      <c r="C30" s="290" t="s">
        <v>147</v>
      </c>
      <c r="D30" s="290"/>
      <c r="E30" s="291" t="s">
        <v>149</v>
      </c>
      <c r="F30" s="291"/>
      <c r="G30" s="181"/>
      <c r="H30" s="184"/>
    </row>
    <row r="31" spans="2:8" ht="84" customHeight="1" x14ac:dyDescent="0.2">
      <c r="B31" s="180"/>
      <c r="C31" s="290" t="s">
        <v>150</v>
      </c>
      <c r="D31" s="290"/>
      <c r="E31" s="291" t="s">
        <v>151</v>
      </c>
      <c r="F31" s="291"/>
      <c r="G31" s="181"/>
      <c r="H31" s="184"/>
    </row>
    <row r="32" spans="2:8" ht="66" customHeight="1" x14ac:dyDescent="0.2">
      <c r="B32" s="180"/>
      <c r="C32" s="290" t="s">
        <v>43</v>
      </c>
      <c r="D32" s="290"/>
      <c r="E32" s="291" t="s">
        <v>152</v>
      </c>
      <c r="F32" s="291"/>
      <c r="G32" s="181"/>
      <c r="H32" s="184"/>
    </row>
    <row r="33" spans="2:8" ht="94.5" customHeight="1" x14ac:dyDescent="0.2">
      <c r="B33" s="180"/>
      <c r="C33" s="290" t="s">
        <v>142</v>
      </c>
      <c r="D33" s="290"/>
      <c r="E33" s="291" t="s">
        <v>369</v>
      </c>
      <c r="F33" s="291"/>
      <c r="G33" s="181"/>
      <c r="H33" s="184"/>
    </row>
    <row r="34" spans="2:8" ht="57" customHeight="1" x14ac:dyDescent="0.2">
      <c r="B34" s="180"/>
      <c r="C34" s="290" t="s">
        <v>11</v>
      </c>
      <c r="D34" s="290"/>
      <c r="E34" s="291" t="s">
        <v>153</v>
      </c>
      <c r="F34" s="291"/>
      <c r="G34" s="181"/>
      <c r="H34" s="184"/>
    </row>
    <row r="35" spans="2:8" ht="61.5" customHeight="1" x14ac:dyDescent="0.2">
      <c r="B35" s="180"/>
      <c r="C35" s="290" t="s">
        <v>247</v>
      </c>
      <c r="D35" s="290"/>
      <c r="E35" s="291" t="s">
        <v>154</v>
      </c>
      <c r="F35" s="291"/>
      <c r="G35" s="181"/>
      <c r="H35" s="184"/>
    </row>
    <row r="36" spans="2:8" ht="72" customHeight="1" x14ac:dyDescent="0.2">
      <c r="B36" s="180"/>
      <c r="C36" s="290" t="s">
        <v>248</v>
      </c>
      <c r="D36" s="290"/>
      <c r="E36" s="291" t="s">
        <v>155</v>
      </c>
      <c r="F36" s="291"/>
      <c r="G36" s="181"/>
      <c r="H36" s="184"/>
    </row>
    <row r="37" spans="2:8" ht="63" customHeight="1" x14ac:dyDescent="0.2">
      <c r="B37" s="180"/>
      <c r="C37" s="290" t="s">
        <v>248</v>
      </c>
      <c r="D37" s="290"/>
      <c r="E37" s="291" t="s">
        <v>155</v>
      </c>
      <c r="F37" s="291"/>
      <c r="G37" s="181"/>
      <c r="H37" s="184"/>
    </row>
    <row r="38" spans="2:8" ht="57" customHeight="1" x14ac:dyDescent="0.2">
      <c r="B38" s="180"/>
      <c r="C38" s="290" t="s">
        <v>249</v>
      </c>
      <c r="D38" s="290"/>
      <c r="E38" s="291" t="s">
        <v>156</v>
      </c>
      <c r="F38" s="291"/>
      <c r="G38" s="181"/>
      <c r="H38" s="184"/>
    </row>
    <row r="39" spans="2:8" ht="63" customHeight="1" x14ac:dyDescent="0.2">
      <c r="B39" s="180"/>
      <c r="C39" s="290" t="s">
        <v>250</v>
      </c>
      <c r="D39" s="290"/>
      <c r="E39" s="291" t="s">
        <v>157</v>
      </c>
      <c r="F39" s="291"/>
      <c r="G39" s="181"/>
      <c r="H39" s="184"/>
    </row>
    <row r="40" spans="2:8" ht="64.5" customHeight="1" x14ac:dyDescent="0.2">
      <c r="B40" s="180"/>
      <c r="C40" s="290" t="s">
        <v>251</v>
      </c>
      <c r="D40" s="290"/>
      <c r="E40" s="291" t="s">
        <v>158</v>
      </c>
      <c r="F40" s="291"/>
      <c r="G40" s="181"/>
      <c r="H40" s="184"/>
    </row>
    <row r="41" spans="2:8" ht="53.25" customHeight="1" x14ac:dyDescent="0.2">
      <c r="B41" s="180"/>
      <c r="C41" s="290" t="s">
        <v>252</v>
      </c>
      <c r="D41" s="290"/>
      <c r="E41" s="291" t="s">
        <v>159</v>
      </c>
      <c r="F41" s="291"/>
      <c r="G41" s="181"/>
      <c r="H41" s="184"/>
    </row>
    <row r="42" spans="2:8" ht="87" customHeight="1" x14ac:dyDescent="0.2">
      <c r="B42" s="180"/>
      <c r="C42" s="290" t="s">
        <v>160</v>
      </c>
      <c r="D42" s="290"/>
      <c r="E42" s="291" t="s">
        <v>370</v>
      </c>
      <c r="F42" s="291"/>
      <c r="G42" s="181"/>
      <c r="H42" s="184"/>
    </row>
    <row r="43" spans="2:8" ht="82.5" customHeight="1" x14ac:dyDescent="0.2">
      <c r="B43" s="180"/>
      <c r="C43" s="290" t="s">
        <v>28</v>
      </c>
      <c r="D43" s="290"/>
      <c r="E43" s="291" t="s">
        <v>161</v>
      </c>
      <c r="F43" s="291"/>
      <c r="G43" s="181"/>
      <c r="H43" s="184"/>
    </row>
    <row r="44" spans="2:8" ht="156" customHeight="1" x14ac:dyDescent="0.2">
      <c r="B44" s="180"/>
      <c r="C44" s="290" t="s">
        <v>253</v>
      </c>
      <c r="D44" s="290"/>
      <c r="E44" s="291" t="s">
        <v>162</v>
      </c>
      <c r="F44" s="291"/>
      <c r="G44" s="181"/>
      <c r="H44" s="184"/>
    </row>
    <row r="45" spans="2:8" ht="80.25" customHeight="1" x14ac:dyDescent="0.2">
      <c r="B45" s="180"/>
      <c r="C45" s="290" t="s">
        <v>37</v>
      </c>
      <c r="D45" s="290"/>
      <c r="E45" s="291" t="s">
        <v>163</v>
      </c>
      <c r="F45" s="291"/>
      <c r="G45" s="181"/>
      <c r="H45" s="184"/>
    </row>
    <row r="46" spans="2:8" ht="69" customHeight="1" x14ac:dyDescent="0.2">
      <c r="B46" s="180"/>
      <c r="C46" s="290" t="s">
        <v>376</v>
      </c>
      <c r="D46" s="290"/>
      <c r="E46" s="292" t="s">
        <v>377</v>
      </c>
      <c r="F46" s="292"/>
      <c r="G46" s="181"/>
      <c r="H46" s="184"/>
    </row>
    <row r="47" spans="2:8" ht="15" x14ac:dyDescent="0.2">
      <c r="B47" s="180"/>
      <c r="C47" s="185"/>
      <c r="D47" s="185"/>
      <c r="E47" s="186"/>
      <c r="F47" s="186"/>
      <c r="G47" s="181"/>
      <c r="H47" s="184"/>
    </row>
    <row r="48" spans="2:8" ht="35.25" customHeight="1" x14ac:dyDescent="0.2">
      <c r="B48" s="293" t="s">
        <v>400</v>
      </c>
      <c r="C48" s="294"/>
      <c r="D48" s="294"/>
      <c r="E48" s="294"/>
      <c r="F48" s="294"/>
      <c r="G48" s="294"/>
      <c r="H48" s="295"/>
    </row>
    <row r="49" spans="2:8" ht="32.25" customHeight="1" x14ac:dyDescent="0.2">
      <c r="B49" s="293" t="s">
        <v>399</v>
      </c>
      <c r="C49" s="294"/>
      <c r="D49" s="294"/>
      <c r="E49" s="294"/>
      <c r="F49" s="294"/>
      <c r="G49" s="294"/>
      <c r="H49" s="295"/>
    </row>
    <row r="50" spans="2:8" ht="21" customHeight="1" x14ac:dyDescent="0.2">
      <c r="B50" s="293" t="s">
        <v>397</v>
      </c>
      <c r="C50" s="294"/>
      <c r="D50" s="294"/>
      <c r="E50" s="294"/>
      <c r="F50" s="294"/>
      <c r="G50" s="294"/>
      <c r="H50" s="295"/>
    </row>
    <row r="51" spans="2:8" ht="18" customHeight="1" x14ac:dyDescent="0.2">
      <c r="B51" s="293" t="s">
        <v>398</v>
      </c>
      <c r="C51" s="294"/>
      <c r="D51" s="294"/>
      <c r="E51" s="294"/>
      <c r="F51" s="294"/>
      <c r="G51" s="294"/>
      <c r="H51" s="295"/>
    </row>
    <row r="52" spans="2:8" ht="31.5" customHeight="1" x14ac:dyDescent="0.2">
      <c r="B52" s="293" t="s">
        <v>396</v>
      </c>
      <c r="C52" s="294"/>
      <c r="D52" s="294"/>
      <c r="E52" s="294"/>
      <c r="F52" s="294"/>
      <c r="G52" s="294"/>
      <c r="H52" s="295"/>
    </row>
    <row r="53" spans="2:8" ht="18" customHeight="1" x14ac:dyDescent="0.2">
      <c r="B53" s="293" t="s">
        <v>402</v>
      </c>
      <c r="C53" s="294"/>
      <c r="D53" s="294"/>
      <c r="E53" s="294"/>
      <c r="F53" s="294"/>
      <c r="G53" s="294"/>
      <c r="H53" s="295"/>
    </row>
    <row r="54" spans="2:8" ht="15.75" thickBot="1" x14ac:dyDescent="0.25">
      <c r="B54" s="187" t="s">
        <v>403</v>
      </c>
      <c r="C54" s="188"/>
      <c r="D54" s="188"/>
      <c r="E54" s="188"/>
      <c r="F54" s="188"/>
      <c r="G54" s="188"/>
      <c r="H54" s="189"/>
    </row>
    <row r="55" spans="2:8" ht="15" x14ac:dyDescent="0.2">
      <c r="B55" s="190"/>
      <c r="C55" s="29"/>
      <c r="D55" s="29"/>
      <c r="E55" s="29"/>
      <c r="F55" s="29"/>
      <c r="G55" s="29"/>
      <c r="H55" s="191"/>
    </row>
    <row r="56" spans="2:8" ht="48.75" customHeight="1" x14ac:dyDescent="0.2">
      <c r="B56" s="287" t="s">
        <v>404</v>
      </c>
      <c r="C56" s="288"/>
      <c r="D56" s="288"/>
      <c r="E56" s="288"/>
      <c r="F56" s="288"/>
      <c r="G56" s="288"/>
      <c r="H56" s="289"/>
    </row>
  </sheetData>
  <mergeCells count="79">
    <mergeCell ref="C42:D42"/>
    <mergeCell ref="E42:F42"/>
    <mergeCell ref="C43:D43"/>
    <mergeCell ref="E43:F43"/>
    <mergeCell ref="C44:D44"/>
    <mergeCell ref="E44:F44"/>
    <mergeCell ref="C39:D39"/>
    <mergeCell ref="E39:F39"/>
    <mergeCell ref="C40:D40"/>
    <mergeCell ref="E40:F40"/>
    <mergeCell ref="C41:D41"/>
    <mergeCell ref="E41:F41"/>
    <mergeCell ref="C36:D36"/>
    <mergeCell ref="E36:F36"/>
    <mergeCell ref="C37:D37"/>
    <mergeCell ref="E37:F37"/>
    <mergeCell ref="C38:D38"/>
    <mergeCell ref="E38:F38"/>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4:D24"/>
    <mergeCell ref="E24:F24"/>
    <mergeCell ref="C25:D25"/>
    <mergeCell ref="E25:F25"/>
    <mergeCell ref="C26:D26"/>
    <mergeCell ref="E26:F26"/>
    <mergeCell ref="C21:D21"/>
    <mergeCell ref="E21:F21"/>
    <mergeCell ref="C22:D22"/>
    <mergeCell ref="E22:F22"/>
    <mergeCell ref="C23:D23"/>
    <mergeCell ref="E23:F23"/>
    <mergeCell ref="C18:D18"/>
    <mergeCell ref="E18:F18"/>
    <mergeCell ref="C19:D19"/>
    <mergeCell ref="E19:F19"/>
    <mergeCell ref="C20:D20"/>
    <mergeCell ref="E20:F20"/>
    <mergeCell ref="C15:D15"/>
    <mergeCell ref="E15:F15"/>
    <mergeCell ref="C16:D16"/>
    <mergeCell ref="E16:F16"/>
    <mergeCell ref="C17:D17"/>
    <mergeCell ref="E17:F17"/>
    <mergeCell ref="C14:D14"/>
    <mergeCell ref="E14:F14"/>
    <mergeCell ref="B4:H4"/>
    <mergeCell ref="B6:H7"/>
    <mergeCell ref="B8:H8"/>
    <mergeCell ref="B9:H9"/>
    <mergeCell ref="B11:H12"/>
    <mergeCell ref="B5:H5"/>
    <mergeCell ref="B56:H56"/>
    <mergeCell ref="C45:D45"/>
    <mergeCell ref="E45:F45"/>
    <mergeCell ref="C46:D46"/>
    <mergeCell ref="E46:F46"/>
    <mergeCell ref="B52:H52"/>
    <mergeCell ref="B48:H48"/>
    <mergeCell ref="B49:H49"/>
    <mergeCell ref="B50:H50"/>
    <mergeCell ref="B51:H51"/>
    <mergeCell ref="B53:H5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2060"/>
  </sheetPr>
  <dimension ref="A1:BV115"/>
  <sheetViews>
    <sheetView showGridLines="0" tabSelected="1" topLeftCell="A7" zoomScale="80" zoomScaleNormal="80" workbookViewId="0">
      <selection activeCell="A9" sqref="A9:L9"/>
    </sheetView>
  </sheetViews>
  <sheetFormatPr baseColWidth="10" defaultRowHeight="14.25" x14ac:dyDescent="0.2"/>
  <cols>
    <col min="1" max="1" width="5.5703125" style="13" customWidth="1"/>
    <col min="2" max="2" width="5.85546875" style="13" customWidth="1"/>
    <col min="3" max="3" width="6.140625" style="18" customWidth="1"/>
    <col min="4" max="4" width="16" style="13" customWidth="1"/>
    <col min="5" max="5" width="38.85546875" style="13" customWidth="1"/>
    <col min="6" max="6" width="34.140625" style="13" customWidth="1"/>
    <col min="7" max="7" width="37.85546875" style="13" customWidth="1"/>
    <col min="8" max="8" width="44.140625" style="13" customWidth="1"/>
    <col min="9" max="9" width="32.42578125" style="8" customWidth="1"/>
    <col min="10" max="10" width="12" style="8" customWidth="1"/>
    <col min="11" max="11" width="12.5703125" style="14" customWidth="1"/>
    <col min="12" max="12" width="17.85546875" style="8" customWidth="1"/>
    <col min="13" max="13" width="16.5703125" style="8" customWidth="1"/>
    <col min="14" max="14" width="6.28515625" style="8" bestFit="1" customWidth="1"/>
    <col min="15" max="15" width="18.140625" style="8" customWidth="1"/>
    <col min="16" max="16" width="30.5703125" style="8" hidden="1" customWidth="1"/>
    <col min="17" max="17" width="14.85546875" style="8" customWidth="1"/>
    <col min="18" max="18" width="6.28515625" style="8" bestFit="1" customWidth="1"/>
    <col min="19" max="19" width="19.5703125" style="8" customWidth="1"/>
    <col min="20" max="20" width="5.85546875" style="12" customWidth="1"/>
    <col min="21" max="21" width="43.7109375" style="8" customWidth="1"/>
    <col min="22" max="22" width="16.5703125" style="12" customWidth="1"/>
    <col min="23" max="24" width="3.5703125" style="21" bestFit="1" customWidth="1"/>
    <col min="25" max="25" width="5.5703125" style="18" customWidth="1"/>
    <col min="26" max="28" width="3.5703125" style="21" bestFit="1" customWidth="1"/>
    <col min="29" max="29" width="38.28515625" style="8" hidden="1" customWidth="1"/>
    <col min="30" max="30" width="8.7109375" style="13" customWidth="1"/>
    <col min="31" max="31" width="5.140625" style="13" bestFit="1" customWidth="1"/>
    <col min="32" max="32" width="11.42578125" style="13" customWidth="1"/>
    <col min="33" max="33" width="6.28515625" style="13" bestFit="1" customWidth="1"/>
    <col min="34" max="34" width="8.42578125" style="13" customWidth="1"/>
    <col min="35" max="35" width="6" style="13" customWidth="1"/>
    <col min="36" max="36" width="41.5703125" style="8" customWidth="1"/>
    <col min="37" max="37" width="14.7109375" style="8" customWidth="1"/>
    <col min="38" max="38" width="16.85546875" style="8" customWidth="1"/>
    <col min="39" max="39" width="14.85546875" style="8" customWidth="1"/>
    <col min="40" max="40" width="18.5703125" style="8" customWidth="1"/>
    <col min="41" max="41" width="14.42578125" style="8" customWidth="1"/>
    <col min="42" max="42" width="31.42578125" style="8" customWidth="1"/>
    <col min="43" max="16384" width="11.42578125" style="8"/>
  </cols>
  <sheetData>
    <row r="1" spans="1:74" s="88" customFormat="1" ht="29.25" hidden="1" customHeight="1" x14ac:dyDescent="0.2">
      <c r="A1" s="83"/>
      <c r="B1" s="84"/>
      <c r="C1" s="85"/>
      <c r="D1" s="86" t="s">
        <v>255</v>
      </c>
      <c r="E1" s="403" t="s">
        <v>316</v>
      </c>
      <c r="F1" s="404"/>
      <c r="G1" s="404"/>
      <c r="H1" s="404"/>
      <c r="I1" s="405"/>
      <c r="J1" s="87"/>
      <c r="K1" s="91"/>
      <c r="L1" s="87"/>
      <c r="M1" s="87"/>
      <c r="N1" s="87"/>
      <c r="O1" s="87"/>
      <c r="P1" s="87"/>
      <c r="Q1" s="87"/>
      <c r="R1" s="87"/>
      <c r="S1" s="87"/>
      <c r="T1" s="87"/>
      <c r="U1" s="87"/>
      <c r="W1" s="87"/>
      <c r="X1" s="89"/>
      <c r="Y1" s="89"/>
      <c r="Z1" s="90"/>
      <c r="AA1" s="89"/>
      <c r="AB1" s="89"/>
      <c r="AC1" s="89"/>
      <c r="AE1" s="91"/>
      <c r="AF1" s="91"/>
      <c r="AG1" s="91"/>
      <c r="AH1" s="91"/>
      <c r="AI1" s="91"/>
      <c r="AJ1" s="91"/>
    </row>
    <row r="2" spans="1:74" s="88" customFormat="1" ht="14.25" hidden="1" customHeight="1" x14ac:dyDescent="0.2">
      <c r="A2" s="92"/>
      <c r="B2" s="87"/>
      <c r="C2" s="93"/>
      <c r="D2" s="86" t="s">
        <v>256</v>
      </c>
      <c r="E2" s="406" t="s">
        <v>332</v>
      </c>
      <c r="F2" s="407"/>
      <c r="G2" s="407"/>
      <c r="H2" s="407"/>
      <c r="I2" s="408"/>
      <c r="J2" s="87"/>
      <c r="K2" s="91"/>
      <c r="L2" s="87"/>
      <c r="M2" s="87"/>
      <c r="N2" s="87"/>
      <c r="O2" s="87"/>
      <c r="P2" s="87"/>
      <c r="Q2" s="87"/>
      <c r="R2" s="87"/>
      <c r="S2" s="87"/>
      <c r="T2" s="87"/>
      <c r="U2" s="87"/>
      <c r="W2" s="87"/>
      <c r="X2" s="89"/>
      <c r="Y2" s="89"/>
      <c r="Z2" s="90"/>
      <c r="AA2" s="89"/>
      <c r="AB2" s="89"/>
      <c r="AC2" s="89"/>
      <c r="AE2" s="91"/>
      <c r="AF2" s="91"/>
      <c r="AG2" s="91"/>
      <c r="AH2" s="91"/>
      <c r="AI2" s="91"/>
      <c r="AJ2" s="91"/>
    </row>
    <row r="3" spans="1:74" s="88" customFormat="1" ht="14.25" hidden="1" customHeight="1" x14ac:dyDescent="0.2">
      <c r="A3" s="92"/>
      <c r="B3" s="87"/>
      <c r="C3" s="93"/>
      <c r="D3" s="86" t="s">
        <v>257</v>
      </c>
      <c r="E3" s="409" t="s">
        <v>313</v>
      </c>
      <c r="F3" s="410"/>
      <c r="G3" s="410"/>
      <c r="H3" s="410"/>
      <c r="I3" s="411"/>
      <c r="J3" s="87"/>
      <c r="K3" s="91"/>
      <c r="L3" s="87"/>
      <c r="M3" s="87"/>
      <c r="N3" s="87"/>
      <c r="O3" s="87"/>
      <c r="P3" s="87"/>
      <c r="Q3" s="87"/>
      <c r="R3" s="87"/>
      <c r="S3" s="87"/>
      <c r="T3" s="87"/>
      <c r="U3" s="87"/>
      <c r="W3" s="87"/>
      <c r="X3" s="89"/>
      <c r="Y3" s="89"/>
      <c r="Z3" s="90"/>
      <c r="AA3" s="89"/>
      <c r="AB3" s="89"/>
      <c r="AC3" s="89"/>
      <c r="AE3" s="91"/>
      <c r="AF3" s="91"/>
      <c r="AG3" s="91"/>
      <c r="AH3" s="91"/>
      <c r="AI3" s="91"/>
      <c r="AJ3" s="91"/>
    </row>
    <row r="4" spans="1:74" s="88" customFormat="1" ht="14.25" hidden="1" customHeight="1" x14ac:dyDescent="0.2">
      <c r="A4" s="94"/>
      <c r="B4" s="95"/>
      <c r="C4" s="96"/>
      <c r="D4" s="86" t="s">
        <v>258</v>
      </c>
      <c r="E4" s="97" t="s">
        <v>259</v>
      </c>
      <c r="F4" s="98"/>
      <c r="G4" s="98"/>
      <c r="H4" s="98"/>
      <c r="I4" s="99"/>
      <c r="J4" s="100"/>
      <c r="K4" s="216"/>
      <c r="L4" s="100"/>
      <c r="M4" s="100"/>
      <c r="N4" s="100"/>
      <c r="O4" s="100"/>
      <c r="P4" s="100"/>
      <c r="Q4" s="100"/>
      <c r="R4" s="100"/>
      <c r="S4" s="100"/>
      <c r="T4" s="100"/>
      <c r="U4" s="87"/>
      <c r="W4" s="87"/>
      <c r="X4" s="89"/>
      <c r="Y4" s="89"/>
      <c r="Z4" s="90"/>
      <c r="AA4" s="89"/>
      <c r="AB4" s="89"/>
      <c r="AC4" s="89"/>
      <c r="AE4" s="91"/>
      <c r="AF4" s="91"/>
      <c r="AG4" s="91"/>
      <c r="AH4" s="91"/>
      <c r="AI4" s="91"/>
      <c r="AJ4" s="91"/>
    </row>
    <row r="5" spans="1:74" s="88" customFormat="1" ht="39.75" hidden="1" customHeight="1" x14ac:dyDescent="0.2">
      <c r="A5" s="402" t="s">
        <v>39</v>
      </c>
      <c r="B5" s="402"/>
      <c r="C5" s="402"/>
      <c r="D5" s="97" t="s">
        <v>314</v>
      </c>
      <c r="E5" s="98"/>
      <c r="F5" s="98"/>
      <c r="G5" s="98"/>
      <c r="H5" s="106" t="s">
        <v>315</v>
      </c>
      <c r="I5" s="82" t="s">
        <v>314</v>
      </c>
      <c r="J5" s="101"/>
      <c r="K5" s="217"/>
      <c r="L5" s="101"/>
      <c r="M5" s="101"/>
      <c r="N5" s="101"/>
      <c r="O5" s="101"/>
      <c r="P5" s="101"/>
      <c r="Q5" s="101"/>
      <c r="R5" s="101"/>
      <c r="S5" s="101"/>
      <c r="T5" s="101"/>
      <c r="U5" s="323"/>
      <c r="V5" s="323"/>
      <c r="W5" s="323"/>
      <c r="X5" s="102"/>
      <c r="Y5" s="102"/>
      <c r="Z5" s="103"/>
      <c r="AA5" s="102"/>
      <c r="AB5" s="102"/>
      <c r="AC5" s="102"/>
      <c r="AD5" s="104"/>
      <c r="AE5" s="105"/>
      <c r="AF5" s="105"/>
      <c r="AG5" s="105"/>
      <c r="AH5" s="105"/>
      <c r="AI5" s="105"/>
      <c r="AJ5" s="105"/>
      <c r="AK5" s="104"/>
      <c r="AL5" s="104"/>
      <c r="AM5" s="104"/>
      <c r="AN5" s="104"/>
      <c r="AO5" s="104"/>
      <c r="AP5" s="104"/>
      <c r="AQ5" s="104"/>
      <c r="AR5" s="104"/>
      <c r="AS5" s="104"/>
      <c r="AT5" s="104"/>
      <c r="AU5" s="104"/>
      <c r="AV5" s="104"/>
      <c r="AW5" s="104"/>
      <c r="AX5" s="104"/>
      <c r="AY5" s="104"/>
      <c r="AZ5" s="104"/>
      <c r="BA5" s="104"/>
      <c r="BB5" s="104"/>
      <c r="BC5" s="104"/>
      <c r="BD5" s="104"/>
      <c r="BE5" s="104"/>
      <c r="BF5" s="104"/>
      <c r="BG5" s="104"/>
      <c r="BH5" s="104"/>
      <c r="BI5" s="104"/>
      <c r="BJ5" s="104"/>
      <c r="BK5" s="104"/>
      <c r="BL5" s="104"/>
      <c r="BM5" s="104"/>
      <c r="BN5" s="104"/>
      <c r="BO5" s="104"/>
      <c r="BP5" s="104"/>
      <c r="BQ5" s="104"/>
      <c r="BR5" s="104"/>
      <c r="BS5" s="104"/>
      <c r="BT5" s="104"/>
      <c r="BU5" s="104"/>
      <c r="BV5" s="104"/>
    </row>
    <row r="6" spans="1:74" s="88" customFormat="1" ht="39" hidden="1" customHeight="1" x14ac:dyDescent="0.2">
      <c r="A6" s="402" t="s">
        <v>117</v>
      </c>
      <c r="B6" s="402"/>
      <c r="C6" s="402"/>
      <c r="D6" s="409" t="s">
        <v>318</v>
      </c>
      <c r="E6" s="410"/>
      <c r="F6" s="410"/>
      <c r="G6" s="410"/>
      <c r="H6" s="410"/>
      <c r="I6" s="411"/>
      <c r="J6" s="107"/>
      <c r="K6" s="218"/>
      <c r="L6" s="107"/>
      <c r="M6" s="107"/>
      <c r="N6" s="107"/>
      <c r="O6" s="107"/>
      <c r="P6" s="107"/>
      <c r="Q6" s="107"/>
      <c r="R6" s="107"/>
      <c r="S6" s="107"/>
      <c r="T6" s="107"/>
      <c r="U6" s="108"/>
      <c r="V6" s="104"/>
      <c r="W6" s="108"/>
      <c r="X6" s="102"/>
      <c r="Y6" s="102"/>
      <c r="Z6" s="103"/>
      <c r="AA6" s="102"/>
      <c r="AB6" s="102"/>
      <c r="AC6" s="102"/>
      <c r="AD6" s="104"/>
      <c r="AE6" s="105"/>
      <c r="AF6" s="105"/>
      <c r="AG6" s="105"/>
      <c r="AH6" s="105"/>
      <c r="AI6" s="105"/>
      <c r="AJ6" s="105"/>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c r="BM6" s="104"/>
      <c r="BN6" s="104"/>
      <c r="BO6" s="104"/>
      <c r="BP6" s="104"/>
      <c r="BQ6" s="104"/>
      <c r="BR6" s="104"/>
      <c r="BS6" s="104"/>
      <c r="BT6" s="104"/>
      <c r="BU6" s="104"/>
      <c r="BV6" s="104"/>
    </row>
    <row r="7" spans="1:74" ht="6.75" customHeight="1" x14ac:dyDescent="0.2">
      <c r="A7" s="26"/>
      <c r="B7" s="26"/>
      <c r="C7" s="26"/>
      <c r="D7" s="26"/>
      <c r="E7" s="27"/>
      <c r="F7" s="27"/>
      <c r="G7" s="27"/>
      <c r="H7" s="27"/>
      <c r="I7" s="27"/>
      <c r="J7" s="27"/>
      <c r="K7" s="219"/>
      <c r="L7" s="27"/>
      <c r="M7" s="27"/>
      <c r="N7" s="27"/>
      <c r="O7" s="27"/>
      <c r="P7" s="27"/>
      <c r="Q7" s="27"/>
      <c r="R7" s="27"/>
      <c r="S7" s="27"/>
      <c r="T7" s="11"/>
      <c r="U7" s="10"/>
      <c r="V7" s="11"/>
      <c r="W7" s="20"/>
      <c r="X7" s="20"/>
      <c r="Y7" s="19"/>
      <c r="Z7" s="20"/>
      <c r="AA7" s="20"/>
      <c r="AB7" s="20"/>
      <c r="AC7" s="10"/>
      <c r="AD7" s="17"/>
      <c r="AE7" s="17"/>
      <c r="AF7" s="17"/>
      <c r="AG7" s="17"/>
      <c r="AH7" s="17"/>
      <c r="AI7" s="17"/>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row>
    <row r="8" spans="1:74" ht="33.75" customHeight="1" thickBot="1" x14ac:dyDescent="0.25">
      <c r="A8" s="317" t="s">
        <v>477</v>
      </c>
      <c r="B8" s="317"/>
      <c r="C8" s="317"/>
      <c r="D8" s="317"/>
      <c r="E8" s="317"/>
      <c r="F8" s="317"/>
      <c r="G8" s="317"/>
      <c r="H8" s="317"/>
      <c r="I8" s="317"/>
      <c r="J8" s="317"/>
      <c r="K8" s="220"/>
      <c r="L8" s="28"/>
      <c r="M8" s="28"/>
      <c r="N8" s="28"/>
      <c r="O8" s="28"/>
      <c r="P8" s="28"/>
      <c r="Q8" s="28"/>
      <c r="R8" s="28"/>
      <c r="S8" s="28"/>
      <c r="T8" s="11"/>
      <c r="U8" s="10"/>
      <c r="V8" s="11"/>
      <c r="W8" s="20"/>
      <c r="X8" s="20"/>
      <c r="Y8" s="19"/>
      <c r="Z8" s="20"/>
      <c r="AA8" s="20"/>
      <c r="AB8" s="20"/>
      <c r="AC8" s="10"/>
      <c r="AD8" s="17"/>
      <c r="AE8" s="17"/>
      <c r="AF8" s="17"/>
      <c r="AG8" s="17"/>
      <c r="AH8" s="17"/>
      <c r="AI8" s="17"/>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row>
    <row r="9" spans="1:74" s="15" customFormat="1" ht="36" customHeight="1" thickTop="1" thickBot="1" x14ac:dyDescent="0.25">
      <c r="A9" s="336" t="s">
        <v>122</v>
      </c>
      <c r="B9" s="336"/>
      <c r="C9" s="336"/>
      <c r="D9" s="336"/>
      <c r="E9" s="336"/>
      <c r="F9" s="336"/>
      <c r="G9" s="336"/>
      <c r="H9" s="336"/>
      <c r="I9" s="336"/>
      <c r="J9" s="336"/>
      <c r="K9" s="336"/>
      <c r="L9" s="336"/>
      <c r="M9" s="336" t="s">
        <v>123</v>
      </c>
      <c r="N9" s="336"/>
      <c r="O9" s="336"/>
      <c r="P9" s="336"/>
      <c r="Q9" s="336"/>
      <c r="R9" s="336"/>
      <c r="S9" s="336"/>
      <c r="T9" s="336" t="s">
        <v>124</v>
      </c>
      <c r="U9" s="336"/>
      <c r="V9" s="336"/>
      <c r="W9" s="336"/>
      <c r="X9" s="336"/>
      <c r="Y9" s="336"/>
      <c r="Z9" s="336"/>
      <c r="AA9" s="336"/>
      <c r="AB9" s="336"/>
      <c r="AC9" s="336" t="s">
        <v>125</v>
      </c>
      <c r="AD9" s="336"/>
      <c r="AE9" s="336"/>
      <c r="AF9" s="336"/>
      <c r="AG9" s="336"/>
      <c r="AH9" s="336"/>
      <c r="AI9" s="336"/>
      <c r="AJ9" s="336" t="s">
        <v>32</v>
      </c>
      <c r="AK9" s="336"/>
      <c r="AL9" s="336"/>
      <c r="AM9" s="336"/>
      <c r="AN9" s="336"/>
      <c r="AO9" s="336"/>
      <c r="AP9" s="336" t="s">
        <v>254</v>
      </c>
    </row>
    <row r="10" spans="1:74" s="15" customFormat="1" ht="16.5" customHeight="1" thickTop="1" thickBot="1" x14ac:dyDescent="0.25">
      <c r="A10" s="358" t="s">
        <v>0</v>
      </c>
      <c r="B10" s="358" t="s">
        <v>164</v>
      </c>
      <c r="C10" s="353" t="s">
        <v>174</v>
      </c>
      <c r="D10" s="336" t="s">
        <v>1</v>
      </c>
      <c r="E10" s="338" t="s">
        <v>2</v>
      </c>
      <c r="F10" s="338" t="s">
        <v>38</v>
      </c>
      <c r="G10" s="338" t="s">
        <v>179</v>
      </c>
      <c r="H10" s="338" t="s">
        <v>177</v>
      </c>
      <c r="I10" s="336" t="s">
        <v>175</v>
      </c>
      <c r="J10" s="338" t="s">
        <v>45</v>
      </c>
      <c r="K10" s="338" t="s">
        <v>291</v>
      </c>
      <c r="L10" s="338" t="s">
        <v>118</v>
      </c>
      <c r="M10" s="338" t="s">
        <v>31</v>
      </c>
      <c r="N10" s="336" t="s">
        <v>4</v>
      </c>
      <c r="O10" s="338" t="s">
        <v>81</v>
      </c>
      <c r="P10" s="338" t="s">
        <v>86</v>
      </c>
      <c r="Q10" s="338" t="s">
        <v>40</v>
      </c>
      <c r="R10" s="336" t="s">
        <v>4</v>
      </c>
      <c r="S10" s="338" t="s">
        <v>43</v>
      </c>
      <c r="T10" s="353" t="s">
        <v>10</v>
      </c>
      <c r="U10" s="338" t="s">
        <v>142</v>
      </c>
      <c r="V10" s="338" t="s">
        <v>11</v>
      </c>
      <c r="W10" s="338" t="s">
        <v>7</v>
      </c>
      <c r="X10" s="338"/>
      <c r="Y10" s="338"/>
      <c r="Z10" s="338"/>
      <c r="AA10" s="338"/>
      <c r="AB10" s="338"/>
      <c r="AC10" s="353" t="s">
        <v>121</v>
      </c>
      <c r="AD10" s="353" t="s">
        <v>41</v>
      </c>
      <c r="AE10" s="353" t="s">
        <v>4</v>
      </c>
      <c r="AF10" s="353" t="s">
        <v>42</v>
      </c>
      <c r="AG10" s="353" t="s">
        <v>4</v>
      </c>
      <c r="AH10" s="353" t="s">
        <v>44</v>
      </c>
      <c r="AI10" s="353" t="s">
        <v>28</v>
      </c>
      <c r="AJ10" s="338" t="s">
        <v>32</v>
      </c>
      <c r="AK10" s="338" t="s">
        <v>33</v>
      </c>
      <c r="AL10" s="338" t="s">
        <v>34</v>
      </c>
      <c r="AM10" s="338" t="s">
        <v>36</v>
      </c>
      <c r="AN10" s="338" t="s">
        <v>35</v>
      </c>
      <c r="AO10" s="338" t="s">
        <v>37</v>
      </c>
      <c r="AP10" s="336"/>
    </row>
    <row r="11" spans="1:74" s="16" customFormat="1" ht="79.5" thickTop="1" thickBot="1" x14ac:dyDescent="0.3">
      <c r="A11" s="358"/>
      <c r="B11" s="358"/>
      <c r="C11" s="353"/>
      <c r="D11" s="336"/>
      <c r="E11" s="338"/>
      <c r="F11" s="338"/>
      <c r="G11" s="338"/>
      <c r="H11" s="338"/>
      <c r="I11" s="336"/>
      <c r="J11" s="338"/>
      <c r="K11" s="338"/>
      <c r="L11" s="338"/>
      <c r="M11" s="338"/>
      <c r="N11" s="336"/>
      <c r="O11" s="338"/>
      <c r="P11" s="338"/>
      <c r="Q11" s="336"/>
      <c r="R11" s="336"/>
      <c r="S11" s="338"/>
      <c r="T11" s="353"/>
      <c r="U11" s="338"/>
      <c r="V11" s="338"/>
      <c r="W11" s="81" t="s">
        <v>12</v>
      </c>
      <c r="X11" s="81" t="s">
        <v>16</v>
      </c>
      <c r="Y11" s="81" t="s">
        <v>27</v>
      </c>
      <c r="Z11" s="81" t="s">
        <v>17</v>
      </c>
      <c r="AA11" s="81" t="s">
        <v>20</v>
      </c>
      <c r="AB11" s="81" t="s">
        <v>23</v>
      </c>
      <c r="AC11" s="353"/>
      <c r="AD11" s="353"/>
      <c r="AE11" s="353"/>
      <c r="AF11" s="353"/>
      <c r="AG11" s="353"/>
      <c r="AH11" s="353"/>
      <c r="AI11" s="353"/>
      <c r="AJ11" s="338"/>
      <c r="AK11" s="338"/>
      <c r="AL11" s="338"/>
      <c r="AM11" s="338"/>
      <c r="AN11" s="338"/>
      <c r="AO11" s="338"/>
      <c r="AP11" s="336"/>
    </row>
    <row r="12" spans="1:74" s="113" customFormat="1" ht="149.25" customHeight="1" thickTop="1" x14ac:dyDescent="0.25">
      <c r="A12" s="359">
        <v>1</v>
      </c>
      <c r="B12" s="374" t="s">
        <v>308</v>
      </c>
      <c r="C12" s="377" t="s">
        <v>405</v>
      </c>
      <c r="D12" s="339" t="s">
        <v>373</v>
      </c>
      <c r="E12" s="369" t="s">
        <v>406</v>
      </c>
      <c r="F12" s="369" t="s">
        <v>407</v>
      </c>
      <c r="G12" s="369" t="s">
        <v>408</v>
      </c>
      <c r="H12" s="373" t="s">
        <v>409</v>
      </c>
      <c r="I12" s="370" t="s">
        <v>410</v>
      </c>
      <c r="J12" s="368" t="s">
        <v>300</v>
      </c>
      <c r="K12" s="339" t="s">
        <v>289</v>
      </c>
      <c r="L12" s="341">
        <v>12000</v>
      </c>
      <c r="M12" s="343" t="str">
        <f>IF(L12&lt;=0,"",IF(L12&lt;=2,"Muy Baja",IF(L12&lt;=24,"Baja",IF(L12&lt;=500,"Media",IF(L12&lt;=5000,"Alta","Muy Alta")))))</f>
        <v>Muy Alta</v>
      </c>
      <c r="N12" s="364">
        <f>IF(M12="","",IF(M12="Muy Baja",0.2,IF(M12="Baja",0.4,IF(M12="Media",0.6,IF(M12="Alta",0.8,IF(M12="Muy Alta",1,))))))</f>
        <v>1</v>
      </c>
      <c r="O12" s="365" t="s">
        <v>133</v>
      </c>
      <c r="P12" s="366" t="str">
        <f>IF(NOT(ISERROR(MATCH(O12,'Tabla Impacto'!$B$221:$B$223,0))),'Tabla Impacto'!$F$223&amp;"Por favor no seleccionar los criterios de impacto(Afectación Económica o presupuestal y Pérdida Reputacional)",O12)</f>
        <v xml:space="preserve">     Mayor a 500 SMLMV </v>
      </c>
      <c r="Q12" s="343" t="str">
        <f>IF(OR(P12='Tabla Impacto'!$C$11,P12='Tabla Impacto'!$D$11),"Leve",IF(OR(P12='Tabla Impacto'!$C$12,P12='Tabla Impacto'!$D$12),"Menor",IF(OR(P12='Tabla Impacto'!$C$13,P12='Tabla Impacto'!$D$13),"Moderado",IF(OR(P12='Tabla Impacto'!$C$14,P12='Tabla Impacto'!$D$14),"Mayor",IF(OR(P12='Tabla Impacto'!$C$15,P12='Tabla Impacto'!$D$15),"Catastrófico","")))))</f>
        <v>Catastrófico</v>
      </c>
      <c r="R12" s="364">
        <f>IF(Q12="","",IF(Q12="Leve",0.2,IF(Q12="Menor",0.4,IF(Q12="Moderado",0.6,IF(Q12="Mayor",0.8,IF(Q12="Catastrófico",1,))))))</f>
        <v>1</v>
      </c>
      <c r="S12" s="363" t="str">
        <f>IF(OR(AND(M12="Muy Baja",Q12="Leve"),AND(M12="Muy Baja",Q12="Menor"),AND(M12="Baja",Q12="Leve")),"Bajo",IF(OR(AND(M12="Muy baja",Q12="Moderado"),AND(M12="Baja",Q12="Menor"),AND(M12="Baja",Q12="Moderado"),AND(M12="Media",Q12="Leve"),AND(M12="Media",Q12="Menor"),AND(M12="Media",Q12="Moderado"),AND(M12="Alta",Q12="Leve"),AND(M12="Alta",Q12="Menor")),"Moderado",IF(OR(AND(M12="Muy Baja",Q12="Mayor"),AND(M12="Baja",Q12="Mayor"),AND(M12="Media",Q12="Mayor"),AND(M12="Alta",Q12="Moderado"),AND(M12="Alta",Q12="Mayor"),AND(M12="Muy Alta",Q12="Leve"),AND(M12="Muy Alta",Q12="Menor"),AND(M12="Muy Alta",Q12="Moderado"),AND(M12="Muy Alta",Q12="Mayor")),"Alto",IF(OR(AND(M12="Muy Baja",Q12="Catastrófico"),AND(M12="Baja",Q12="Catastrófico"),AND(M12="Media",Q12="Catastrófico"),AND(M12="Alta",Q12="Catastrófico"),AND(M12="Muy Alta",Q12="Catastrófico")),"Extremo",""))))</f>
        <v>Extremo</v>
      </c>
      <c r="T12" s="109">
        <v>1</v>
      </c>
      <c r="U12" s="212" t="s">
        <v>411</v>
      </c>
      <c r="V12" s="198" t="str">
        <f>IF(OR(W12="Preventivo",W12="Detectivo"),"Probabilidad",IF(W12="Correctivo","Impacto",""))</f>
        <v>Probabilidad</v>
      </c>
      <c r="W12" s="115" t="s">
        <v>13</v>
      </c>
      <c r="X12" s="115" t="s">
        <v>8</v>
      </c>
      <c r="Y12" s="200" t="str">
        <f>IF(AND(W12="Preventivo",X12="Automático"),"50%",IF(AND(W12="Preventivo",X12="Manual"),"40%",IF(AND(W12="Detectivo",X12="Automático"),"40%",IF(AND(W12="Detectivo",X12="Manual"),"30%",IF(AND(W12="Correctivo",X12="Automático"),"35%",IF(AND(W12="Correctivo",X12="Manual"),"25%",""))))))</f>
        <v>40%</v>
      </c>
      <c r="Z12" s="115" t="s">
        <v>18</v>
      </c>
      <c r="AA12" s="115" t="s">
        <v>21</v>
      </c>
      <c r="AB12" s="115" t="s">
        <v>113</v>
      </c>
      <c r="AC12" s="110">
        <f>IFERROR(IF(V12="Probabilidad",(N12-(+N12*Y12)),IF(V12="Impacto",N12,"")),"")</f>
        <v>0.6</v>
      </c>
      <c r="AD12" s="202" t="str">
        <f>IFERROR(IF(AC12="","",IF(AC12&lt;=0.2,"Muy Baja",IF(AC12&lt;=0.4,"Baja",IF(AC12&lt;=0.6,"Media",IF(AC12&lt;=0.8,"Alta","Muy Alta"))))),"")</f>
        <v>Media</v>
      </c>
      <c r="AE12" s="203">
        <f>+AC12</f>
        <v>0.6</v>
      </c>
      <c r="AF12" s="202" t="str">
        <f>IFERROR(IF(AG12="","",IF(AG12&lt;=0.2,"Leve",IF(AG12&lt;=0.4,"Menor",IF(AG12&lt;=0.6,"Moderado",IF(AG12&lt;=0.8,"Mayor","Catastrófico"))))),"")</f>
        <v>Catastrófico</v>
      </c>
      <c r="AG12" s="203">
        <f>IFERROR(IF(V12="Impacto",(R12-(+R12*Y12)),IF(V12="Probabilidad",R12,"")),"")</f>
        <v>1</v>
      </c>
      <c r="AH12" s="206" t="str">
        <f>IFERROR(IF(OR(AND(AD12="Muy Baja",AF12="Leve"),AND(AD12="Muy Baja",AF12="Menor"),AND(AD12="Baja",AF12="Leve")),"Bajo",IF(OR(AND(AD12="Muy baja",AF12="Moderado"),AND(AD12="Baja",AF12="Menor"),AND(AD12="Baja",AF12="Moderado"),AND(AD12="Media",AF12="Leve"),AND(AD12="Media",AF12="Menor"),AND(AD12="Media",AF12="Moderado"),AND(AD12="Alta",AF12="Leve"),AND(AD12="Alta",AF12="Menor")),"Moderado",IF(OR(AND(AD12="Muy Baja",AF12="Mayor"),AND(AD12="Baja",AF12="Mayor"),AND(AD12="Media",AF12="Mayor"),AND(AD12="Alta",AF12="Moderado"),AND(AD12="Alta",AF12="Mayor"),AND(AD12="Muy Alta",AF12="Leve"),AND(AD12="Muy Alta",AF12="Menor"),AND(AD12="Muy Alta",AF12="Moderado"),AND(AD12="Muy Alta",AF12="Mayor")),"Alto",IF(OR(AND(AD12="Muy Baja",AF12="Catastrófico"),AND(AD12="Baja",AF12="Catastrófico"),AND(AD12="Media",AF12="Catastrófico"),AND(AD12="Alta",AF12="Catastrófico"),AND(AD12="Muy Alta",AF12="Catastrófico")),"Extremo","")))),"")</f>
        <v>Extremo</v>
      </c>
      <c r="AI12" s="111" t="s">
        <v>119</v>
      </c>
      <c r="AJ12" s="331" t="s">
        <v>415</v>
      </c>
      <c r="AK12" s="332" t="s">
        <v>226</v>
      </c>
      <c r="AL12" s="333">
        <v>45293</v>
      </c>
      <c r="AM12" s="334">
        <v>45653</v>
      </c>
      <c r="AN12" s="335" t="s">
        <v>416</v>
      </c>
      <c r="AO12" s="321" t="s">
        <v>374</v>
      </c>
      <c r="AP12" s="329" t="s">
        <v>417</v>
      </c>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row>
    <row r="13" spans="1:74" s="119" customFormat="1" ht="165" customHeight="1" x14ac:dyDescent="0.2">
      <c r="A13" s="360"/>
      <c r="B13" s="375"/>
      <c r="C13" s="378"/>
      <c r="D13" s="340"/>
      <c r="E13" s="330"/>
      <c r="F13" s="330"/>
      <c r="G13" s="330"/>
      <c r="H13" s="350"/>
      <c r="I13" s="371"/>
      <c r="J13" s="355"/>
      <c r="K13" s="340"/>
      <c r="L13" s="342"/>
      <c r="M13" s="344"/>
      <c r="N13" s="347"/>
      <c r="O13" s="345"/>
      <c r="P13" s="346">
        <f>IF(NOT(ISERROR(MATCH(O13,_xlfn.ANCHORARRAY(I24),0))),N26&amp;"Por favor no seleccionar los criterios de impacto",O13)</f>
        <v>0</v>
      </c>
      <c r="Q13" s="344"/>
      <c r="R13" s="347"/>
      <c r="S13" s="348"/>
      <c r="T13" s="114">
        <v>2</v>
      </c>
      <c r="U13" s="212" t="s">
        <v>412</v>
      </c>
      <c r="V13" s="199" t="str">
        <f>IF(OR(W13="Preventivo",W13="Detectivo"),"Probabilidad",IF(W13="Correctivo","Impacto",""))</f>
        <v>Probabilidad</v>
      </c>
      <c r="W13" s="115" t="s">
        <v>14</v>
      </c>
      <c r="X13" s="115" t="s">
        <v>8</v>
      </c>
      <c r="Y13" s="201" t="str">
        <f t="shared" ref="Y13:Y17" si="0">IF(AND(W13="Preventivo",X13="Automático"),"50%",IF(AND(W13="Preventivo",X13="Manual"),"40%",IF(AND(W13="Detectivo",X13="Automático"),"40%",IF(AND(W13="Detectivo",X13="Manual"),"30%",IF(AND(W13="Correctivo",X13="Automático"),"35%",IF(AND(W13="Correctivo",X13="Manual"),"25%",""))))))</f>
        <v>30%</v>
      </c>
      <c r="Z13" s="115" t="s">
        <v>18</v>
      </c>
      <c r="AA13" s="115" t="s">
        <v>21</v>
      </c>
      <c r="AB13" s="115" t="s">
        <v>113</v>
      </c>
      <c r="AC13" s="116">
        <f>IFERROR(IF(AND(V12="Probabilidad",V13="Probabilidad"),(AE12-(+AE12*Y13)),IF(V13="Probabilidad",(N12-(+N12*Y13)),IF(V13="Impacto",AE12,""))),"")</f>
        <v>0.42</v>
      </c>
      <c r="AD13" s="204" t="str">
        <f t="shared" ref="AD13:AD71" si="1">IFERROR(IF(AC13="","",IF(AC13&lt;=0.2,"Muy Baja",IF(AC13&lt;=0.4,"Baja",IF(AC13&lt;=0.6,"Media",IF(AC13&lt;=0.8,"Alta","Muy Alta"))))),"")</f>
        <v>Media</v>
      </c>
      <c r="AE13" s="205">
        <f t="shared" ref="AE13:AE17" si="2">+AC13</f>
        <v>0.42</v>
      </c>
      <c r="AF13" s="204" t="str">
        <f t="shared" ref="AF13:AF71" si="3">IFERROR(IF(AG13="","",IF(AG13&lt;=0.2,"Leve",IF(AG13&lt;=0.4,"Menor",IF(AG13&lt;=0.6,"Moderado",IF(AG13&lt;=0.8,"Mayor","Catastrófico"))))),"")</f>
        <v>Catastrófico</v>
      </c>
      <c r="AG13" s="205">
        <f>IFERROR(IF(AND(V12="Impacto",V13="Impacto"),(AG12-(+AG12*Y13)),IF(V13="Impacto",(R12-(+R12*Y13)),IF(V13="Probabilidad",AG12,""))),"")</f>
        <v>1</v>
      </c>
      <c r="AH13" s="207" t="str">
        <f t="shared" ref="AH13:AH17" si="4">IFERROR(IF(OR(AND(AD13="Muy Baja",AF13="Leve"),AND(AD13="Muy Baja",AF13="Menor"),AND(AD13="Baja",AF13="Leve")),"Bajo",IF(OR(AND(AD13="Muy baja",AF13="Moderado"),AND(AD13="Baja",AF13="Menor"),AND(AD13="Baja",AF13="Moderado"),AND(AD13="Media",AF13="Leve"),AND(AD13="Media",AF13="Menor"),AND(AD13="Media",AF13="Moderado"),AND(AD13="Alta",AF13="Leve"),AND(AD13="Alta",AF13="Menor")),"Moderado",IF(OR(AND(AD13="Muy Baja",AF13="Mayor"),AND(AD13="Baja",AF13="Mayor"),AND(AD13="Media",AF13="Mayor"),AND(AD13="Alta",AF13="Moderado"),AND(AD13="Alta",AF13="Mayor"),AND(AD13="Muy Alta",AF13="Leve"),AND(AD13="Muy Alta",AF13="Menor"),AND(AD13="Muy Alta",AF13="Moderado"),AND(AD13="Muy Alta",AF13="Mayor")),"Alto",IF(OR(AND(AD13="Muy Baja",AF13="Catastrófico"),AND(AD13="Baja",AF13="Catastrófico"),AND(AD13="Media",AF13="Catastrófico"),AND(AD13="Alta",AF13="Catastrófico"),AND(AD13="Muy Alta",AF13="Catastrófico")),"Extremo","")))),"")</f>
        <v>Extremo</v>
      </c>
      <c r="AI13" s="111" t="s">
        <v>119</v>
      </c>
      <c r="AJ13" s="319"/>
      <c r="AK13" s="324"/>
      <c r="AL13" s="325"/>
      <c r="AM13" s="326"/>
      <c r="AN13" s="327"/>
      <c r="AO13" s="321"/>
      <c r="AP13" s="330"/>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row>
    <row r="14" spans="1:74" s="119" customFormat="1" ht="149.25" customHeight="1" x14ac:dyDescent="0.2">
      <c r="A14" s="360"/>
      <c r="B14" s="375"/>
      <c r="C14" s="378"/>
      <c r="D14" s="340"/>
      <c r="E14" s="330"/>
      <c r="F14" s="330"/>
      <c r="G14" s="330"/>
      <c r="H14" s="350"/>
      <c r="I14" s="371"/>
      <c r="J14" s="355"/>
      <c r="K14" s="340"/>
      <c r="L14" s="342"/>
      <c r="M14" s="344"/>
      <c r="N14" s="347"/>
      <c r="O14" s="345"/>
      <c r="P14" s="346">
        <f>IF(NOT(ISERROR(MATCH(O14,_xlfn.ANCHORARRAY(I25),0))),N27&amp;"Por favor no seleccionar los criterios de impacto",O14)</f>
        <v>0</v>
      </c>
      <c r="Q14" s="344"/>
      <c r="R14" s="347"/>
      <c r="S14" s="348"/>
      <c r="T14" s="114">
        <v>3</v>
      </c>
      <c r="U14" s="212" t="s">
        <v>413</v>
      </c>
      <c r="V14" s="199" t="str">
        <f>IF(OR(W14="Preventivo",W14="Detectivo"),"Probabilidad",IF(W14="Correctivo","Impacto",""))</f>
        <v>Probabilidad</v>
      </c>
      <c r="W14" s="115" t="s">
        <v>14</v>
      </c>
      <c r="X14" s="115" t="s">
        <v>8</v>
      </c>
      <c r="Y14" s="201" t="str">
        <f t="shared" si="0"/>
        <v>30%</v>
      </c>
      <c r="Z14" s="115" t="s">
        <v>18</v>
      </c>
      <c r="AA14" s="115" t="s">
        <v>21</v>
      </c>
      <c r="AB14" s="115" t="s">
        <v>113</v>
      </c>
      <c r="AC14" s="116">
        <f>IFERROR(IF(AND(V13="Probabilidad",V14="Probabilidad"),(AE13-(+AE13*Y14)),IF(AND(V13="Impacto",V14="Probabilidad"),(AE12-(+AE12*Y14)),IF(V14="Impacto",AE13,""))),"")</f>
        <v>0.29399999999999998</v>
      </c>
      <c r="AD14" s="204" t="str">
        <f t="shared" si="1"/>
        <v>Baja</v>
      </c>
      <c r="AE14" s="205">
        <f t="shared" si="2"/>
        <v>0.29399999999999998</v>
      </c>
      <c r="AF14" s="204" t="str">
        <f t="shared" si="3"/>
        <v>Catastrófico</v>
      </c>
      <c r="AG14" s="205">
        <f>IFERROR(IF(AND(V13="Impacto",V14="Impacto"),(AG13-(+AG13*Y14)),IF(AND(V13="Probabilidad",V14="Impacto"),(AG12-(+AG12*Y14)),IF(V14="Probabilidad",AG13,""))),"")</f>
        <v>1</v>
      </c>
      <c r="AH14" s="207" t="str">
        <f t="shared" si="4"/>
        <v>Extremo</v>
      </c>
      <c r="AI14" s="111" t="s">
        <v>119</v>
      </c>
      <c r="AJ14" s="319"/>
      <c r="AK14" s="324"/>
      <c r="AL14" s="325"/>
      <c r="AM14" s="326"/>
      <c r="AN14" s="327"/>
      <c r="AO14" s="321"/>
      <c r="AP14" s="330"/>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row>
    <row r="15" spans="1:74" s="119" customFormat="1" ht="114" customHeight="1" x14ac:dyDescent="0.2">
      <c r="A15" s="360"/>
      <c r="B15" s="375"/>
      <c r="C15" s="378"/>
      <c r="D15" s="340"/>
      <c r="E15" s="330"/>
      <c r="F15" s="330"/>
      <c r="G15" s="330"/>
      <c r="H15" s="350"/>
      <c r="I15" s="371"/>
      <c r="J15" s="355"/>
      <c r="K15" s="340"/>
      <c r="L15" s="342"/>
      <c r="M15" s="344"/>
      <c r="N15" s="347"/>
      <c r="O15" s="345"/>
      <c r="P15" s="346">
        <f>IF(NOT(ISERROR(MATCH(O15,_xlfn.ANCHORARRAY(I26),0))),N28&amp;"Por favor no seleccionar los criterios de impacto",O15)</f>
        <v>0</v>
      </c>
      <c r="Q15" s="344"/>
      <c r="R15" s="347"/>
      <c r="S15" s="348"/>
      <c r="T15" s="114">
        <v>4</v>
      </c>
      <c r="U15" s="213" t="s">
        <v>414</v>
      </c>
      <c r="V15" s="199" t="str">
        <f t="shared" ref="V15:V17" si="5">IF(OR(W15="Preventivo",W15="Detectivo"),"Probabilidad",IF(W15="Correctivo","Impacto",""))</f>
        <v>Impacto</v>
      </c>
      <c r="W15" s="115" t="s">
        <v>15</v>
      </c>
      <c r="X15" s="115" t="s">
        <v>8</v>
      </c>
      <c r="Y15" s="201" t="str">
        <f t="shared" si="0"/>
        <v>25%</v>
      </c>
      <c r="Z15" s="115" t="s">
        <v>18</v>
      </c>
      <c r="AA15" s="115" t="s">
        <v>21</v>
      </c>
      <c r="AB15" s="115" t="s">
        <v>113</v>
      </c>
      <c r="AC15" s="116">
        <f t="shared" ref="AC15:AC17" si="6">IFERROR(IF(AND(V14="Probabilidad",V15="Probabilidad"),(AE14-(+AE14*Y15)),IF(AND(V14="Impacto",V15="Probabilidad"),(AE13-(+AE13*Y15)),IF(V15="Impacto",AE14,""))),"")</f>
        <v>0.29399999999999998</v>
      </c>
      <c r="AD15" s="204" t="str">
        <f t="shared" si="1"/>
        <v>Baja</v>
      </c>
      <c r="AE15" s="205">
        <f t="shared" si="2"/>
        <v>0.29399999999999998</v>
      </c>
      <c r="AF15" s="204" t="str">
        <f t="shared" si="3"/>
        <v>Mayor</v>
      </c>
      <c r="AG15" s="205">
        <f t="shared" ref="AG15:AG17" si="7">IFERROR(IF(AND(V14="Impacto",V15="Impacto"),(AG14-(+AG14*Y15)),IF(AND(V14="Probabilidad",V15="Impacto"),(AG13-(+AG13*Y15)),IF(V15="Probabilidad",AG14,""))),"")</f>
        <v>0.75</v>
      </c>
      <c r="AH15" s="207" t="str">
        <f>IFERROR(IF(OR(AND(AD15="Muy Baja",AF15="Leve"),AND(AD15="Muy Baja",AF15="Menor"),AND(AD15="Baja",AF15="Leve")),"Bajo",IF(OR(AND(AD15="Muy baja",AF15="Moderado"),AND(AD15="Baja",AF15="Menor"),AND(AD15="Baja",AF15="Moderado"),AND(AD15="Media",AF15="Leve"),AND(AD15="Media",AF15="Menor"),AND(AD15="Media",AF15="Moderado"),AND(AD15="Alta",AF15="Leve"),AND(AD15="Alta",AF15="Menor")),"Moderado",IF(OR(AND(AD15="Muy Baja",AF15="Mayor"),AND(AD15="Baja",AF15="Mayor"),AND(AD15="Media",AF15="Mayor"),AND(AD15="Alta",AF15="Moderado"),AND(AD15="Alta",AF15="Mayor"),AND(AD15="Muy Alta",AF15="Leve"),AND(AD15="Muy Alta",AF15="Menor"),AND(AD15="Muy Alta",AF15="Moderado"),AND(AD15="Muy Alta",AF15="Mayor")),"Alto",IF(OR(AND(AD15="Muy Baja",AF15="Catastrófico"),AND(AD15="Baja",AF15="Catastrófico"),AND(AD15="Media",AF15="Catastrófico"),AND(AD15="Alta",AF15="Catastrófico"),AND(AD15="Muy Alta",AF15="Catastrófico")),"Extremo","")))),"")</f>
        <v>Alto</v>
      </c>
      <c r="AI15" s="111" t="s">
        <v>119</v>
      </c>
      <c r="AJ15" s="319"/>
      <c r="AK15" s="324"/>
      <c r="AL15" s="325"/>
      <c r="AM15" s="326"/>
      <c r="AN15" s="327"/>
      <c r="AO15" s="321"/>
      <c r="AP15" s="330"/>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row>
    <row r="16" spans="1:74" s="119" customFormat="1" ht="15" hidden="1" customHeight="1" x14ac:dyDescent="0.2">
      <c r="A16" s="360"/>
      <c r="B16" s="375"/>
      <c r="C16" s="378"/>
      <c r="D16" s="340"/>
      <c r="E16" s="330"/>
      <c r="F16" s="330"/>
      <c r="G16" s="330"/>
      <c r="H16" s="350"/>
      <c r="I16" s="371"/>
      <c r="J16" s="355"/>
      <c r="K16" s="340"/>
      <c r="L16" s="342"/>
      <c r="M16" s="344"/>
      <c r="N16" s="347"/>
      <c r="O16" s="345"/>
      <c r="P16" s="346">
        <f>IF(NOT(ISERROR(MATCH(O16,_xlfn.ANCHORARRAY(I27),0))),N29&amp;"Por favor no seleccionar los criterios de impacto",O16)</f>
        <v>0</v>
      </c>
      <c r="Q16" s="344"/>
      <c r="R16" s="347"/>
      <c r="S16" s="348"/>
      <c r="T16" s="114">
        <v>5</v>
      </c>
      <c r="U16" s="23"/>
      <c r="V16" s="199" t="str">
        <f t="shared" si="5"/>
        <v/>
      </c>
      <c r="W16" s="115"/>
      <c r="X16" s="115"/>
      <c r="Y16" s="201" t="str">
        <f t="shared" si="0"/>
        <v/>
      </c>
      <c r="Z16" s="115"/>
      <c r="AA16" s="115"/>
      <c r="AB16" s="115"/>
      <c r="AC16" s="116" t="str">
        <f t="shared" si="6"/>
        <v/>
      </c>
      <c r="AD16" s="204" t="str">
        <f t="shared" si="1"/>
        <v/>
      </c>
      <c r="AE16" s="205" t="str">
        <f t="shared" si="2"/>
        <v/>
      </c>
      <c r="AF16" s="204" t="str">
        <f t="shared" si="3"/>
        <v/>
      </c>
      <c r="AG16" s="205" t="str">
        <f t="shared" si="7"/>
        <v/>
      </c>
      <c r="AH16" s="207" t="str">
        <f t="shared" si="4"/>
        <v/>
      </c>
      <c r="AI16" s="117"/>
      <c r="AJ16" s="319"/>
      <c r="AK16" s="324"/>
      <c r="AL16" s="325"/>
      <c r="AM16" s="326"/>
      <c r="AN16" s="327"/>
      <c r="AO16" s="321"/>
      <c r="AP16" s="330"/>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row>
    <row r="17" spans="1:73" s="119" customFormat="1" ht="12.75" hidden="1" x14ac:dyDescent="0.2">
      <c r="A17" s="360"/>
      <c r="B17" s="376"/>
      <c r="C17" s="361"/>
      <c r="D17" s="335"/>
      <c r="E17" s="331"/>
      <c r="F17" s="331"/>
      <c r="G17" s="331"/>
      <c r="H17" s="351"/>
      <c r="I17" s="372"/>
      <c r="J17" s="356"/>
      <c r="K17" s="335"/>
      <c r="L17" s="332"/>
      <c r="M17" s="344"/>
      <c r="N17" s="347"/>
      <c r="O17" s="345"/>
      <c r="P17" s="346">
        <f>IF(NOT(ISERROR(MATCH(O17,_xlfn.ANCHORARRAY(I28),0))),N30&amp;"Por favor no seleccionar los criterios de impacto",O17)</f>
        <v>0</v>
      </c>
      <c r="Q17" s="344"/>
      <c r="R17" s="347"/>
      <c r="S17" s="348"/>
      <c r="T17" s="114">
        <v>6</v>
      </c>
      <c r="U17" s="23"/>
      <c r="V17" s="199" t="str">
        <f t="shared" si="5"/>
        <v/>
      </c>
      <c r="W17" s="115"/>
      <c r="X17" s="115"/>
      <c r="Y17" s="201" t="str">
        <f t="shared" si="0"/>
        <v/>
      </c>
      <c r="Z17" s="115"/>
      <c r="AA17" s="115"/>
      <c r="AB17" s="115"/>
      <c r="AC17" s="116" t="str">
        <f t="shared" si="6"/>
        <v/>
      </c>
      <c r="AD17" s="204" t="str">
        <f t="shared" si="1"/>
        <v/>
      </c>
      <c r="AE17" s="205" t="str">
        <f t="shared" si="2"/>
        <v/>
      </c>
      <c r="AF17" s="204" t="str">
        <f t="shared" si="3"/>
        <v/>
      </c>
      <c r="AG17" s="205" t="str">
        <f t="shared" si="7"/>
        <v/>
      </c>
      <c r="AH17" s="207" t="str">
        <f t="shared" si="4"/>
        <v/>
      </c>
      <c r="AI17" s="117"/>
      <c r="AJ17" s="319"/>
      <c r="AK17" s="324"/>
      <c r="AL17" s="325"/>
      <c r="AM17" s="326"/>
      <c r="AN17" s="327"/>
      <c r="AO17" s="322"/>
      <c r="AP17" s="331"/>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row>
    <row r="18" spans="1:73" s="119" customFormat="1" ht="135.75" customHeight="1" x14ac:dyDescent="0.2">
      <c r="A18" s="360">
        <v>2</v>
      </c>
      <c r="B18" s="361" t="s">
        <v>308</v>
      </c>
      <c r="C18" s="361" t="s">
        <v>405</v>
      </c>
      <c r="D18" s="335" t="s">
        <v>371</v>
      </c>
      <c r="E18" s="319" t="s">
        <v>418</v>
      </c>
      <c r="F18" s="319" t="s">
        <v>419</v>
      </c>
      <c r="G18" s="319" t="s">
        <v>420</v>
      </c>
      <c r="H18" s="319" t="s">
        <v>421</v>
      </c>
      <c r="I18" s="319" t="s">
        <v>422</v>
      </c>
      <c r="J18" s="367" t="s">
        <v>300</v>
      </c>
      <c r="K18" s="357" t="s">
        <v>304</v>
      </c>
      <c r="L18" s="324">
        <v>136</v>
      </c>
      <c r="M18" s="344" t="str">
        <f>IF(L18&lt;=0,"",IF(L18&lt;=2,"Muy Baja",IF(L18&lt;=24,"Baja",IF(L18&lt;=500,"Media",IF(L18&lt;=5000,"Alta","Muy Alta")))))</f>
        <v>Media</v>
      </c>
      <c r="N18" s="347">
        <f>IF(M18="","",IF(M18="Muy Baja",0.2,IF(M18="Baja",0.4,IF(M18="Media",0.6,IF(M18="Alta",0.8,IF(M18="Muy Alta",1,))))))</f>
        <v>0.6</v>
      </c>
      <c r="O18" s="345" t="s">
        <v>136</v>
      </c>
      <c r="P18" s="346" t="str">
        <f>IF(NOT(ISERROR(MATCH(O18,'Tabla Impacto'!$B$221:$B$223,0))),'Tabla Impacto'!$F$223&amp;"Por favor no seleccionar los criterios de impacto(Afectación Económica o presupuestal y Pérdida Reputacional)",O18)</f>
        <v xml:space="preserve">     El riesgo afecta la imagen de la entidad con algunos usuarios de relevancia frente al logro de los objetivos</v>
      </c>
      <c r="Q18" s="344" t="str">
        <f>IF(OR(P18='Tabla Impacto'!$C$11,P18='Tabla Impacto'!$D$11),"Leve",IF(OR(P18='Tabla Impacto'!$C$12,P18='Tabla Impacto'!$D$12),"Menor",IF(OR(P18='Tabla Impacto'!$C$13,P18='Tabla Impacto'!$D$13),"Moderado",IF(OR(P18='Tabla Impacto'!$C$14,P18='Tabla Impacto'!$D$14),"Mayor",IF(OR(P18='Tabla Impacto'!$C$15,P18='Tabla Impacto'!$D$15),"Catastrófico","")))))</f>
        <v>Moderado</v>
      </c>
      <c r="R18" s="347">
        <f>IF(Q18="","",IF(Q18="Leve",0.2,IF(Q18="Menor",0.4,IF(Q18="Moderado",0.6,IF(Q18="Mayor",0.8,IF(Q18="Catastrófico",1,))))))</f>
        <v>0.6</v>
      </c>
      <c r="S18" s="348" t="str">
        <f>IF(OR(AND(M18="Muy Baja",Q18="Leve"),AND(M18="Muy Baja",Q18="Menor"),AND(M18="Baja",Q18="Leve")),"Bajo",IF(OR(AND(M18="Muy baja",Q18="Moderado"),AND(M18="Baja",Q18="Menor"),AND(M18="Baja",Q18="Moderado"),AND(M18="Media",Q18="Leve"),AND(M18="Media",Q18="Menor"),AND(M18="Media",Q18="Moderado"),AND(M18="Alta",Q18="Leve"),AND(M18="Alta",Q18="Menor")),"Moderado",IF(OR(AND(M18="Muy Baja",Q18="Mayor"),AND(M18="Baja",Q18="Mayor"),AND(M18="Media",Q18="Mayor"),AND(M18="Alta",Q18="Moderado"),AND(M18="Alta",Q18="Mayor"),AND(M18="Muy Alta",Q18="Leve"),AND(M18="Muy Alta",Q18="Menor"),AND(M18="Muy Alta",Q18="Moderado"),AND(M18="Muy Alta",Q18="Mayor")),"Alto",IF(OR(AND(M18="Muy Baja",Q18="Catastrófico"),AND(M18="Baja",Q18="Catastrófico"),AND(M18="Media",Q18="Catastrófico"),AND(M18="Alta",Q18="Catastrófico"),AND(M18="Muy Alta",Q18="Catastrófico")),"Extremo",""))))</f>
        <v>Moderado</v>
      </c>
      <c r="T18" s="114">
        <v>1</v>
      </c>
      <c r="U18" s="208" t="s">
        <v>423</v>
      </c>
      <c r="V18" s="199" t="str">
        <f>IF(OR(W18="Preventivo",W18="Detectivo"),"Probabilidad",IF(W18="Correctivo","Impacto",""))</f>
        <v>Probabilidad</v>
      </c>
      <c r="W18" s="115" t="s">
        <v>13</v>
      </c>
      <c r="X18" s="115" t="s">
        <v>8</v>
      </c>
      <c r="Y18" s="201" t="str">
        <f>IF(AND(W18="Preventivo",X18="Automático"),"50%",IF(AND(W18="Preventivo",X18="Manual"),"40%",IF(AND(W18="Detectivo",X18="Automático"),"40%",IF(AND(W18="Detectivo",X18="Manual"),"30%",IF(AND(W18="Correctivo",X18="Automático"),"35%",IF(AND(W18="Correctivo",X18="Manual"),"25%",""))))))</f>
        <v>40%</v>
      </c>
      <c r="Z18" s="115" t="s">
        <v>18</v>
      </c>
      <c r="AA18" s="115" t="s">
        <v>21</v>
      </c>
      <c r="AB18" s="115" t="s">
        <v>113</v>
      </c>
      <c r="AC18" s="116">
        <f>IFERROR(IF(V18="Probabilidad",(N18-(+N18*Y18)),IF(V18="Impacto",N18,"")),"")</f>
        <v>0.36</v>
      </c>
      <c r="AD18" s="204" t="str">
        <f>IFERROR(IF(AC18="","",IF(AC18&lt;=0.2,"Muy Baja",IF(AC18&lt;=0.4,"Baja",IF(AC18&lt;=0.6,"Media",IF(AC18&lt;=0.8,"Alta","Muy Alta"))))),"")</f>
        <v>Baja</v>
      </c>
      <c r="AE18" s="205">
        <f>+AC18</f>
        <v>0.36</v>
      </c>
      <c r="AF18" s="204" t="str">
        <f>IFERROR(IF(AG18="","",IF(AG18&lt;=0.2,"Leve",IF(AG18&lt;=0.4,"Menor",IF(AG18&lt;=0.6,"Moderado",IF(AG18&lt;=0.8,"Mayor","Catastrófico"))))),"")</f>
        <v>Moderado</v>
      </c>
      <c r="AG18" s="205">
        <f>IFERROR(IF(V18="Impacto",(R18-(+R18*Y18)),IF(V18="Probabilidad",R18,"")),"")</f>
        <v>0.6</v>
      </c>
      <c r="AH18" s="207" t="str">
        <f>IFERROR(IF(OR(AND(AD18="Muy Baja",AF18="Leve"),AND(AD18="Muy Baja",AF18="Menor"),AND(AD18="Baja",AF18="Leve")),"Bajo",IF(OR(AND(AD18="Muy baja",AF18="Moderado"),AND(AD18="Baja",AF18="Menor"),AND(AD18="Baja",AF18="Moderado"),AND(AD18="Media",AF18="Leve"),AND(AD18="Media",AF18="Menor"),AND(AD18="Media",AF18="Moderado"),AND(AD18="Alta",AF18="Leve"),AND(AD18="Alta",AF18="Menor")),"Moderado",IF(OR(AND(AD18="Muy Baja",AF18="Mayor"),AND(AD18="Baja",AF18="Mayor"),AND(AD18="Media",AF18="Mayor"),AND(AD18="Alta",AF18="Moderado"),AND(AD18="Alta",AF18="Mayor"),AND(AD18="Muy Alta",AF18="Leve"),AND(AD18="Muy Alta",AF18="Menor"),AND(AD18="Muy Alta",AF18="Moderado"),AND(AD18="Muy Alta",AF18="Mayor")),"Alto",IF(OR(AND(AD18="Muy Baja",AF18="Catastrófico"),AND(AD18="Baja",AF18="Catastrófico"),AND(AD18="Media",AF18="Catastrófico"),AND(AD18="Alta",AF18="Catastrófico"),AND(AD18="Muy Alta",AF18="Catastrófico")),"Extremo","")))),"")</f>
        <v>Moderado</v>
      </c>
      <c r="AI18" s="117" t="s">
        <v>119</v>
      </c>
      <c r="AJ18" s="319" t="s">
        <v>426</v>
      </c>
      <c r="AK18" s="332" t="s">
        <v>226</v>
      </c>
      <c r="AL18" s="333">
        <v>45293</v>
      </c>
      <c r="AM18" s="334">
        <v>45653</v>
      </c>
      <c r="AN18" s="335" t="s">
        <v>416</v>
      </c>
      <c r="AO18" s="321" t="s">
        <v>374</v>
      </c>
      <c r="AP18" s="329" t="s">
        <v>427</v>
      </c>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row>
    <row r="19" spans="1:73" s="119" customFormat="1" ht="114.75" customHeight="1" x14ac:dyDescent="0.2">
      <c r="A19" s="360"/>
      <c r="B19" s="362"/>
      <c r="C19" s="362"/>
      <c r="D19" s="327"/>
      <c r="E19" s="319"/>
      <c r="F19" s="319"/>
      <c r="G19" s="319"/>
      <c r="H19" s="319"/>
      <c r="I19" s="319"/>
      <c r="J19" s="367"/>
      <c r="K19" s="357"/>
      <c r="L19" s="324"/>
      <c r="M19" s="344"/>
      <c r="N19" s="347"/>
      <c r="O19" s="345"/>
      <c r="P19" s="346">
        <f>IF(NOT(ISERROR(MATCH(O19,_xlfn.ANCHORARRAY(I30),0))),N32&amp;"Por favor no seleccionar los criterios de impacto",O19)</f>
        <v>0</v>
      </c>
      <c r="Q19" s="344"/>
      <c r="R19" s="347"/>
      <c r="S19" s="348"/>
      <c r="T19" s="114">
        <v>2</v>
      </c>
      <c r="U19" s="208" t="s">
        <v>424</v>
      </c>
      <c r="V19" s="199" t="str">
        <f>IF(OR(W19="Preventivo",W19="Detectivo"),"Probabilidad",IF(W19="Correctivo","Impacto",""))</f>
        <v>Probabilidad</v>
      </c>
      <c r="W19" s="115" t="s">
        <v>13</v>
      </c>
      <c r="X19" s="115" t="s">
        <v>8</v>
      </c>
      <c r="Y19" s="201" t="str">
        <f t="shared" ref="Y19:Y23" si="8">IF(AND(W19="Preventivo",X19="Automático"),"50%",IF(AND(W19="Preventivo",X19="Manual"),"40%",IF(AND(W19="Detectivo",X19="Automático"),"40%",IF(AND(W19="Detectivo",X19="Manual"),"30%",IF(AND(W19="Correctivo",X19="Automático"),"35%",IF(AND(W19="Correctivo",X19="Manual"),"25%",""))))))</f>
        <v>40%</v>
      </c>
      <c r="Z19" s="115" t="s">
        <v>18</v>
      </c>
      <c r="AA19" s="115" t="s">
        <v>21</v>
      </c>
      <c r="AB19" s="115" t="s">
        <v>113</v>
      </c>
      <c r="AC19" s="116">
        <f>IFERROR(IF(AND(V18="Probabilidad",V19="Probabilidad"),(AE18-(+AE18*Y19)),IF(V19="Probabilidad",(N18-(+N18*Y19)),IF(V19="Impacto",AE18,""))),"")</f>
        <v>0.216</v>
      </c>
      <c r="AD19" s="204" t="str">
        <f t="shared" si="1"/>
        <v>Baja</v>
      </c>
      <c r="AE19" s="205">
        <f t="shared" ref="AE19:AE23" si="9">+AC19</f>
        <v>0.216</v>
      </c>
      <c r="AF19" s="204" t="str">
        <f t="shared" si="3"/>
        <v>Moderado</v>
      </c>
      <c r="AG19" s="205">
        <f>IFERROR(IF(AND(V18="Impacto",V19="Impacto"),(AG18-(+AG18*Y19)),IF(V19="Impacto",(R18-(+R18*Y19)),IF(V19="Probabilidad",AG18,""))),"")</f>
        <v>0.6</v>
      </c>
      <c r="AH19" s="207" t="str">
        <f t="shared" ref="AH19:AH20" si="10">IFERROR(IF(OR(AND(AD19="Muy Baja",AF19="Leve"),AND(AD19="Muy Baja",AF19="Menor"),AND(AD19="Baja",AF19="Leve")),"Bajo",IF(OR(AND(AD19="Muy baja",AF19="Moderado"),AND(AD19="Baja",AF19="Menor"),AND(AD19="Baja",AF19="Moderado"),AND(AD19="Media",AF19="Leve"),AND(AD19="Media",AF19="Menor"),AND(AD19="Media",AF19="Moderado"),AND(AD19="Alta",AF19="Leve"),AND(AD19="Alta",AF19="Menor")),"Moderado",IF(OR(AND(AD19="Muy Baja",AF19="Mayor"),AND(AD19="Baja",AF19="Mayor"),AND(AD19="Media",AF19="Mayor"),AND(AD19="Alta",AF19="Moderado"),AND(AD19="Alta",AF19="Mayor"),AND(AD19="Muy Alta",AF19="Leve"),AND(AD19="Muy Alta",AF19="Menor"),AND(AD19="Muy Alta",AF19="Moderado"),AND(AD19="Muy Alta",AF19="Mayor")),"Alto",IF(OR(AND(AD19="Muy Baja",AF19="Catastrófico"),AND(AD19="Baja",AF19="Catastrófico"),AND(AD19="Media",AF19="Catastrófico"),AND(AD19="Alta",AF19="Catastrófico"),AND(AD19="Muy Alta",AF19="Catastrófico")),"Extremo","")))),"")</f>
        <v>Moderado</v>
      </c>
      <c r="AI19" s="117" t="s">
        <v>119</v>
      </c>
      <c r="AJ19" s="319"/>
      <c r="AK19" s="324"/>
      <c r="AL19" s="325"/>
      <c r="AM19" s="326"/>
      <c r="AN19" s="327"/>
      <c r="AO19" s="321"/>
      <c r="AP19" s="330"/>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c r="BS19" s="118"/>
      <c r="BT19" s="118"/>
      <c r="BU19" s="118"/>
    </row>
    <row r="20" spans="1:73" s="119" customFormat="1" ht="134.25" customHeight="1" x14ac:dyDescent="0.2">
      <c r="A20" s="360"/>
      <c r="B20" s="362"/>
      <c r="C20" s="362"/>
      <c r="D20" s="327"/>
      <c r="E20" s="319"/>
      <c r="F20" s="319"/>
      <c r="G20" s="319"/>
      <c r="H20" s="319"/>
      <c r="I20" s="319"/>
      <c r="J20" s="367"/>
      <c r="K20" s="357"/>
      <c r="L20" s="324"/>
      <c r="M20" s="344"/>
      <c r="N20" s="347"/>
      <c r="O20" s="345"/>
      <c r="P20" s="346">
        <f>IF(NOT(ISERROR(MATCH(O20,_xlfn.ANCHORARRAY(I31),0))),N33&amp;"Por favor no seleccionar los criterios de impacto",O20)</f>
        <v>0</v>
      </c>
      <c r="Q20" s="344"/>
      <c r="R20" s="347"/>
      <c r="S20" s="348"/>
      <c r="T20" s="114">
        <v>3</v>
      </c>
      <c r="U20" s="208" t="s">
        <v>425</v>
      </c>
      <c r="V20" s="199" t="str">
        <f>IF(OR(W20="Preventivo",W20="Detectivo"),"Probabilidad",IF(W20="Correctivo","Impacto",""))</f>
        <v>Probabilidad</v>
      </c>
      <c r="W20" s="115" t="s">
        <v>13</v>
      </c>
      <c r="X20" s="115" t="s">
        <v>8</v>
      </c>
      <c r="Y20" s="201" t="str">
        <f t="shared" si="8"/>
        <v>40%</v>
      </c>
      <c r="Z20" s="115" t="s">
        <v>18</v>
      </c>
      <c r="AA20" s="115" t="s">
        <v>21</v>
      </c>
      <c r="AB20" s="115" t="s">
        <v>113</v>
      </c>
      <c r="AC20" s="116">
        <f>IFERROR(IF(AND(V19="Probabilidad",V20="Probabilidad"),(AE19-(+AE19*Y20)),IF(AND(V19="Impacto",V20="Probabilidad"),(AE18-(+AE18*Y20)),IF(V20="Impacto",AE19,""))),"")</f>
        <v>0.12959999999999999</v>
      </c>
      <c r="AD20" s="204" t="str">
        <f t="shared" si="1"/>
        <v>Muy Baja</v>
      </c>
      <c r="AE20" s="205">
        <f t="shared" si="9"/>
        <v>0.12959999999999999</v>
      </c>
      <c r="AF20" s="204" t="str">
        <f t="shared" si="3"/>
        <v>Moderado</v>
      </c>
      <c r="AG20" s="205">
        <f>IFERROR(IF(AND(V19="Impacto",V20="Impacto"),(AG19-(+AG19*Y20)),IF(AND(V19="Probabilidad",V20="Impacto"),(AG18-(+AG18*Y20)),IF(V20="Probabilidad",AG19,""))),"")</f>
        <v>0.6</v>
      </c>
      <c r="AH20" s="207" t="str">
        <f t="shared" si="10"/>
        <v>Moderado</v>
      </c>
      <c r="AI20" s="117" t="s">
        <v>119</v>
      </c>
      <c r="AJ20" s="319"/>
      <c r="AK20" s="324"/>
      <c r="AL20" s="325"/>
      <c r="AM20" s="326"/>
      <c r="AN20" s="327"/>
      <c r="AO20" s="321"/>
      <c r="AP20" s="330"/>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s="118"/>
      <c r="BT20" s="118"/>
      <c r="BU20" s="118"/>
    </row>
    <row r="21" spans="1:73" s="119" customFormat="1" ht="15" hidden="1" customHeight="1" x14ac:dyDescent="0.2">
      <c r="A21" s="360"/>
      <c r="B21" s="362"/>
      <c r="C21" s="362"/>
      <c r="D21" s="327"/>
      <c r="E21" s="319"/>
      <c r="F21" s="319"/>
      <c r="G21" s="319"/>
      <c r="H21" s="319"/>
      <c r="I21" s="319"/>
      <c r="J21" s="367"/>
      <c r="K21" s="357"/>
      <c r="L21" s="324"/>
      <c r="M21" s="344"/>
      <c r="N21" s="347"/>
      <c r="O21" s="345"/>
      <c r="P21" s="346">
        <f>IF(NOT(ISERROR(MATCH(O21,_xlfn.ANCHORARRAY(I32),0))),N34&amp;"Por favor no seleccionar los criterios de impacto",O21)</f>
        <v>0</v>
      </c>
      <c r="Q21" s="344"/>
      <c r="R21" s="347"/>
      <c r="S21" s="348"/>
      <c r="T21" s="114">
        <v>4</v>
      </c>
      <c r="U21" s="23"/>
      <c r="V21" s="199" t="str">
        <f t="shared" ref="V21:V25" si="11">IF(OR(W21="Preventivo",W21="Detectivo"),"Probabilidad",IF(W21="Correctivo","Impacto",""))</f>
        <v/>
      </c>
      <c r="W21" s="115"/>
      <c r="X21" s="115"/>
      <c r="Y21" s="201" t="str">
        <f t="shared" si="8"/>
        <v/>
      </c>
      <c r="Z21" s="115"/>
      <c r="AA21" s="115"/>
      <c r="AB21" s="115"/>
      <c r="AC21" s="116" t="str">
        <f t="shared" ref="AC21:AC23" si="12">IFERROR(IF(AND(V20="Probabilidad",V21="Probabilidad"),(AE20-(+AE20*Y21)),IF(AND(V20="Impacto",V21="Probabilidad"),(AE19-(+AE19*Y21)),IF(V21="Impacto",AE20,""))),"")</f>
        <v/>
      </c>
      <c r="AD21" s="204" t="str">
        <f t="shared" si="1"/>
        <v/>
      </c>
      <c r="AE21" s="205" t="str">
        <f t="shared" si="9"/>
        <v/>
      </c>
      <c r="AF21" s="204" t="str">
        <f t="shared" si="3"/>
        <v/>
      </c>
      <c r="AG21" s="205" t="str">
        <f t="shared" ref="AG21:AG23" si="13">IFERROR(IF(AND(V20="Impacto",V21="Impacto"),(AG20-(+AG20*Y21)),IF(AND(V20="Probabilidad",V21="Impacto"),(AG19-(+AG19*Y21)),IF(V21="Probabilidad",AG20,""))),"")</f>
        <v/>
      </c>
      <c r="AH21" s="207" t="str">
        <f>IFERROR(IF(OR(AND(AD21="Muy Baja",AF21="Leve"),AND(AD21="Muy Baja",AF21="Menor"),AND(AD21="Baja",AF21="Leve")),"Bajo",IF(OR(AND(AD21="Muy baja",AF21="Moderado"),AND(AD21="Baja",AF21="Menor"),AND(AD21="Baja",AF21="Moderado"),AND(AD21="Media",AF21="Leve"),AND(AD21="Media",AF21="Menor"),AND(AD21="Media",AF21="Moderado"),AND(AD21="Alta",AF21="Leve"),AND(AD21="Alta",AF21="Menor")),"Moderado",IF(OR(AND(AD21="Muy Baja",AF21="Mayor"),AND(AD21="Baja",AF21="Mayor"),AND(AD21="Media",AF21="Mayor"),AND(AD21="Alta",AF21="Moderado"),AND(AD21="Alta",AF21="Mayor"),AND(AD21="Muy Alta",AF21="Leve"),AND(AD21="Muy Alta",AF21="Menor"),AND(AD21="Muy Alta",AF21="Moderado"),AND(AD21="Muy Alta",AF21="Mayor")),"Alto",IF(OR(AND(AD21="Muy Baja",AF21="Catastrófico"),AND(AD21="Baja",AF21="Catastrófico"),AND(AD21="Media",AF21="Catastrófico"),AND(AD21="Alta",AF21="Catastrófico"),AND(AD21="Muy Alta",AF21="Catastrófico")),"Extremo","")))),"")</f>
        <v/>
      </c>
      <c r="AI21" s="117"/>
      <c r="AJ21" s="319"/>
      <c r="AK21" s="324"/>
      <c r="AL21" s="325"/>
      <c r="AM21" s="326"/>
      <c r="AN21" s="327"/>
      <c r="AO21" s="321"/>
      <c r="AP21" s="330"/>
      <c r="AQ21" s="118"/>
      <c r="AR21" s="118"/>
      <c r="AS21" s="118"/>
      <c r="AT21" s="118"/>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c r="BR21" s="118"/>
      <c r="BS21" s="118"/>
      <c r="BT21" s="118"/>
      <c r="BU21" s="118"/>
    </row>
    <row r="22" spans="1:73" s="119" customFormat="1" ht="15" hidden="1" customHeight="1" x14ac:dyDescent="0.2">
      <c r="A22" s="360"/>
      <c r="B22" s="362"/>
      <c r="C22" s="362"/>
      <c r="D22" s="327"/>
      <c r="E22" s="319"/>
      <c r="F22" s="319"/>
      <c r="G22" s="319"/>
      <c r="H22" s="319"/>
      <c r="I22" s="319"/>
      <c r="J22" s="367"/>
      <c r="K22" s="357"/>
      <c r="L22" s="324"/>
      <c r="M22" s="344"/>
      <c r="N22" s="347"/>
      <c r="O22" s="345"/>
      <c r="P22" s="346">
        <f>IF(NOT(ISERROR(MATCH(O22,_xlfn.ANCHORARRAY(I33),0))),N35&amp;"Por favor no seleccionar los criterios de impacto",O22)</f>
        <v>0</v>
      </c>
      <c r="Q22" s="344"/>
      <c r="R22" s="347"/>
      <c r="S22" s="348"/>
      <c r="T22" s="114">
        <v>5</v>
      </c>
      <c r="U22" s="23"/>
      <c r="V22" s="199" t="str">
        <f t="shared" si="11"/>
        <v/>
      </c>
      <c r="W22" s="115"/>
      <c r="X22" s="115"/>
      <c r="Y22" s="201" t="str">
        <f t="shared" si="8"/>
        <v/>
      </c>
      <c r="Z22" s="115"/>
      <c r="AA22" s="115"/>
      <c r="AB22" s="115"/>
      <c r="AC22" s="116" t="str">
        <f t="shared" si="12"/>
        <v/>
      </c>
      <c r="AD22" s="204" t="str">
        <f t="shared" si="1"/>
        <v/>
      </c>
      <c r="AE22" s="205" t="str">
        <f t="shared" si="9"/>
        <v/>
      </c>
      <c r="AF22" s="204" t="str">
        <f t="shared" si="3"/>
        <v/>
      </c>
      <c r="AG22" s="205" t="str">
        <f t="shared" si="13"/>
        <v/>
      </c>
      <c r="AH22" s="207" t="str">
        <f t="shared" ref="AH22:AH23" si="14">IFERROR(IF(OR(AND(AD22="Muy Baja",AF22="Leve"),AND(AD22="Muy Baja",AF22="Menor"),AND(AD22="Baja",AF22="Leve")),"Bajo",IF(OR(AND(AD22="Muy baja",AF22="Moderado"),AND(AD22="Baja",AF22="Menor"),AND(AD22="Baja",AF22="Moderado"),AND(AD22="Media",AF22="Leve"),AND(AD22="Media",AF22="Menor"),AND(AD22="Media",AF22="Moderado"),AND(AD22="Alta",AF22="Leve"),AND(AD22="Alta",AF22="Menor")),"Moderado",IF(OR(AND(AD22="Muy Baja",AF22="Mayor"),AND(AD22="Baja",AF22="Mayor"),AND(AD22="Media",AF22="Mayor"),AND(AD22="Alta",AF22="Moderado"),AND(AD22="Alta",AF22="Mayor"),AND(AD22="Muy Alta",AF22="Leve"),AND(AD22="Muy Alta",AF22="Menor"),AND(AD22="Muy Alta",AF22="Moderado"),AND(AD22="Muy Alta",AF22="Mayor")),"Alto",IF(OR(AND(AD22="Muy Baja",AF22="Catastrófico"),AND(AD22="Baja",AF22="Catastrófico"),AND(AD22="Media",AF22="Catastrófico"),AND(AD22="Alta",AF22="Catastrófico"),AND(AD22="Muy Alta",AF22="Catastrófico")),"Extremo","")))),"")</f>
        <v/>
      </c>
      <c r="AI22" s="117"/>
      <c r="AJ22" s="319"/>
      <c r="AK22" s="324"/>
      <c r="AL22" s="325"/>
      <c r="AM22" s="326"/>
      <c r="AN22" s="327"/>
      <c r="AO22" s="321"/>
      <c r="AP22" s="330"/>
      <c r="AQ22" s="118"/>
      <c r="AR22" s="118"/>
      <c r="AS22" s="118"/>
      <c r="AT22" s="118"/>
      <c r="AU22" s="118"/>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c r="BR22" s="118"/>
      <c r="BS22" s="118"/>
      <c r="BT22" s="118"/>
      <c r="BU22" s="118"/>
    </row>
    <row r="23" spans="1:73" s="119" customFormat="1" ht="15" hidden="1" customHeight="1" x14ac:dyDescent="0.2">
      <c r="A23" s="360"/>
      <c r="B23" s="362"/>
      <c r="C23" s="362"/>
      <c r="D23" s="327"/>
      <c r="E23" s="319"/>
      <c r="F23" s="319"/>
      <c r="G23" s="319"/>
      <c r="H23" s="319"/>
      <c r="I23" s="319"/>
      <c r="J23" s="367"/>
      <c r="K23" s="357"/>
      <c r="L23" s="324"/>
      <c r="M23" s="344"/>
      <c r="N23" s="347"/>
      <c r="O23" s="345"/>
      <c r="P23" s="346">
        <f>IF(NOT(ISERROR(MATCH(O23,_xlfn.ANCHORARRAY(I34),0))),N36&amp;"Por favor no seleccionar los criterios de impacto",O23)</f>
        <v>0</v>
      </c>
      <c r="Q23" s="344"/>
      <c r="R23" s="347"/>
      <c r="S23" s="348"/>
      <c r="T23" s="114">
        <v>6</v>
      </c>
      <c r="U23" s="23"/>
      <c r="V23" s="199" t="str">
        <f t="shared" si="11"/>
        <v/>
      </c>
      <c r="W23" s="115"/>
      <c r="X23" s="115"/>
      <c r="Y23" s="201" t="str">
        <f t="shared" si="8"/>
        <v/>
      </c>
      <c r="Z23" s="115"/>
      <c r="AA23" s="115"/>
      <c r="AB23" s="115"/>
      <c r="AC23" s="116" t="str">
        <f t="shared" si="12"/>
        <v/>
      </c>
      <c r="AD23" s="204" t="str">
        <f t="shared" si="1"/>
        <v/>
      </c>
      <c r="AE23" s="205" t="str">
        <f t="shared" si="9"/>
        <v/>
      </c>
      <c r="AF23" s="204" t="str">
        <f t="shared" si="3"/>
        <v/>
      </c>
      <c r="AG23" s="205" t="str">
        <f t="shared" si="13"/>
        <v/>
      </c>
      <c r="AH23" s="207" t="str">
        <f t="shared" si="14"/>
        <v/>
      </c>
      <c r="AI23" s="117"/>
      <c r="AJ23" s="319"/>
      <c r="AK23" s="324"/>
      <c r="AL23" s="325"/>
      <c r="AM23" s="326"/>
      <c r="AN23" s="327"/>
      <c r="AO23" s="322"/>
      <c r="AP23" s="331"/>
      <c r="AQ23" s="118"/>
      <c r="AR23" s="118"/>
      <c r="AS23" s="118"/>
      <c r="AT23" s="118"/>
      <c r="AU23" s="118"/>
      <c r="AV23" s="118"/>
      <c r="AW23" s="118"/>
      <c r="AX23" s="118"/>
      <c r="AY23" s="118"/>
      <c r="AZ23" s="118"/>
      <c r="BA23" s="118"/>
      <c r="BB23" s="118"/>
      <c r="BC23" s="118"/>
      <c r="BD23" s="118"/>
      <c r="BE23" s="118"/>
      <c r="BF23" s="118"/>
      <c r="BG23" s="118"/>
      <c r="BH23" s="118"/>
      <c r="BI23" s="118"/>
      <c r="BJ23" s="118"/>
      <c r="BK23" s="118"/>
      <c r="BL23" s="118"/>
      <c r="BM23" s="118"/>
      <c r="BN23" s="118"/>
      <c r="BO23" s="118"/>
      <c r="BP23" s="118"/>
      <c r="BQ23" s="118"/>
      <c r="BR23" s="118"/>
      <c r="BS23" s="118"/>
      <c r="BT23" s="118"/>
      <c r="BU23" s="118"/>
    </row>
    <row r="24" spans="1:73" s="119" customFormat="1" ht="119.25" customHeight="1" x14ac:dyDescent="0.2">
      <c r="A24" s="360">
        <v>3</v>
      </c>
      <c r="B24" s="361" t="s">
        <v>308</v>
      </c>
      <c r="C24" s="361" t="s">
        <v>405</v>
      </c>
      <c r="D24" s="335" t="s">
        <v>373</v>
      </c>
      <c r="E24" s="319" t="s">
        <v>428</v>
      </c>
      <c r="F24" s="319" t="s">
        <v>429</v>
      </c>
      <c r="G24" s="319" t="s">
        <v>430</v>
      </c>
      <c r="H24" s="319" t="s">
        <v>431</v>
      </c>
      <c r="I24" s="319" t="s">
        <v>432</v>
      </c>
      <c r="J24" s="354" t="s">
        <v>300</v>
      </c>
      <c r="K24" s="352" t="s">
        <v>304</v>
      </c>
      <c r="L24" s="380">
        <v>275</v>
      </c>
      <c r="M24" s="344" t="str">
        <f>IF(L24&lt;=0,"",IF(L24&lt;=2,"Muy Baja",IF(L24&lt;=24,"Baja",IF(L24&lt;=500,"Media",IF(L24&lt;=5000,"Alta","Muy Alta")))))</f>
        <v>Media</v>
      </c>
      <c r="N24" s="347">
        <f>IF(M24="","",IF(M24="Muy Baja",0.2,IF(M24="Baja",0.4,IF(M24="Media",0.6,IF(M24="Alta",0.8,IF(M24="Muy Alta",1,))))))</f>
        <v>0.6</v>
      </c>
      <c r="O24" s="345" t="s">
        <v>132</v>
      </c>
      <c r="P24" s="346" t="str">
        <f>IF(NOT(ISERROR(MATCH(O24,'Tabla Impacto'!$B$221:$B$223,0))),'Tabla Impacto'!$F$223&amp;"Por favor no seleccionar los criterios de impacto(Afectación Económica o presupuestal y Pérdida Reputacional)",O24)</f>
        <v xml:space="preserve">     Entre 100 y 500 SMLMV </v>
      </c>
      <c r="Q24" s="344" t="str">
        <f>IF(OR(P24='Tabla Impacto'!$C$11,P24='Tabla Impacto'!$D$11),"Leve",IF(OR(P24='Tabla Impacto'!$C$12,P24='Tabla Impacto'!$D$12),"Menor",IF(OR(P24='Tabla Impacto'!$C$13,P24='Tabla Impacto'!$D$13),"Moderado",IF(OR(P24='Tabla Impacto'!$C$14,P24='Tabla Impacto'!$D$14),"Mayor",IF(OR(P24='Tabla Impacto'!$C$15,P24='Tabla Impacto'!$D$15),"Catastrófico","")))))</f>
        <v>Mayor</v>
      </c>
      <c r="R24" s="347">
        <f>IF(Q24="","",IF(Q24="Leve",0.2,IF(Q24="Menor",0.4,IF(Q24="Moderado",0.6,IF(Q24="Mayor",0.8,IF(Q24="Catastrófico",1,))))))</f>
        <v>0.8</v>
      </c>
      <c r="S24" s="348" t="str">
        <f>IF(OR(AND(M24="Muy Baja",Q24="Leve"),AND(M24="Muy Baja",Q24="Menor"),AND(M24="Baja",Q24="Leve")),"Bajo",IF(OR(AND(M24="Muy baja",Q24="Moderado"),AND(M24="Baja",Q24="Menor"),AND(M24="Baja",Q24="Moderado"),AND(M24="Media",Q24="Leve"),AND(M24="Media",Q24="Menor"),AND(M24="Media",Q24="Moderado"),AND(M24="Alta",Q24="Leve"),AND(M24="Alta",Q24="Menor")),"Moderado",IF(OR(AND(M24="Muy Baja",Q24="Mayor"),AND(M24="Baja",Q24="Mayor"),AND(M24="Media",Q24="Mayor"),AND(M24="Alta",Q24="Moderado"),AND(M24="Alta",Q24="Mayor"),AND(M24="Muy Alta",Q24="Leve"),AND(M24="Muy Alta",Q24="Menor"),AND(M24="Muy Alta",Q24="Moderado"),AND(M24="Muy Alta",Q24="Mayor")),"Alto",IF(OR(AND(M24="Muy Baja",Q24="Catastrófico"),AND(M24="Baja",Q24="Catastrófico"),AND(M24="Media",Q24="Catastrófico"),AND(M24="Alta",Q24="Catastrófico"),AND(M24="Muy Alta",Q24="Catastrófico")),"Extremo",""))))</f>
        <v>Alto</v>
      </c>
      <c r="T24" s="114">
        <v>1</v>
      </c>
      <c r="U24" s="122" t="s">
        <v>433</v>
      </c>
      <c r="V24" s="199" t="str">
        <f t="shared" si="11"/>
        <v>Probabilidad</v>
      </c>
      <c r="W24" s="115" t="s">
        <v>13</v>
      </c>
      <c r="X24" s="115" t="s">
        <v>8</v>
      </c>
      <c r="Y24" s="201" t="str">
        <f>IF(AND(W24="Preventivo",X24="Automático"),"50%",IF(AND(W24="Preventivo",X24="Manual"),"40%",IF(AND(W24="Detectivo",X24="Automático"),"40%",IF(AND(W24="Detectivo",X24="Manual"),"30%",IF(AND(W24="Correctivo",X24="Automático"),"35%",IF(AND(W24="Correctivo",X24="Manual"),"25%",""))))))</f>
        <v>40%</v>
      </c>
      <c r="Z24" s="115" t="s">
        <v>18</v>
      </c>
      <c r="AA24" s="115" t="s">
        <v>21</v>
      </c>
      <c r="AB24" s="115" t="s">
        <v>113</v>
      </c>
      <c r="AC24" s="120">
        <f>IFERROR(IF(V24="Probabilidad",(N24-(+N24*Y24)),IF(V24="Impacto",N24,"")),"")</f>
        <v>0.36</v>
      </c>
      <c r="AD24" s="204" t="str">
        <f>IFERROR(IF(AC24="","",IF(AC24&lt;=0.2,"Muy Baja",IF(AC24&lt;=0.4,"Baja",IF(AC24&lt;=0.6,"Media",IF(AC24&lt;=0.8,"Alta","Muy Alta"))))),"")</f>
        <v>Baja</v>
      </c>
      <c r="AE24" s="205">
        <f>+AC24</f>
        <v>0.36</v>
      </c>
      <c r="AF24" s="204" t="str">
        <f>IFERROR(IF(AG24="","",IF(AG24&lt;=0.2,"Leve",IF(AG24&lt;=0.4,"Menor",IF(AG24&lt;=0.6,"Moderado",IF(AG24&lt;=0.8,"Mayor","Catastrófico"))))),"")</f>
        <v>Mayor</v>
      </c>
      <c r="AG24" s="205">
        <f>IFERROR(IF(V24="Impacto",(R24-(+R24*Y24)),IF(V24="Probabilidad",R24,"")),"")</f>
        <v>0.8</v>
      </c>
      <c r="AH24" s="207" t="str">
        <f>IFERROR(IF(OR(AND(AD24="Muy Baja",AF24="Leve"),AND(AD24="Muy Baja",AF24="Menor"),AND(AD24="Baja",AF24="Leve")),"Bajo",IF(OR(AND(AD24="Muy baja",AF24="Moderado"),AND(AD24="Baja",AF24="Menor"),AND(AD24="Baja",AF24="Moderado"),AND(AD24="Media",AF24="Leve"),AND(AD24="Media",AF24="Menor"),AND(AD24="Media",AF24="Moderado"),AND(AD24="Alta",AF24="Leve"),AND(AD24="Alta",AF24="Menor")),"Moderado",IF(OR(AND(AD24="Muy Baja",AF24="Mayor"),AND(AD24="Baja",AF24="Mayor"),AND(AD24="Media",AF24="Mayor"),AND(AD24="Alta",AF24="Moderado"),AND(AD24="Alta",AF24="Mayor"),AND(AD24="Muy Alta",AF24="Leve"),AND(AD24="Muy Alta",AF24="Menor"),AND(AD24="Muy Alta",AF24="Moderado"),AND(AD24="Muy Alta",AF24="Mayor")),"Alto",IF(OR(AND(AD24="Muy Baja",AF24="Catastrófico"),AND(AD24="Baja",AF24="Catastrófico"),AND(AD24="Media",AF24="Catastrófico"),AND(AD24="Alta",AF24="Catastrófico"),AND(AD24="Muy Alta",AF24="Catastrófico")),"Extremo","")))),"")</f>
        <v>Alto</v>
      </c>
      <c r="AI24" s="117" t="s">
        <v>119</v>
      </c>
      <c r="AJ24" s="319" t="s">
        <v>435</v>
      </c>
      <c r="AK24" s="324" t="s">
        <v>226</v>
      </c>
      <c r="AL24" s="325">
        <v>45293</v>
      </c>
      <c r="AM24" s="326">
        <v>45653</v>
      </c>
      <c r="AN24" s="327" t="s">
        <v>416</v>
      </c>
      <c r="AO24" s="328" t="s">
        <v>374</v>
      </c>
      <c r="AP24" s="329" t="s">
        <v>436</v>
      </c>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row>
    <row r="25" spans="1:73" s="119" customFormat="1" ht="73.5" customHeight="1" x14ac:dyDescent="0.2">
      <c r="A25" s="360"/>
      <c r="B25" s="362"/>
      <c r="C25" s="362"/>
      <c r="D25" s="327"/>
      <c r="E25" s="319"/>
      <c r="F25" s="319"/>
      <c r="G25" s="319"/>
      <c r="H25" s="319"/>
      <c r="I25" s="319"/>
      <c r="J25" s="355"/>
      <c r="K25" s="340"/>
      <c r="L25" s="342"/>
      <c r="M25" s="344"/>
      <c r="N25" s="347"/>
      <c r="O25" s="345"/>
      <c r="P25" s="346">
        <f>IF(NOT(ISERROR(MATCH(O25,_xlfn.ANCHORARRAY(I36),0))),N38&amp;"Por favor no seleccionar los criterios de impacto",O25)</f>
        <v>0</v>
      </c>
      <c r="Q25" s="344"/>
      <c r="R25" s="347"/>
      <c r="S25" s="348"/>
      <c r="T25" s="114">
        <v>2</v>
      </c>
      <c r="U25" s="122" t="s">
        <v>434</v>
      </c>
      <c r="V25" s="199" t="str">
        <f t="shared" si="11"/>
        <v>Probabilidad</v>
      </c>
      <c r="W25" s="115" t="s">
        <v>13</v>
      </c>
      <c r="X25" s="115" t="s">
        <v>8</v>
      </c>
      <c r="Y25" s="201" t="str">
        <f t="shared" ref="Y25:Y29" si="15">IF(AND(W25="Preventivo",X25="Automático"),"50%",IF(AND(W25="Preventivo",X25="Manual"),"40%",IF(AND(W25="Detectivo",X25="Automático"),"40%",IF(AND(W25="Detectivo",X25="Manual"),"30%",IF(AND(W25="Correctivo",X25="Automático"),"35%",IF(AND(W25="Correctivo",X25="Manual"),"25%",""))))))</f>
        <v>40%</v>
      </c>
      <c r="Z25" s="115" t="s">
        <v>18</v>
      </c>
      <c r="AA25" s="115" t="s">
        <v>21</v>
      </c>
      <c r="AB25" s="115" t="s">
        <v>113</v>
      </c>
      <c r="AC25" s="121">
        <f>IFERROR(IF(AND(V24="Probabilidad",V25="Probabilidad"),(AE24-(+AE24*Y25)),IF(V25="Probabilidad",(N24-(+N24*Y25)),IF(V25="Impacto",AE24,""))),"")</f>
        <v>0.216</v>
      </c>
      <c r="AD25" s="204" t="str">
        <f t="shared" si="1"/>
        <v>Baja</v>
      </c>
      <c r="AE25" s="205">
        <f t="shared" ref="AE25:AE29" si="16">+AC25</f>
        <v>0.216</v>
      </c>
      <c r="AF25" s="204" t="str">
        <f t="shared" si="3"/>
        <v>Mayor</v>
      </c>
      <c r="AG25" s="205">
        <f>IFERROR(IF(AND(V24="Impacto",V25="Impacto"),(AG24-(+AG24*Y25)),IF(V25="Impacto",(R24-(+R24*Y25)),IF(V25="Probabilidad",AG24,""))),"")</f>
        <v>0.8</v>
      </c>
      <c r="AH25" s="207" t="str">
        <f t="shared" ref="AH25:AH26" si="17">IFERROR(IF(OR(AND(AD25="Muy Baja",AF25="Leve"),AND(AD25="Muy Baja",AF25="Menor"),AND(AD25="Baja",AF25="Leve")),"Bajo",IF(OR(AND(AD25="Muy baja",AF25="Moderado"),AND(AD25="Baja",AF25="Menor"),AND(AD25="Baja",AF25="Moderado"),AND(AD25="Media",AF25="Leve"),AND(AD25="Media",AF25="Menor"),AND(AD25="Media",AF25="Moderado"),AND(AD25="Alta",AF25="Leve"),AND(AD25="Alta",AF25="Menor")),"Moderado",IF(OR(AND(AD25="Muy Baja",AF25="Mayor"),AND(AD25="Baja",AF25="Mayor"),AND(AD25="Media",AF25="Mayor"),AND(AD25="Alta",AF25="Moderado"),AND(AD25="Alta",AF25="Mayor"),AND(AD25="Muy Alta",AF25="Leve"),AND(AD25="Muy Alta",AF25="Menor"),AND(AD25="Muy Alta",AF25="Moderado"),AND(AD25="Muy Alta",AF25="Mayor")),"Alto",IF(OR(AND(AD25="Muy Baja",AF25="Catastrófico"),AND(AD25="Baja",AF25="Catastrófico"),AND(AD25="Media",AF25="Catastrófico"),AND(AD25="Alta",AF25="Catastrófico"),AND(AD25="Muy Alta",AF25="Catastrófico")),"Extremo","")))),"")</f>
        <v>Alto</v>
      </c>
      <c r="AI25" s="117" t="s">
        <v>119</v>
      </c>
      <c r="AJ25" s="319"/>
      <c r="AK25" s="324"/>
      <c r="AL25" s="325"/>
      <c r="AM25" s="326"/>
      <c r="AN25" s="327"/>
      <c r="AO25" s="321"/>
      <c r="AP25" s="330"/>
      <c r="AQ25" s="118"/>
      <c r="AR25" s="118"/>
      <c r="AS25" s="118"/>
      <c r="AT25" s="118"/>
      <c r="AU25" s="118"/>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row>
    <row r="26" spans="1:73" s="119" customFormat="1" ht="15" hidden="1" customHeight="1" x14ac:dyDescent="0.2">
      <c r="A26" s="360"/>
      <c r="B26" s="362"/>
      <c r="C26" s="362"/>
      <c r="D26" s="327"/>
      <c r="E26" s="319"/>
      <c r="F26" s="319"/>
      <c r="G26" s="319"/>
      <c r="H26" s="319"/>
      <c r="I26" s="319"/>
      <c r="J26" s="355"/>
      <c r="K26" s="340"/>
      <c r="L26" s="342"/>
      <c r="M26" s="344"/>
      <c r="N26" s="347"/>
      <c r="O26" s="345"/>
      <c r="P26" s="346">
        <f>IF(NOT(ISERROR(MATCH(O26,_xlfn.ANCHORARRAY(I37),0))),N39&amp;"Por favor no seleccionar los criterios de impacto",O26)</f>
        <v>0</v>
      </c>
      <c r="Q26" s="344"/>
      <c r="R26" s="347"/>
      <c r="S26" s="348"/>
      <c r="T26" s="114">
        <v>3</v>
      </c>
      <c r="U26" s="122"/>
      <c r="V26" s="199" t="str">
        <f>IF(OR(W26="Preventivo",W26="Detectivo"),"Probabilidad",IF(W26="Correctivo","Impacto",""))</f>
        <v/>
      </c>
      <c r="W26" s="115"/>
      <c r="X26" s="115"/>
      <c r="Y26" s="201" t="str">
        <f t="shared" si="15"/>
        <v/>
      </c>
      <c r="Z26" s="115"/>
      <c r="AA26" s="115"/>
      <c r="AB26" s="115"/>
      <c r="AC26" s="116" t="str">
        <f>IFERROR(IF(AND(V25="Probabilidad",V26="Probabilidad"),(AE25-(+AE25*Y26)),IF(AND(V25="Impacto",V26="Probabilidad"),(AE24-(+AE24*Y26)),IF(V26="Impacto",AE25,""))),"")</f>
        <v/>
      </c>
      <c r="AD26" s="204" t="str">
        <f t="shared" si="1"/>
        <v/>
      </c>
      <c r="AE26" s="205" t="str">
        <f t="shared" si="16"/>
        <v/>
      </c>
      <c r="AF26" s="204" t="str">
        <f t="shared" si="3"/>
        <v/>
      </c>
      <c r="AG26" s="205" t="str">
        <f>IFERROR(IF(AND(V25="Impacto",V26="Impacto"),(AG25-(+AG25*Y26)),IF(AND(V25="Probabilidad",V26="Impacto"),(AG24-(+AG24*Y26)),IF(V26="Probabilidad",AG25,""))),"")</f>
        <v/>
      </c>
      <c r="AH26" s="207" t="str">
        <f t="shared" si="17"/>
        <v/>
      </c>
      <c r="AI26" s="117"/>
      <c r="AJ26" s="319"/>
      <c r="AK26" s="324"/>
      <c r="AL26" s="325"/>
      <c r="AM26" s="326"/>
      <c r="AN26" s="327"/>
      <c r="AO26" s="321"/>
      <c r="AP26" s="330"/>
      <c r="AQ26" s="118"/>
      <c r="AR26" s="118"/>
      <c r="AS26" s="118"/>
      <c r="AT26" s="118"/>
      <c r="AU26" s="118"/>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row>
    <row r="27" spans="1:73" s="119" customFormat="1" ht="15" hidden="1" customHeight="1" x14ac:dyDescent="0.2">
      <c r="A27" s="360"/>
      <c r="B27" s="362"/>
      <c r="C27" s="362"/>
      <c r="D27" s="327"/>
      <c r="E27" s="319"/>
      <c r="F27" s="319"/>
      <c r="G27" s="319"/>
      <c r="H27" s="319"/>
      <c r="I27" s="319"/>
      <c r="J27" s="355"/>
      <c r="K27" s="340"/>
      <c r="L27" s="342"/>
      <c r="M27" s="344"/>
      <c r="N27" s="347"/>
      <c r="O27" s="345"/>
      <c r="P27" s="346">
        <f>IF(NOT(ISERROR(MATCH(O27,_xlfn.ANCHORARRAY(I38),0))),N40&amp;"Por favor no seleccionar los criterios de impacto",O27)</f>
        <v>0</v>
      </c>
      <c r="Q27" s="344"/>
      <c r="R27" s="347"/>
      <c r="S27" s="348"/>
      <c r="T27" s="114">
        <v>4</v>
      </c>
      <c r="U27" s="23"/>
      <c r="V27" s="199" t="str">
        <f t="shared" ref="V27:V29" si="18">IF(OR(W27="Preventivo",W27="Detectivo"),"Probabilidad",IF(W27="Correctivo","Impacto",""))</f>
        <v/>
      </c>
      <c r="W27" s="115"/>
      <c r="X27" s="115"/>
      <c r="Y27" s="201" t="str">
        <f t="shared" si="15"/>
        <v/>
      </c>
      <c r="Z27" s="115"/>
      <c r="AA27" s="115"/>
      <c r="AB27" s="115"/>
      <c r="AC27" s="116" t="str">
        <f t="shared" ref="AC27:AC29" si="19">IFERROR(IF(AND(V26="Probabilidad",V27="Probabilidad"),(AE26-(+AE26*Y27)),IF(AND(V26="Impacto",V27="Probabilidad"),(AE25-(+AE25*Y27)),IF(V27="Impacto",AE26,""))),"")</f>
        <v/>
      </c>
      <c r="AD27" s="204" t="str">
        <f t="shared" si="1"/>
        <v/>
      </c>
      <c r="AE27" s="205" t="str">
        <f t="shared" si="16"/>
        <v/>
      </c>
      <c r="AF27" s="204" t="str">
        <f t="shared" si="3"/>
        <v/>
      </c>
      <c r="AG27" s="205" t="str">
        <f t="shared" ref="AG27:AG29" si="20">IFERROR(IF(AND(V26="Impacto",V27="Impacto"),(AG26-(+AG26*Y27)),IF(AND(V26="Probabilidad",V27="Impacto"),(AG25-(+AG25*Y27)),IF(V27="Probabilidad",AG26,""))),"")</f>
        <v/>
      </c>
      <c r="AH27" s="207" t="str">
        <f>IFERROR(IF(OR(AND(AD27="Muy Baja",AF27="Leve"),AND(AD27="Muy Baja",AF27="Menor"),AND(AD27="Baja",AF27="Leve")),"Bajo",IF(OR(AND(AD27="Muy baja",AF27="Moderado"),AND(AD27="Baja",AF27="Menor"),AND(AD27="Baja",AF27="Moderado"),AND(AD27="Media",AF27="Leve"),AND(AD27="Media",AF27="Menor"),AND(AD27="Media",AF27="Moderado"),AND(AD27="Alta",AF27="Leve"),AND(AD27="Alta",AF27="Menor")),"Moderado",IF(OR(AND(AD27="Muy Baja",AF27="Mayor"),AND(AD27="Baja",AF27="Mayor"),AND(AD27="Media",AF27="Mayor"),AND(AD27="Alta",AF27="Moderado"),AND(AD27="Alta",AF27="Mayor"),AND(AD27="Muy Alta",AF27="Leve"),AND(AD27="Muy Alta",AF27="Menor"),AND(AD27="Muy Alta",AF27="Moderado"),AND(AD27="Muy Alta",AF27="Mayor")),"Alto",IF(OR(AND(AD27="Muy Baja",AF27="Catastrófico"),AND(AD27="Baja",AF27="Catastrófico"),AND(AD27="Media",AF27="Catastrófico"),AND(AD27="Alta",AF27="Catastrófico"),AND(AD27="Muy Alta",AF27="Catastrófico")),"Extremo","")))),"")</f>
        <v/>
      </c>
      <c r="AI27" s="117"/>
      <c r="AJ27" s="319"/>
      <c r="AK27" s="324"/>
      <c r="AL27" s="325"/>
      <c r="AM27" s="326"/>
      <c r="AN27" s="327"/>
      <c r="AO27" s="321"/>
      <c r="AP27" s="330"/>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row>
    <row r="28" spans="1:73" s="119" customFormat="1" ht="15" hidden="1" customHeight="1" x14ac:dyDescent="0.2">
      <c r="A28" s="360"/>
      <c r="B28" s="362"/>
      <c r="C28" s="362"/>
      <c r="D28" s="327"/>
      <c r="E28" s="319"/>
      <c r="F28" s="319"/>
      <c r="G28" s="319"/>
      <c r="H28" s="319"/>
      <c r="I28" s="319"/>
      <c r="J28" s="355"/>
      <c r="K28" s="340"/>
      <c r="L28" s="342"/>
      <c r="M28" s="344"/>
      <c r="N28" s="347"/>
      <c r="O28" s="345"/>
      <c r="P28" s="346">
        <f>IF(NOT(ISERROR(MATCH(O28,_xlfn.ANCHORARRAY(I39),0))),N41&amp;"Por favor no seleccionar los criterios de impacto",O28)</f>
        <v>0</v>
      </c>
      <c r="Q28" s="344"/>
      <c r="R28" s="347"/>
      <c r="S28" s="348"/>
      <c r="T28" s="114">
        <v>5</v>
      </c>
      <c r="U28" s="23"/>
      <c r="V28" s="199" t="str">
        <f t="shared" si="18"/>
        <v/>
      </c>
      <c r="W28" s="115"/>
      <c r="X28" s="115"/>
      <c r="Y28" s="201" t="str">
        <f t="shared" si="15"/>
        <v/>
      </c>
      <c r="Z28" s="115"/>
      <c r="AA28" s="115"/>
      <c r="AB28" s="115"/>
      <c r="AC28" s="116" t="str">
        <f t="shared" si="19"/>
        <v/>
      </c>
      <c r="AD28" s="204" t="str">
        <f t="shared" si="1"/>
        <v/>
      </c>
      <c r="AE28" s="205" t="str">
        <f t="shared" si="16"/>
        <v/>
      </c>
      <c r="AF28" s="204" t="str">
        <f t="shared" si="3"/>
        <v/>
      </c>
      <c r="AG28" s="205" t="str">
        <f t="shared" si="20"/>
        <v/>
      </c>
      <c r="AH28" s="207" t="str">
        <f t="shared" ref="AH28:AH29" si="21">IFERROR(IF(OR(AND(AD28="Muy Baja",AF28="Leve"),AND(AD28="Muy Baja",AF28="Menor"),AND(AD28="Baja",AF28="Leve")),"Bajo",IF(OR(AND(AD28="Muy baja",AF28="Moderado"),AND(AD28="Baja",AF28="Menor"),AND(AD28="Baja",AF28="Moderado"),AND(AD28="Media",AF28="Leve"),AND(AD28="Media",AF28="Menor"),AND(AD28="Media",AF28="Moderado"),AND(AD28="Alta",AF28="Leve"),AND(AD28="Alta",AF28="Menor")),"Moderado",IF(OR(AND(AD28="Muy Baja",AF28="Mayor"),AND(AD28="Baja",AF28="Mayor"),AND(AD28="Media",AF28="Mayor"),AND(AD28="Alta",AF28="Moderado"),AND(AD28="Alta",AF28="Mayor"),AND(AD28="Muy Alta",AF28="Leve"),AND(AD28="Muy Alta",AF28="Menor"),AND(AD28="Muy Alta",AF28="Moderado"),AND(AD28="Muy Alta",AF28="Mayor")),"Alto",IF(OR(AND(AD28="Muy Baja",AF28="Catastrófico"),AND(AD28="Baja",AF28="Catastrófico"),AND(AD28="Media",AF28="Catastrófico"),AND(AD28="Alta",AF28="Catastrófico"),AND(AD28="Muy Alta",AF28="Catastrófico")),"Extremo","")))),"")</f>
        <v/>
      </c>
      <c r="AI28" s="117"/>
      <c r="AJ28" s="319"/>
      <c r="AK28" s="324"/>
      <c r="AL28" s="325"/>
      <c r="AM28" s="326"/>
      <c r="AN28" s="327"/>
      <c r="AO28" s="321"/>
      <c r="AP28" s="330"/>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row>
    <row r="29" spans="1:73" s="119" customFormat="1" ht="15" hidden="1" customHeight="1" x14ac:dyDescent="0.2">
      <c r="A29" s="360"/>
      <c r="B29" s="362"/>
      <c r="C29" s="362"/>
      <c r="D29" s="327"/>
      <c r="E29" s="319"/>
      <c r="F29" s="319"/>
      <c r="G29" s="319"/>
      <c r="H29" s="319"/>
      <c r="I29" s="319"/>
      <c r="J29" s="356"/>
      <c r="K29" s="335"/>
      <c r="L29" s="332"/>
      <c r="M29" s="344"/>
      <c r="N29" s="347"/>
      <c r="O29" s="345"/>
      <c r="P29" s="346">
        <f>IF(NOT(ISERROR(MATCH(O29,_xlfn.ANCHORARRAY(I40),0))),N42&amp;"Por favor no seleccionar los criterios de impacto",O29)</f>
        <v>0</v>
      </c>
      <c r="Q29" s="344"/>
      <c r="R29" s="347"/>
      <c r="S29" s="348"/>
      <c r="T29" s="114">
        <v>6</v>
      </c>
      <c r="U29" s="23"/>
      <c r="V29" s="199" t="str">
        <f t="shared" si="18"/>
        <v/>
      </c>
      <c r="W29" s="115"/>
      <c r="X29" s="115"/>
      <c r="Y29" s="201" t="str">
        <f t="shared" si="15"/>
        <v/>
      </c>
      <c r="Z29" s="115"/>
      <c r="AA29" s="115"/>
      <c r="AB29" s="115"/>
      <c r="AC29" s="116" t="str">
        <f t="shared" si="19"/>
        <v/>
      </c>
      <c r="AD29" s="204" t="str">
        <f t="shared" si="1"/>
        <v/>
      </c>
      <c r="AE29" s="205" t="str">
        <f t="shared" si="16"/>
        <v/>
      </c>
      <c r="AF29" s="204" t="str">
        <f t="shared" si="3"/>
        <v/>
      </c>
      <c r="AG29" s="205" t="str">
        <f t="shared" si="20"/>
        <v/>
      </c>
      <c r="AH29" s="207" t="str">
        <f t="shared" si="21"/>
        <v/>
      </c>
      <c r="AI29" s="117"/>
      <c r="AJ29" s="319"/>
      <c r="AK29" s="324"/>
      <c r="AL29" s="325"/>
      <c r="AM29" s="326"/>
      <c r="AN29" s="327"/>
      <c r="AO29" s="322"/>
      <c r="AP29" s="331"/>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row>
    <row r="30" spans="1:73" s="119" customFormat="1" ht="105.75" customHeight="1" x14ac:dyDescent="0.2">
      <c r="A30" s="360">
        <v>4</v>
      </c>
      <c r="B30" s="362" t="s">
        <v>308</v>
      </c>
      <c r="C30" s="362" t="s">
        <v>437</v>
      </c>
      <c r="D30" s="327" t="s">
        <v>373</v>
      </c>
      <c r="E30" s="319" t="s">
        <v>438</v>
      </c>
      <c r="F30" s="319" t="s">
        <v>439</v>
      </c>
      <c r="G30" s="319" t="s">
        <v>440</v>
      </c>
      <c r="H30" s="319" t="s">
        <v>441</v>
      </c>
      <c r="I30" s="379" t="s">
        <v>442</v>
      </c>
      <c r="J30" s="367" t="s">
        <v>300</v>
      </c>
      <c r="K30" s="327" t="s">
        <v>304</v>
      </c>
      <c r="L30" s="324">
        <v>2000</v>
      </c>
      <c r="M30" s="344" t="str">
        <f>IF(L30&lt;=0,"",IF(L30&lt;=2,"Muy Baja",IF(L30&lt;=24,"Baja",IF(L30&lt;=500,"Media",IF(L30&lt;=5000,"Alta","Muy Alta")))))</f>
        <v>Alta</v>
      </c>
      <c r="N30" s="347">
        <f>IF(M30="","",IF(M30="Muy Baja",0.2,IF(M30="Baja",0.4,IF(M30="Media",0.6,IF(M30="Alta",0.8,IF(M30="Muy Alta",1,))))))</f>
        <v>0.8</v>
      </c>
      <c r="O30" s="345" t="s">
        <v>133</v>
      </c>
      <c r="P30" s="346" t="str">
        <f>IF(NOT(ISERROR(MATCH(O30,'Tabla Impacto'!$B$221:$B$223,0))),'Tabla Impacto'!$F$223&amp;"Por favor no seleccionar los criterios de impacto(Afectación Económica o presupuestal y Pérdida Reputacional)",O30)</f>
        <v xml:space="preserve">     Mayor a 500 SMLMV </v>
      </c>
      <c r="Q30" s="344" t="str">
        <f>IF(OR(P30='Tabla Impacto'!$C$11,P30='Tabla Impacto'!$D$11),"Leve",IF(OR(P30='Tabla Impacto'!$C$12,P30='Tabla Impacto'!$D$12),"Menor",IF(OR(P30='Tabla Impacto'!$C$13,P30='Tabla Impacto'!$D$13),"Moderado",IF(OR(P30='Tabla Impacto'!$C$14,P30='Tabla Impacto'!$D$14),"Mayor",IF(OR(P30='Tabla Impacto'!$C$15,P30='Tabla Impacto'!$D$15),"Catastrófico","")))))</f>
        <v>Catastrófico</v>
      </c>
      <c r="R30" s="347">
        <f>IF(Q30="","",IF(Q30="Leve",0.2,IF(Q30="Menor",0.4,IF(Q30="Moderado",0.6,IF(Q30="Mayor",0.8,IF(Q30="Catastrófico",1,))))))</f>
        <v>1</v>
      </c>
      <c r="S30" s="348" t="str">
        <f>IF(OR(AND(M30="Muy Baja",Q30="Leve"),AND(M30="Muy Baja",Q30="Menor"),AND(M30="Baja",Q30="Leve")),"Bajo",IF(OR(AND(M30="Muy baja",Q30="Moderado"),AND(M30="Baja",Q30="Menor"),AND(M30="Baja",Q30="Moderado"),AND(M30="Media",Q30="Leve"),AND(M30="Media",Q30="Menor"),AND(M30="Media",Q30="Moderado"),AND(M30="Alta",Q30="Leve"),AND(M30="Alta",Q30="Menor")),"Moderado",IF(OR(AND(M30="Muy Baja",Q30="Mayor"),AND(M30="Baja",Q30="Mayor"),AND(M30="Media",Q30="Mayor"),AND(M30="Alta",Q30="Moderado"),AND(M30="Alta",Q30="Mayor"),AND(M30="Muy Alta",Q30="Leve"),AND(M30="Muy Alta",Q30="Menor"),AND(M30="Muy Alta",Q30="Moderado"),AND(M30="Muy Alta",Q30="Mayor")),"Alto",IF(OR(AND(M30="Muy Baja",Q30="Catastrófico"),AND(M30="Baja",Q30="Catastrófico"),AND(M30="Media",Q30="Catastrófico"),AND(M30="Alta",Q30="Catastrófico"),AND(M30="Muy Alta",Q30="Catastrófico")),"Extremo",""))))</f>
        <v>Extremo</v>
      </c>
      <c r="T30" s="114">
        <v>1</v>
      </c>
      <c r="U30" s="214" t="s">
        <v>443</v>
      </c>
      <c r="V30" s="199" t="str">
        <f>IF(OR(W30="Preventivo",W30="Detectivo"),"Probabilidad",IF(W30="Correctivo","Impacto",""))</f>
        <v>Probabilidad</v>
      </c>
      <c r="W30" s="115" t="s">
        <v>13</v>
      </c>
      <c r="X30" s="115" t="s">
        <v>8</v>
      </c>
      <c r="Y30" s="201" t="str">
        <f>IF(AND(W30="Preventivo",X30="Automático"),"50%",IF(AND(W30="Preventivo",X30="Manual"),"40%",IF(AND(W30="Detectivo",X30="Automático"),"40%",IF(AND(W30="Detectivo",X30="Manual"),"30%",IF(AND(W30="Correctivo",X30="Automático"),"35%",IF(AND(W30="Correctivo",X30="Manual"),"25%",""))))))</f>
        <v>40%</v>
      </c>
      <c r="Z30" s="115" t="s">
        <v>18</v>
      </c>
      <c r="AA30" s="115" t="s">
        <v>21</v>
      </c>
      <c r="AB30" s="115" t="s">
        <v>113</v>
      </c>
      <c r="AC30" s="116">
        <f>IFERROR(IF(V30="Probabilidad",(N30-(+N30*Y30)),IF(V30="Impacto",N30,"")),"")</f>
        <v>0.48</v>
      </c>
      <c r="AD30" s="204" t="str">
        <f>IFERROR(IF(AC30="","",IF(AC30&lt;=0.2,"Muy Baja",IF(AC30&lt;=0.4,"Baja",IF(AC30&lt;=0.6,"Media",IF(AC30&lt;=0.8,"Alta","Muy Alta"))))),"")</f>
        <v>Media</v>
      </c>
      <c r="AE30" s="205">
        <f>+AC30</f>
        <v>0.48</v>
      </c>
      <c r="AF30" s="204" t="str">
        <f>IFERROR(IF(AG30="","",IF(AG30&lt;=0.2,"Leve",IF(AG30&lt;=0.4,"Menor",IF(AG30&lt;=0.6,"Moderado",IF(AG30&lt;=0.8,"Mayor","Catastrófico"))))),"")</f>
        <v>Catastrófico</v>
      </c>
      <c r="AG30" s="205">
        <f>IFERROR(IF(V30="Impacto",(R30-(+R30*Y30)),IF(V30="Probabilidad",R30,"")),"")</f>
        <v>1</v>
      </c>
      <c r="AH30" s="207" t="str">
        <f>IFERROR(IF(OR(AND(AD30="Muy Baja",AF30="Leve"),AND(AD30="Muy Baja",AF30="Menor"),AND(AD30="Baja",AF30="Leve")),"Bajo",IF(OR(AND(AD30="Muy baja",AF30="Moderado"),AND(AD30="Baja",AF30="Menor"),AND(AD30="Baja",AF30="Moderado"),AND(AD30="Media",AF30="Leve"),AND(AD30="Media",AF30="Menor"),AND(AD30="Media",AF30="Moderado"),AND(AD30="Alta",AF30="Leve"),AND(AD30="Alta",AF30="Menor")),"Moderado",IF(OR(AND(AD30="Muy Baja",AF30="Mayor"),AND(AD30="Baja",AF30="Mayor"),AND(AD30="Media",AF30="Mayor"),AND(AD30="Alta",AF30="Moderado"),AND(AD30="Alta",AF30="Mayor"),AND(AD30="Muy Alta",AF30="Leve"),AND(AD30="Muy Alta",AF30="Menor"),AND(AD30="Muy Alta",AF30="Moderado"),AND(AD30="Muy Alta",AF30="Mayor")),"Alto",IF(OR(AND(AD30="Muy Baja",AF30="Catastrófico"),AND(AD30="Baja",AF30="Catastrófico"),AND(AD30="Media",AF30="Catastrófico"),AND(AD30="Alta",AF30="Catastrófico"),AND(AD30="Muy Alta",AF30="Catastrófico")),"Extremo","")))),"")</f>
        <v>Extremo</v>
      </c>
      <c r="AI30" s="117" t="s">
        <v>119</v>
      </c>
      <c r="AJ30" s="349" t="s">
        <v>446</v>
      </c>
      <c r="AK30" s="324" t="s">
        <v>225</v>
      </c>
      <c r="AL30" s="325">
        <v>45293</v>
      </c>
      <c r="AM30" s="326">
        <v>45657</v>
      </c>
      <c r="AN30" s="327" t="s">
        <v>416</v>
      </c>
      <c r="AO30" s="396" t="s">
        <v>374</v>
      </c>
      <c r="AP30" s="318" t="s">
        <v>447</v>
      </c>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row>
    <row r="31" spans="1:73" s="119" customFormat="1" ht="150.75" customHeight="1" x14ac:dyDescent="0.2">
      <c r="A31" s="360"/>
      <c r="B31" s="362"/>
      <c r="C31" s="362"/>
      <c r="D31" s="327"/>
      <c r="E31" s="319"/>
      <c r="F31" s="319"/>
      <c r="G31" s="319"/>
      <c r="H31" s="319"/>
      <c r="I31" s="379"/>
      <c r="J31" s="367"/>
      <c r="K31" s="327"/>
      <c r="L31" s="324"/>
      <c r="M31" s="344"/>
      <c r="N31" s="347"/>
      <c r="O31" s="345"/>
      <c r="P31" s="346">
        <f>IF(NOT(ISERROR(MATCH(O31,_xlfn.ANCHORARRAY(I42),0))),N44&amp;"Por favor no seleccionar los criterios de impacto",O31)</f>
        <v>0</v>
      </c>
      <c r="Q31" s="344"/>
      <c r="R31" s="347"/>
      <c r="S31" s="348"/>
      <c r="T31" s="114">
        <v>2</v>
      </c>
      <c r="U31" s="214" t="s">
        <v>444</v>
      </c>
      <c r="V31" s="199" t="str">
        <f>IF(OR(W31="Preventivo",W31="Detectivo"),"Probabilidad",IF(W31="Correctivo","Impacto",""))</f>
        <v>Probabilidad</v>
      </c>
      <c r="W31" s="115" t="s">
        <v>13</v>
      </c>
      <c r="X31" s="115" t="s">
        <v>8</v>
      </c>
      <c r="Y31" s="201" t="str">
        <f t="shared" ref="Y31:Y35" si="22">IF(AND(W31="Preventivo",X31="Automático"),"50%",IF(AND(W31="Preventivo",X31="Manual"),"40%",IF(AND(W31="Detectivo",X31="Automático"),"40%",IF(AND(W31="Detectivo",X31="Manual"),"30%",IF(AND(W31="Correctivo",X31="Automático"),"35%",IF(AND(W31="Correctivo",X31="Manual"),"25%",""))))))</f>
        <v>40%</v>
      </c>
      <c r="Z31" s="115" t="s">
        <v>18</v>
      </c>
      <c r="AA31" s="115" t="s">
        <v>21</v>
      </c>
      <c r="AB31" s="115" t="s">
        <v>113</v>
      </c>
      <c r="AC31" s="116">
        <f>IFERROR(IF(AND(V30="Probabilidad",V31="Probabilidad"),(AE30-(+AE30*Y31)),IF(V31="Probabilidad",(N30-(+N30*Y31)),IF(V31="Impacto",AE30,""))),"")</f>
        <v>0.28799999999999998</v>
      </c>
      <c r="AD31" s="204" t="str">
        <f t="shared" si="1"/>
        <v>Baja</v>
      </c>
      <c r="AE31" s="205">
        <f t="shared" ref="AE31:AE35" si="23">+AC31</f>
        <v>0.28799999999999998</v>
      </c>
      <c r="AF31" s="204" t="str">
        <f t="shared" si="3"/>
        <v>Catastrófico</v>
      </c>
      <c r="AG31" s="205">
        <f>IFERROR(IF(AND(V30="Impacto",V31="Impacto"),(AG30-(+AG30*Y31)),IF(V31="Impacto",(R30-(+R30*Y31)),IF(V31="Probabilidad",AG30,""))),"")</f>
        <v>1</v>
      </c>
      <c r="AH31" s="207" t="str">
        <f t="shared" ref="AH31:AH32" si="24">IFERROR(IF(OR(AND(AD31="Muy Baja",AF31="Leve"),AND(AD31="Muy Baja",AF31="Menor"),AND(AD31="Baja",AF31="Leve")),"Bajo",IF(OR(AND(AD31="Muy baja",AF31="Moderado"),AND(AD31="Baja",AF31="Menor"),AND(AD31="Baja",AF31="Moderado"),AND(AD31="Media",AF31="Leve"),AND(AD31="Media",AF31="Menor"),AND(AD31="Media",AF31="Moderado"),AND(AD31="Alta",AF31="Leve"),AND(AD31="Alta",AF31="Menor")),"Moderado",IF(OR(AND(AD31="Muy Baja",AF31="Mayor"),AND(AD31="Baja",AF31="Mayor"),AND(AD31="Media",AF31="Mayor"),AND(AD31="Alta",AF31="Moderado"),AND(AD31="Alta",AF31="Mayor"),AND(AD31="Muy Alta",AF31="Leve"),AND(AD31="Muy Alta",AF31="Menor"),AND(AD31="Muy Alta",AF31="Moderado"),AND(AD31="Muy Alta",AF31="Mayor")),"Alto",IF(OR(AND(AD31="Muy Baja",AF31="Catastrófico"),AND(AD31="Baja",AF31="Catastrófico"),AND(AD31="Media",AF31="Catastrófico"),AND(AD31="Alta",AF31="Catastrófico"),AND(AD31="Muy Alta",AF31="Catastrófico")),"Extremo","")))),"")</f>
        <v>Extremo</v>
      </c>
      <c r="AI31" s="117" t="s">
        <v>119</v>
      </c>
      <c r="AJ31" s="350"/>
      <c r="AK31" s="324"/>
      <c r="AL31" s="325"/>
      <c r="AM31" s="326"/>
      <c r="AN31" s="327"/>
      <c r="AO31" s="396"/>
      <c r="AP31" s="3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row>
    <row r="32" spans="1:73" s="119" customFormat="1" ht="91.5" customHeight="1" x14ac:dyDescent="0.2">
      <c r="A32" s="360"/>
      <c r="B32" s="362"/>
      <c r="C32" s="362"/>
      <c r="D32" s="327"/>
      <c r="E32" s="319"/>
      <c r="F32" s="319"/>
      <c r="G32" s="319"/>
      <c r="H32" s="319"/>
      <c r="I32" s="379"/>
      <c r="J32" s="367"/>
      <c r="K32" s="327"/>
      <c r="L32" s="324"/>
      <c r="M32" s="344"/>
      <c r="N32" s="347"/>
      <c r="O32" s="345"/>
      <c r="P32" s="346">
        <f>IF(NOT(ISERROR(MATCH(O32,_xlfn.ANCHORARRAY(I43),0))),N45&amp;"Por favor no seleccionar los criterios de impacto",O32)</f>
        <v>0</v>
      </c>
      <c r="Q32" s="344"/>
      <c r="R32" s="347"/>
      <c r="S32" s="348"/>
      <c r="T32" s="114">
        <v>3</v>
      </c>
      <c r="U32" s="215" t="s">
        <v>445</v>
      </c>
      <c r="V32" s="199" t="str">
        <f>IF(OR(W32="Preventivo",W32="Detectivo"),"Probabilidad",IF(W32="Correctivo","Impacto",""))</f>
        <v>Probabilidad</v>
      </c>
      <c r="W32" s="115" t="s">
        <v>13</v>
      </c>
      <c r="X32" s="115" t="s">
        <v>8</v>
      </c>
      <c r="Y32" s="201" t="str">
        <f t="shared" si="22"/>
        <v>40%</v>
      </c>
      <c r="Z32" s="115" t="s">
        <v>18</v>
      </c>
      <c r="AA32" s="115" t="s">
        <v>21</v>
      </c>
      <c r="AB32" s="115" t="s">
        <v>113</v>
      </c>
      <c r="AC32" s="116">
        <f>IFERROR(IF(AND(V31="Probabilidad",V32="Probabilidad"),(AE31-(+AE31*Y32)),IF(AND(V31="Impacto",V32="Probabilidad"),(AE30-(+AE30*Y32)),IF(V32="Impacto",AE31,""))),"")</f>
        <v>0.17279999999999998</v>
      </c>
      <c r="AD32" s="204" t="str">
        <f t="shared" si="1"/>
        <v>Muy Baja</v>
      </c>
      <c r="AE32" s="205">
        <f t="shared" si="23"/>
        <v>0.17279999999999998</v>
      </c>
      <c r="AF32" s="204" t="str">
        <f t="shared" si="3"/>
        <v>Catastrófico</v>
      </c>
      <c r="AG32" s="205">
        <f>IFERROR(IF(AND(V31="Impacto",V32="Impacto"),(AG31-(+AG31*Y32)),IF(AND(V31="Probabilidad",V32="Impacto"),(AG30-(+AG30*Y32)),IF(V32="Probabilidad",AG31,""))),"")</f>
        <v>1</v>
      </c>
      <c r="AH32" s="207" t="str">
        <f t="shared" si="24"/>
        <v>Extremo</v>
      </c>
      <c r="AI32" s="117" t="s">
        <v>119</v>
      </c>
      <c r="AJ32" s="350"/>
      <c r="AK32" s="324"/>
      <c r="AL32" s="325"/>
      <c r="AM32" s="326"/>
      <c r="AN32" s="327"/>
      <c r="AO32" s="396"/>
      <c r="AP32" s="3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row>
    <row r="33" spans="1:73" s="119" customFormat="1" ht="15" hidden="1" customHeight="1" x14ac:dyDescent="0.2">
      <c r="A33" s="360"/>
      <c r="B33" s="362"/>
      <c r="C33" s="362"/>
      <c r="D33" s="327"/>
      <c r="E33" s="319"/>
      <c r="F33" s="319"/>
      <c r="G33" s="319"/>
      <c r="H33" s="319"/>
      <c r="I33" s="379"/>
      <c r="J33" s="367"/>
      <c r="K33" s="327"/>
      <c r="L33" s="324"/>
      <c r="M33" s="344"/>
      <c r="N33" s="347"/>
      <c r="O33" s="345"/>
      <c r="P33" s="346">
        <f>IF(NOT(ISERROR(MATCH(O33,_xlfn.ANCHORARRAY(I44),0))),N46&amp;"Por favor no seleccionar los criterios de impacto",O33)</f>
        <v>0</v>
      </c>
      <c r="Q33" s="344"/>
      <c r="R33" s="347"/>
      <c r="S33" s="348"/>
      <c r="T33" s="114">
        <v>4</v>
      </c>
      <c r="U33" s="23"/>
      <c r="V33" s="199" t="str">
        <f t="shared" ref="V33:V35" si="25">IF(OR(W33="Preventivo",W33="Detectivo"),"Probabilidad",IF(W33="Correctivo","Impacto",""))</f>
        <v/>
      </c>
      <c r="W33" s="115"/>
      <c r="X33" s="115"/>
      <c r="Y33" s="201" t="str">
        <f t="shared" si="22"/>
        <v/>
      </c>
      <c r="Z33" s="115"/>
      <c r="AA33" s="115"/>
      <c r="AB33" s="115"/>
      <c r="AC33" s="116" t="str">
        <f t="shared" ref="AC33:AC35" si="26">IFERROR(IF(AND(V32="Probabilidad",V33="Probabilidad"),(AE32-(+AE32*Y33)),IF(AND(V32="Impacto",V33="Probabilidad"),(AE31-(+AE31*Y33)),IF(V33="Impacto",AE32,""))),"")</f>
        <v/>
      </c>
      <c r="AD33" s="204" t="str">
        <f t="shared" si="1"/>
        <v/>
      </c>
      <c r="AE33" s="205" t="str">
        <f t="shared" si="23"/>
        <v/>
      </c>
      <c r="AF33" s="204" t="str">
        <f t="shared" si="3"/>
        <v/>
      </c>
      <c r="AG33" s="205" t="str">
        <f t="shared" ref="AG33:AG35" si="27">IFERROR(IF(AND(V32="Impacto",V33="Impacto"),(AG32-(+AG32*Y33)),IF(AND(V32="Probabilidad",V33="Impacto"),(AG31-(+AG31*Y33)),IF(V33="Probabilidad",AG32,""))),"")</f>
        <v/>
      </c>
      <c r="AH33" s="207" t="str">
        <f>IFERROR(IF(OR(AND(AD33="Muy Baja",AF33="Leve"),AND(AD33="Muy Baja",AF33="Menor"),AND(AD33="Baja",AF33="Leve")),"Bajo",IF(OR(AND(AD33="Muy baja",AF33="Moderado"),AND(AD33="Baja",AF33="Menor"),AND(AD33="Baja",AF33="Moderado"),AND(AD33="Media",AF33="Leve"),AND(AD33="Media",AF33="Menor"),AND(AD33="Media",AF33="Moderado"),AND(AD33="Alta",AF33="Leve"),AND(AD33="Alta",AF33="Menor")),"Moderado",IF(OR(AND(AD33="Muy Baja",AF33="Mayor"),AND(AD33="Baja",AF33="Mayor"),AND(AD33="Media",AF33="Mayor"),AND(AD33="Alta",AF33="Moderado"),AND(AD33="Alta",AF33="Mayor"),AND(AD33="Muy Alta",AF33="Leve"),AND(AD33="Muy Alta",AF33="Menor"),AND(AD33="Muy Alta",AF33="Moderado"),AND(AD33="Muy Alta",AF33="Mayor")),"Alto",IF(OR(AND(AD33="Muy Baja",AF33="Catastrófico"),AND(AD33="Baja",AF33="Catastrófico"),AND(AD33="Media",AF33="Catastrófico"),AND(AD33="Alta",AF33="Catastrófico"),AND(AD33="Muy Alta",AF33="Catastrófico")),"Extremo","")))),"")</f>
        <v/>
      </c>
      <c r="AI33" s="117"/>
      <c r="AJ33" s="350"/>
      <c r="AK33" s="324"/>
      <c r="AL33" s="325"/>
      <c r="AM33" s="326"/>
      <c r="AN33" s="327"/>
      <c r="AO33" s="396"/>
      <c r="AP33" s="3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row>
    <row r="34" spans="1:73" s="119" customFormat="1" ht="15" hidden="1" customHeight="1" x14ac:dyDescent="0.2">
      <c r="A34" s="360"/>
      <c r="B34" s="362"/>
      <c r="C34" s="362"/>
      <c r="D34" s="327"/>
      <c r="E34" s="319"/>
      <c r="F34" s="319"/>
      <c r="G34" s="319"/>
      <c r="H34" s="319"/>
      <c r="I34" s="379"/>
      <c r="J34" s="367"/>
      <c r="K34" s="327"/>
      <c r="L34" s="324"/>
      <c r="M34" s="344"/>
      <c r="N34" s="347"/>
      <c r="O34" s="345"/>
      <c r="P34" s="346">
        <f>IF(NOT(ISERROR(MATCH(O34,_xlfn.ANCHORARRAY(I45),0))),N47&amp;"Por favor no seleccionar los criterios de impacto",O34)</f>
        <v>0</v>
      </c>
      <c r="Q34" s="344"/>
      <c r="R34" s="347"/>
      <c r="S34" s="348"/>
      <c r="T34" s="114">
        <v>5</v>
      </c>
      <c r="U34" s="23"/>
      <c r="V34" s="199" t="str">
        <f t="shared" si="25"/>
        <v/>
      </c>
      <c r="W34" s="115"/>
      <c r="X34" s="115"/>
      <c r="Y34" s="201" t="str">
        <f t="shared" si="22"/>
        <v/>
      </c>
      <c r="Z34" s="115"/>
      <c r="AA34" s="115"/>
      <c r="AB34" s="115"/>
      <c r="AC34" s="123" t="str">
        <f t="shared" si="26"/>
        <v/>
      </c>
      <c r="AD34" s="204" t="str">
        <f>IFERROR(IF(AC34="","",IF(AC34&lt;=0.2,"Muy Baja",IF(AC34&lt;=0.4,"Baja",IF(AC34&lt;=0.6,"Media",IF(AC34&lt;=0.8,"Alta","Muy Alta"))))),"")</f>
        <v/>
      </c>
      <c r="AE34" s="205" t="str">
        <f t="shared" si="23"/>
        <v/>
      </c>
      <c r="AF34" s="204" t="str">
        <f t="shared" si="3"/>
        <v/>
      </c>
      <c r="AG34" s="205" t="str">
        <f t="shared" si="27"/>
        <v/>
      </c>
      <c r="AH34" s="207" t="str">
        <f t="shared" ref="AH34:AH35" si="28">IFERROR(IF(OR(AND(AD34="Muy Baja",AF34="Leve"),AND(AD34="Muy Baja",AF34="Menor"),AND(AD34="Baja",AF34="Leve")),"Bajo",IF(OR(AND(AD34="Muy baja",AF34="Moderado"),AND(AD34="Baja",AF34="Menor"),AND(AD34="Baja",AF34="Moderado"),AND(AD34="Media",AF34="Leve"),AND(AD34="Media",AF34="Menor"),AND(AD34="Media",AF34="Moderado"),AND(AD34="Alta",AF34="Leve"),AND(AD34="Alta",AF34="Menor")),"Moderado",IF(OR(AND(AD34="Muy Baja",AF34="Mayor"),AND(AD34="Baja",AF34="Mayor"),AND(AD34="Media",AF34="Mayor"),AND(AD34="Alta",AF34="Moderado"),AND(AD34="Alta",AF34="Mayor"),AND(AD34="Muy Alta",AF34="Leve"),AND(AD34="Muy Alta",AF34="Menor"),AND(AD34="Muy Alta",AF34="Moderado"),AND(AD34="Muy Alta",AF34="Mayor")),"Alto",IF(OR(AND(AD34="Muy Baja",AF34="Catastrófico"),AND(AD34="Baja",AF34="Catastrófico"),AND(AD34="Media",AF34="Catastrófico"),AND(AD34="Alta",AF34="Catastrófico"),AND(AD34="Muy Alta",AF34="Catastrófico")),"Extremo","")))),"")</f>
        <v/>
      </c>
      <c r="AI34" s="117"/>
      <c r="AJ34" s="350"/>
      <c r="AK34" s="324"/>
      <c r="AL34" s="325"/>
      <c r="AM34" s="326"/>
      <c r="AN34" s="327"/>
      <c r="AO34" s="396"/>
      <c r="AP34" s="318"/>
      <c r="AQ34" s="118"/>
      <c r="AR34" s="118"/>
      <c r="AS34" s="118"/>
      <c r="AT34" s="118"/>
      <c r="AU34" s="118"/>
      <c r="AV34" s="118"/>
      <c r="AW34" s="118"/>
      <c r="AX34" s="118"/>
      <c r="AY34" s="118"/>
      <c r="AZ34" s="118"/>
      <c r="BA34" s="118"/>
      <c r="BB34" s="118"/>
      <c r="BC34" s="118"/>
      <c r="BD34" s="118"/>
      <c r="BE34" s="118"/>
      <c r="BF34" s="118"/>
      <c r="BG34" s="118"/>
      <c r="BH34" s="118"/>
      <c r="BI34" s="118"/>
      <c r="BJ34" s="118"/>
      <c r="BK34" s="118"/>
      <c r="BL34" s="118"/>
      <c r="BM34" s="118"/>
      <c r="BN34" s="118"/>
      <c r="BO34" s="118"/>
      <c r="BP34" s="118"/>
      <c r="BQ34" s="118"/>
      <c r="BR34" s="118"/>
      <c r="BS34" s="118"/>
      <c r="BT34" s="118"/>
      <c r="BU34" s="118"/>
    </row>
    <row r="35" spans="1:73" s="119" customFormat="1" ht="15" hidden="1" customHeight="1" x14ac:dyDescent="0.2">
      <c r="A35" s="360"/>
      <c r="B35" s="362"/>
      <c r="C35" s="362"/>
      <c r="D35" s="327"/>
      <c r="E35" s="319"/>
      <c r="F35" s="319"/>
      <c r="G35" s="319"/>
      <c r="H35" s="319"/>
      <c r="I35" s="379"/>
      <c r="J35" s="367"/>
      <c r="K35" s="327"/>
      <c r="L35" s="324"/>
      <c r="M35" s="344"/>
      <c r="N35" s="347"/>
      <c r="O35" s="345"/>
      <c r="P35" s="346">
        <f>IF(NOT(ISERROR(MATCH(O35,_xlfn.ANCHORARRAY(I46),0))),N48&amp;"Por favor no seleccionar los criterios de impacto",O35)</f>
        <v>0</v>
      </c>
      <c r="Q35" s="344"/>
      <c r="R35" s="347"/>
      <c r="S35" s="348"/>
      <c r="T35" s="114">
        <v>6</v>
      </c>
      <c r="U35" s="23"/>
      <c r="V35" s="199" t="str">
        <f t="shared" si="25"/>
        <v/>
      </c>
      <c r="W35" s="115"/>
      <c r="X35" s="115"/>
      <c r="Y35" s="201" t="str">
        <f t="shared" si="22"/>
        <v/>
      </c>
      <c r="Z35" s="115"/>
      <c r="AA35" s="115"/>
      <c r="AB35" s="115"/>
      <c r="AC35" s="116" t="str">
        <f t="shared" si="26"/>
        <v/>
      </c>
      <c r="AD35" s="204" t="str">
        <f t="shared" si="1"/>
        <v/>
      </c>
      <c r="AE35" s="205" t="str">
        <f t="shared" si="23"/>
        <v/>
      </c>
      <c r="AF35" s="204" t="str">
        <f t="shared" si="3"/>
        <v/>
      </c>
      <c r="AG35" s="205" t="str">
        <f t="shared" si="27"/>
        <v/>
      </c>
      <c r="AH35" s="207" t="str">
        <f t="shared" si="28"/>
        <v/>
      </c>
      <c r="AI35" s="117"/>
      <c r="AJ35" s="351"/>
      <c r="AK35" s="324"/>
      <c r="AL35" s="325"/>
      <c r="AM35" s="326"/>
      <c r="AN35" s="327"/>
      <c r="AO35" s="396"/>
      <c r="AP35" s="3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row>
    <row r="36" spans="1:73" s="119" customFormat="1" ht="107.25" customHeight="1" x14ac:dyDescent="0.2">
      <c r="A36" s="360">
        <v>5</v>
      </c>
      <c r="B36" s="395" t="s">
        <v>308</v>
      </c>
      <c r="C36" s="362" t="s">
        <v>437</v>
      </c>
      <c r="D36" s="327" t="s">
        <v>373</v>
      </c>
      <c r="E36" s="318" t="s">
        <v>438</v>
      </c>
      <c r="F36" s="318" t="s">
        <v>448</v>
      </c>
      <c r="G36" s="318" t="s">
        <v>449</v>
      </c>
      <c r="H36" s="385" t="s">
        <v>450</v>
      </c>
      <c r="I36" s="385" t="s">
        <v>451</v>
      </c>
      <c r="J36" s="367" t="s">
        <v>300</v>
      </c>
      <c r="K36" s="357" t="s">
        <v>304</v>
      </c>
      <c r="L36" s="324">
        <v>2000</v>
      </c>
      <c r="M36" s="344" t="str">
        <f>IF(L36&lt;=0,"",IF(L36&lt;=2,"Muy Baja",IF(L36&lt;=24,"Baja",IF(L36&lt;=500,"Media",IF(L36&lt;=5000,"Alta","Muy Alta")))))</f>
        <v>Alta</v>
      </c>
      <c r="N36" s="347">
        <f>IF(M36="","",IF(M36="Muy Baja",0.2,IF(M36="Baja",0.4,IF(M36="Media",0.6,IF(M36="Alta",0.8,IF(M36="Muy Alta",1,))))))</f>
        <v>0.8</v>
      </c>
      <c r="O36" s="345" t="s">
        <v>133</v>
      </c>
      <c r="P36" s="346" t="str">
        <f>IF(NOT(ISERROR(MATCH(O36,'Tabla Impacto'!$B$221:$B$223,0))),'Tabla Impacto'!$F$223&amp;"Por favor no seleccionar los criterios de impacto(Afectación Económica o presupuestal y Pérdida Reputacional)",O36)</f>
        <v xml:space="preserve">     Mayor a 500 SMLMV </v>
      </c>
      <c r="Q36" s="344" t="str">
        <f>IF(OR(P36='Tabla Impacto'!$C$11,P36='Tabla Impacto'!$D$11),"Leve",IF(OR(P36='Tabla Impacto'!$C$12,P36='Tabla Impacto'!$D$12),"Menor",IF(OR(P36='Tabla Impacto'!$C$13,P36='Tabla Impacto'!$D$13),"Moderado",IF(OR(P36='Tabla Impacto'!$C$14,P36='Tabla Impacto'!$D$14),"Mayor",IF(OR(P36='Tabla Impacto'!$C$15,P36='Tabla Impacto'!$D$15),"Catastrófico","")))))</f>
        <v>Catastrófico</v>
      </c>
      <c r="R36" s="347">
        <f>IF(Q36="","",IF(Q36="Leve",0.2,IF(Q36="Menor",0.4,IF(Q36="Moderado",0.6,IF(Q36="Mayor",0.8,IF(Q36="Catastrófico",1,))))))</f>
        <v>1</v>
      </c>
      <c r="S36" s="348" t="str">
        <f>IF(OR(AND(M36="Muy Baja",Q36="Leve"),AND(M36="Muy Baja",Q36="Menor"),AND(M36="Baja",Q36="Leve")),"Bajo",IF(OR(AND(M36="Muy baja",Q36="Moderado"),AND(M36="Baja",Q36="Menor"),AND(M36="Baja",Q36="Moderado"),AND(M36="Media",Q36="Leve"),AND(M36="Media",Q36="Menor"),AND(M36="Media",Q36="Moderado"),AND(M36="Alta",Q36="Leve"),AND(M36="Alta",Q36="Menor")),"Moderado",IF(OR(AND(M36="Muy Baja",Q36="Mayor"),AND(M36="Baja",Q36="Mayor"),AND(M36="Media",Q36="Mayor"),AND(M36="Alta",Q36="Moderado"),AND(M36="Alta",Q36="Mayor"),AND(M36="Muy Alta",Q36="Leve"),AND(M36="Muy Alta",Q36="Menor"),AND(M36="Muy Alta",Q36="Moderado"),AND(M36="Muy Alta",Q36="Mayor")),"Alto",IF(OR(AND(M36="Muy Baja",Q36="Catastrófico"),AND(M36="Baja",Q36="Catastrófico"),AND(M36="Media",Q36="Catastrófico"),AND(M36="Alta",Q36="Catastrófico"),AND(M36="Muy Alta",Q36="Catastrófico")),"Extremo",""))))</f>
        <v>Extremo</v>
      </c>
      <c r="T36" s="114">
        <v>1</v>
      </c>
      <c r="U36" s="214" t="s">
        <v>452</v>
      </c>
      <c r="V36" s="199" t="str">
        <f>IF(OR(W36="Preventivo",W36="Detectivo"),"Probabilidad",IF(W36="Correctivo","Impacto",""))</f>
        <v>Probabilidad</v>
      </c>
      <c r="W36" s="115" t="s">
        <v>13</v>
      </c>
      <c r="X36" s="115" t="s">
        <v>8</v>
      </c>
      <c r="Y36" s="201" t="str">
        <f>IF(AND(W36="Preventivo",X36="Automático"),"50%",IF(AND(W36="Preventivo",X36="Manual"),"40%",IF(AND(W36="Detectivo",X36="Automático"),"40%",IF(AND(W36="Detectivo",X36="Manual"),"30%",IF(AND(W36="Correctivo",X36="Automático"),"35%",IF(AND(W36="Correctivo",X36="Manual"),"25%",""))))))</f>
        <v>40%</v>
      </c>
      <c r="Z36" s="115" t="s">
        <v>18</v>
      </c>
      <c r="AA36" s="115" t="s">
        <v>21</v>
      </c>
      <c r="AB36" s="115" t="s">
        <v>113</v>
      </c>
      <c r="AC36" s="116">
        <f>IFERROR(IF(V36="Probabilidad",(N36-(+N36*Y36)),IF(V36="Impacto",N36,"")),"")</f>
        <v>0.48</v>
      </c>
      <c r="AD36" s="204" t="str">
        <f>IFERROR(IF(AC36="","",IF(AC36&lt;=0.2,"Muy Baja",IF(AC36&lt;=0.4,"Baja",IF(AC36&lt;=0.6,"Media",IF(AC36&lt;=0.8,"Alta","Muy Alta"))))),"")</f>
        <v>Media</v>
      </c>
      <c r="AE36" s="205">
        <f>+AC36</f>
        <v>0.48</v>
      </c>
      <c r="AF36" s="204" t="str">
        <f>IFERROR(IF(AG36="","",IF(AG36&lt;=0.2,"Leve",IF(AG36&lt;=0.4,"Menor",IF(AG36&lt;=0.6,"Moderado",IF(AG36&lt;=0.8,"Mayor","Catastrófico"))))),"")</f>
        <v>Catastrófico</v>
      </c>
      <c r="AG36" s="205">
        <f>IFERROR(IF(V36="Impacto",(R36-(+R36*Y36)),IF(V36="Probabilidad",R36,"")),"")</f>
        <v>1</v>
      </c>
      <c r="AH36" s="207" t="str">
        <f>IFERROR(IF(OR(AND(AD36="Muy Baja",AF36="Leve"),AND(AD36="Muy Baja",AF36="Menor"),AND(AD36="Baja",AF36="Leve")),"Bajo",IF(OR(AND(AD36="Muy baja",AF36="Moderado"),AND(AD36="Baja",AF36="Menor"),AND(AD36="Baja",AF36="Moderado"),AND(AD36="Media",AF36="Leve"),AND(AD36="Media",AF36="Menor"),AND(AD36="Media",AF36="Moderado"),AND(AD36="Alta",AF36="Leve"),AND(AD36="Alta",AF36="Menor")),"Moderado",IF(OR(AND(AD36="Muy Baja",AF36="Mayor"),AND(AD36="Baja",AF36="Mayor"),AND(AD36="Media",AF36="Mayor"),AND(AD36="Alta",AF36="Moderado"),AND(AD36="Alta",AF36="Mayor"),AND(AD36="Muy Alta",AF36="Leve"),AND(AD36="Muy Alta",AF36="Menor"),AND(AD36="Muy Alta",AF36="Moderado"),AND(AD36="Muy Alta",AF36="Mayor")),"Alto",IF(OR(AND(AD36="Muy Baja",AF36="Catastrófico"),AND(AD36="Baja",AF36="Catastrófico"),AND(AD36="Media",AF36="Catastrófico"),AND(AD36="Alta",AF36="Catastrófico"),AND(AD36="Muy Alta",AF36="Catastrófico")),"Extremo","")))),"")</f>
        <v>Extremo</v>
      </c>
      <c r="AI36" s="117" t="s">
        <v>119</v>
      </c>
      <c r="AJ36" s="349" t="s">
        <v>446</v>
      </c>
      <c r="AK36" s="324" t="s">
        <v>225</v>
      </c>
      <c r="AL36" s="325">
        <v>45293</v>
      </c>
      <c r="AM36" s="326">
        <v>45657</v>
      </c>
      <c r="AN36" s="327" t="s">
        <v>416</v>
      </c>
      <c r="AO36" s="396" t="s">
        <v>374</v>
      </c>
      <c r="AP36" s="318" t="s">
        <v>454</v>
      </c>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row>
    <row r="37" spans="1:73" s="119" customFormat="1" ht="140.25" customHeight="1" x14ac:dyDescent="0.2">
      <c r="A37" s="360"/>
      <c r="B37" s="378"/>
      <c r="C37" s="362"/>
      <c r="D37" s="327"/>
      <c r="E37" s="318"/>
      <c r="F37" s="318"/>
      <c r="G37" s="318"/>
      <c r="H37" s="385"/>
      <c r="I37" s="385"/>
      <c r="J37" s="367"/>
      <c r="K37" s="357"/>
      <c r="L37" s="324"/>
      <c r="M37" s="344"/>
      <c r="N37" s="347"/>
      <c r="O37" s="345"/>
      <c r="P37" s="346">
        <f>IF(NOT(ISERROR(MATCH(O37,_xlfn.ANCHORARRAY(I48),0))),N50&amp;"Por favor no seleccionar los criterios de impacto",O37)</f>
        <v>0</v>
      </c>
      <c r="Q37" s="344"/>
      <c r="R37" s="347"/>
      <c r="S37" s="348"/>
      <c r="T37" s="114">
        <v>2</v>
      </c>
      <c r="U37" s="214" t="s">
        <v>453</v>
      </c>
      <c r="V37" s="199" t="str">
        <f>IF(OR(W37="Preventivo",W37="Detectivo"),"Probabilidad",IF(W37="Correctivo","Impacto",""))</f>
        <v>Probabilidad</v>
      </c>
      <c r="W37" s="115" t="s">
        <v>14</v>
      </c>
      <c r="X37" s="115" t="s">
        <v>8</v>
      </c>
      <c r="Y37" s="201" t="str">
        <f t="shared" ref="Y37:Y41" si="29">IF(AND(W37="Preventivo",X37="Automático"),"50%",IF(AND(W37="Preventivo",X37="Manual"),"40%",IF(AND(W37="Detectivo",X37="Automático"),"40%",IF(AND(W37="Detectivo",X37="Manual"),"30%",IF(AND(W37="Correctivo",X37="Automático"),"35%",IF(AND(W37="Correctivo",X37="Manual"),"25%",""))))))</f>
        <v>30%</v>
      </c>
      <c r="Z37" s="115" t="s">
        <v>18</v>
      </c>
      <c r="AA37" s="115" t="s">
        <v>21</v>
      </c>
      <c r="AB37" s="115" t="s">
        <v>113</v>
      </c>
      <c r="AC37" s="116">
        <f>IFERROR(IF(AND(V36="Probabilidad",V37="Probabilidad"),(AE36-(+AE36*Y37)),IF(V37="Probabilidad",(N36-(+N36*Y37)),IF(V37="Impacto",AE36,""))),"")</f>
        <v>0.33599999999999997</v>
      </c>
      <c r="AD37" s="204" t="str">
        <f t="shared" si="1"/>
        <v>Baja</v>
      </c>
      <c r="AE37" s="205">
        <f t="shared" ref="AE37:AE41" si="30">+AC37</f>
        <v>0.33599999999999997</v>
      </c>
      <c r="AF37" s="204" t="str">
        <f t="shared" si="3"/>
        <v>Catastrófico</v>
      </c>
      <c r="AG37" s="205">
        <f>IFERROR(IF(AND(V36="Impacto",V37="Impacto"),(AG36-(+AG36*Y37)),IF(V37="Impacto",(R36-(+R36*Y37)),IF(V37="Probabilidad",AG36,""))),"")</f>
        <v>1</v>
      </c>
      <c r="AH37" s="207" t="str">
        <f t="shared" ref="AH37:AH38" si="31">IFERROR(IF(OR(AND(AD37="Muy Baja",AF37="Leve"),AND(AD37="Muy Baja",AF37="Menor"),AND(AD37="Baja",AF37="Leve")),"Bajo",IF(OR(AND(AD37="Muy baja",AF37="Moderado"),AND(AD37="Baja",AF37="Menor"),AND(AD37="Baja",AF37="Moderado"),AND(AD37="Media",AF37="Leve"),AND(AD37="Media",AF37="Menor"),AND(AD37="Media",AF37="Moderado"),AND(AD37="Alta",AF37="Leve"),AND(AD37="Alta",AF37="Menor")),"Moderado",IF(OR(AND(AD37="Muy Baja",AF37="Mayor"),AND(AD37="Baja",AF37="Mayor"),AND(AD37="Media",AF37="Mayor"),AND(AD37="Alta",AF37="Moderado"),AND(AD37="Alta",AF37="Mayor"),AND(AD37="Muy Alta",AF37="Leve"),AND(AD37="Muy Alta",AF37="Menor"),AND(AD37="Muy Alta",AF37="Moderado"),AND(AD37="Muy Alta",AF37="Mayor")),"Alto",IF(OR(AND(AD37="Muy Baja",AF37="Catastrófico"),AND(AD37="Baja",AF37="Catastrófico"),AND(AD37="Media",AF37="Catastrófico"),AND(AD37="Alta",AF37="Catastrófico"),AND(AD37="Muy Alta",AF37="Catastrófico")),"Extremo","")))),"")</f>
        <v>Extremo</v>
      </c>
      <c r="AI37" s="117" t="s">
        <v>119</v>
      </c>
      <c r="AJ37" s="350"/>
      <c r="AK37" s="324"/>
      <c r="AL37" s="325"/>
      <c r="AM37" s="326"/>
      <c r="AN37" s="327"/>
      <c r="AO37" s="396"/>
      <c r="AP37" s="3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row>
    <row r="38" spans="1:73" s="119" customFormat="1" ht="15" hidden="1" customHeight="1" x14ac:dyDescent="0.2">
      <c r="A38" s="360"/>
      <c r="B38" s="378"/>
      <c r="C38" s="362"/>
      <c r="D38" s="327"/>
      <c r="E38" s="318"/>
      <c r="F38" s="318"/>
      <c r="G38" s="318"/>
      <c r="H38" s="385"/>
      <c r="I38" s="385"/>
      <c r="J38" s="367"/>
      <c r="K38" s="357"/>
      <c r="L38" s="324"/>
      <c r="M38" s="344"/>
      <c r="N38" s="347"/>
      <c r="O38" s="345"/>
      <c r="P38" s="346">
        <f>IF(NOT(ISERROR(MATCH(O38,_xlfn.ANCHORARRAY(I49),0))),N51&amp;"Por favor no seleccionar los criterios de impacto",O38)</f>
        <v>0</v>
      </c>
      <c r="Q38" s="344"/>
      <c r="R38" s="347"/>
      <c r="S38" s="348"/>
      <c r="T38" s="114">
        <v>3</v>
      </c>
      <c r="U38" s="122"/>
      <c r="V38" s="199" t="str">
        <f>IF(OR(W38="Preventivo",W38="Detectivo"),"Probabilidad",IF(W38="Correctivo","Impacto",""))</f>
        <v/>
      </c>
      <c r="W38" s="115"/>
      <c r="X38" s="115"/>
      <c r="Y38" s="201" t="str">
        <f t="shared" si="29"/>
        <v/>
      </c>
      <c r="Z38" s="115"/>
      <c r="AA38" s="115"/>
      <c r="AB38" s="115"/>
      <c r="AC38" s="116" t="str">
        <f>IFERROR(IF(AND(V37="Probabilidad",V38="Probabilidad"),(AE37-(+AE37*Y38)),IF(AND(V37="Impacto",V38="Probabilidad"),(AE36-(+AE36*Y38)),IF(V38="Impacto",AE37,""))),"")</f>
        <v/>
      </c>
      <c r="AD38" s="204" t="str">
        <f t="shared" si="1"/>
        <v/>
      </c>
      <c r="AE38" s="205" t="str">
        <f t="shared" si="30"/>
        <v/>
      </c>
      <c r="AF38" s="204" t="str">
        <f t="shared" si="3"/>
        <v/>
      </c>
      <c r="AG38" s="205" t="str">
        <f>IFERROR(IF(AND(V37="Impacto",V38="Impacto"),(AG37-(+AG37*Y38)),IF(AND(V37="Probabilidad",V38="Impacto"),(AG36-(+AG36*Y38)),IF(V38="Probabilidad",AG37,""))),"")</f>
        <v/>
      </c>
      <c r="AH38" s="207" t="str">
        <f t="shared" si="31"/>
        <v/>
      </c>
      <c r="AI38" s="117"/>
      <c r="AJ38" s="350"/>
      <c r="AK38" s="324"/>
      <c r="AL38" s="325"/>
      <c r="AM38" s="326"/>
      <c r="AN38" s="327"/>
      <c r="AO38" s="396"/>
      <c r="AP38" s="3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row>
    <row r="39" spans="1:73" s="119" customFormat="1" ht="15" hidden="1" customHeight="1" x14ac:dyDescent="0.2">
      <c r="A39" s="360"/>
      <c r="B39" s="378"/>
      <c r="C39" s="362"/>
      <c r="D39" s="327"/>
      <c r="E39" s="318"/>
      <c r="F39" s="318"/>
      <c r="G39" s="318"/>
      <c r="H39" s="385"/>
      <c r="I39" s="385"/>
      <c r="J39" s="367"/>
      <c r="K39" s="357"/>
      <c r="L39" s="324"/>
      <c r="M39" s="344"/>
      <c r="N39" s="347"/>
      <c r="O39" s="345"/>
      <c r="P39" s="346">
        <f>IF(NOT(ISERROR(MATCH(O39,_xlfn.ANCHORARRAY(I50),0))),N52&amp;"Por favor no seleccionar los criterios de impacto",O39)</f>
        <v>0</v>
      </c>
      <c r="Q39" s="344"/>
      <c r="R39" s="347"/>
      <c r="S39" s="348"/>
      <c r="T39" s="114">
        <v>4</v>
      </c>
      <c r="U39" s="23"/>
      <c r="V39" s="199" t="str">
        <f t="shared" ref="V39:V41" si="32">IF(OR(W39="Preventivo",W39="Detectivo"),"Probabilidad",IF(W39="Correctivo","Impacto",""))</f>
        <v/>
      </c>
      <c r="W39" s="115"/>
      <c r="X39" s="115"/>
      <c r="Y39" s="201" t="str">
        <f t="shared" si="29"/>
        <v/>
      </c>
      <c r="Z39" s="115"/>
      <c r="AA39" s="115"/>
      <c r="AB39" s="115"/>
      <c r="AC39" s="116" t="str">
        <f t="shared" ref="AC39:AC41" si="33">IFERROR(IF(AND(V38="Probabilidad",V39="Probabilidad"),(AE38-(+AE38*Y39)),IF(AND(V38="Impacto",V39="Probabilidad"),(AE37-(+AE37*Y39)),IF(V39="Impacto",AE38,""))),"")</f>
        <v/>
      </c>
      <c r="AD39" s="204" t="str">
        <f t="shared" si="1"/>
        <v/>
      </c>
      <c r="AE39" s="205" t="str">
        <f t="shared" si="30"/>
        <v/>
      </c>
      <c r="AF39" s="204" t="str">
        <f t="shared" si="3"/>
        <v/>
      </c>
      <c r="AG39" s="205" t="str">
        <f t="shared" ref="AG39:AG41" si="34">IFERROR(IF(AND(V38="Impacto",V39="Impacto"),(AG38-(+AG38*Y39)),IF(AND(V38="Probabilidad",V39="Impacto"),(AG37-(+AG37*Y39)),IF(V39="Probabilidad",AG38,""))),"")</f>
        <v/>
      </c>
      <c r="AH39" s="207" t="str">
        <f>IFERROR(IF(OR(AND(AD39="Muy Baja",AF39="Leve"),AND(AD39="Muy Baja",AF39="Menor"),AND(AD39="Baja",AF39="Leve")),"Bajo",IF(OR(AND(AD39="Muy baja",AF39="Moderado"),AND(AD39="Baja",AF39="Menor"),AND(AD39="Baja",AF39="Moderado"),AND(AD39="Media",AF39="Leve"),AND(AD39="Media",AF39="Menor"),AND(AD39="Media",AF39="Moderado"),AND(AD39="Alta",AF39="Leve"),AND(AD39="Alta",AF39="Menor")),"Moderado",IF(OR(AND(AD39="Muy Baja",AF39="Mayor"),AND(AD39="Baja",AF39="Mayor"),AND(AD39="Media",AF39="Mayor"),AND(AD39="Alta",AF39="Moderado"),AND(AD39="Alta",AF39="Mayor"),AND(AD39="Muy Alta",AF39="Leve"),AND(AD39="Muy Alta",AF39="Menor"),AND(AD39="Muy Alta",AF39="Moderado"),AND(AD39="Muy Alta",AF39="Mayor")),"Alto",IF(OR(AND(AD39="Muy Baja",AF39="Catastrófico"),AND(AD39="Baja",AF39="Catastrófico"),AND(AD39="Media",AF39="Catastrófico"),AND(AD39="Alta",AF39="Catastrófico"),AND(AD39="Muy Alta",AF39="Catastrófico")),"Extremo","")))),"")</f>
        <v/>
      </c>
      <c r="AI39" s="117"/>
      <c r="AJ39" s="350"/>
      <c r="AK39" s="324"/>
      <c r="AL39" s="325"/>
      <c r="AM39" s="326"/>
      <c r="AN39" s="327"/>
      <c r="AO39" s="396"/>
      <c r="AP39" s="3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c r="BR39" s="118"/>
      <c r="BS39" s="118"/>
      <c r="BT39" s="118"/>
      <c r="BU39" s="118"/>
    </row>
    <row r="40" spans="1:73" s="119" customFormat="1" ht="15" hidden="1" customHeight="1" x14ac:dyDescent="0.2">
      <c r="A40" s="360"/>
      <c r="B40" s="378"/>
      <c r="C40" s="362"/>
      <c r="D40" s="327"/>
      <c r="E40" s="318"/>
      <c r="F40" s="318"/>
      <c r="G40" s="318"/>
      <c r="H40" s="385"/>
      <c r="I40" s="385"/>
      <c r="J40" s="367"/>
      <c r="K40" s="357"/>
      <c r="L40" s="324"/>
      <c r="M40" s="344"/>
      <c r="N40" s="347"/>
      <c r="O40" s="345"/>
      <c r="P40" s="346">
        <f>IF(NOT(ISERROR(MATCH(O40,_xlfn.ANCHORARRAY(I51),0))),N53&amp;"Por favor no seleccionar los criterios de impacto",O40)</f>
        <v>0</v>
      </c>
      <c r="Q40" s="344"/>
      <c r="R40" s="347"/>
      <c r="S40" s="348"/>
      <c r="T40" s="114">
        <v>5</v>
      </c>
      <c r="U40" s="23"/>
      <c r="V40" s="199" t="str">
        <f t="shared" si="32"/>
        <v/>
      </c>
      <c r="W40" s="115"/>
      <c r="X40" s="115"/>
      <c r="Y40" s="201" t="str">
        <f t="shared" si="29"/>
        <v/>
      </c>
      <c r="Z40" s="115"/>
      <c r="AA40" s="115"/>
      <c r="AB40" s="115"/>
      <c r="AC40" s="116" t="str">
        <f t="shared" si="33"/>
        <v/>
      </c>
      <c r="AD40" s="204" t="str">
        <f t="shared" si="1"/>
        <v/>
      </c>
      <c r="AE40" s="205" t="str">
        <f t="shared" si="30"/>
        <v/>
      </c>
      <c r="AF40" s="204" t="str">
        <f t="shared" si="3"/>
        <v/>
      </c>
      <c r="AG40" s="205" t="str">
        <f t="shared" si="34"/>
        <v/>
      </c>
      <c r="AH40" s="207" t="str">
        <f t="shared" ref="AH40:AH41" si="35">IFERROR(IF(OR(AND(AD40="Muy Baja",AF40="Leve"),AND(AD40="Muy Baja",AF40="Menor"),AND(AD40="Baja",AF40="Leve")),"Bajo",IF(OR(AND(AD40="Muy baja",AF40="Moderado"),AND(AD40="Baja",AF40="Menor"),AND(AD40="Baja",AF40="Moderado"),AND(AD40="Media",AF40="Leve"),AND(AD40="Media",AF40="Menor"),AND(AD40="Media",AF40="Moderado"),AND(AD40="Alta",AF40="Leve"),AND(AD40="Alta",AF40="Menor")),"Moderado",IF(OR(AND(AD40="Muy Baja",AF40="Mayor"),AND(AD40="Baja",AF40="Mayor"),AND(AD40="Media",AF40="Mayor"),AND(AD40="Alta",AF40="Moderado"),AND(AD40="Alta",AF40="Mayor"),AND(AD40="Muy Alta",AF40="Leve"),AND(AD40="Muy Alta",AF40="Menor"),AND(AD40="Muy Alta",AF40="Moderado"),AND(AD40="Muy Alta",AF40="Mayor")),"Alto",IF(OR(AND(AD40="Muy Baja",AF40="Catastrófico"),AND(AD40="Baja",AF40="Catastrófico"),AND(AD40="Media",AF40="Catastrófico"),AND(AD40="Alta",AF40="Catastrófico"),AND(AD40="Muy Alta",AF40="Catastrófico")),"Extremo","")))),"")</f>
        <v/>
      </c>
      <c r="AI40" s="117"/>
      <c r="AJ40" s="350"/>
      <c r="AK40" s="324"/>
      <c r="AL40" s="325"/>
      <c r="AM40" s="326"/>
      <c r="AN40" s="327"/>
      <c r="AO40" s="396"/>
      <c r="AP40" s="3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row>
    <row r="41" spans="1:73" s="119" customFormat="1" ht="15" hidden="1" customHeight="1" x14ac:dyDescent="0.2">
      <c r="A41" s="360"/>
      <c r="B41" s="361"/>
      <c r="C41" s="362"/>
      <c r="D41" s="327"/>
      <c r="E41" s="318"/>
      <c r="F41" s="318"/>
      <c r="G41" s="318"/>
      <c r="H41" s="385"/>
      <c r="I41" s="385"/>
      <c r="J41" s="367"/>
      <c r="K41" s="357"/>
      <c r="L41" s="324"/>
      <c r="M41" s="344"/>
      <c r="N41" s="347"/>
      <c r="O41" s="345"/>
      <c r="P41" s="346">
        <f>IF(NOT(ISERROR(MATCH(O41,_xlfn.ANCHORARRAY(I52),0))),N54&amp;"Por favor no seleccionar los criterios de impacto",O41)</f>
        <v>0</v>
      </c>
      <c r="Q41" s="344"/>
      <c r="R41" s="347"/>
      <c r="S41" s="348"/>
      <c r="T41" s="114">
        <v>6</v>
      </c>
      <c r="U41" s="23"/>
      <c r="V41" s="199" t="str">
        <f t="shared" si="32"/>
        <v/>
      </c>
      <c r="W41" s="115"/>
      <c r="X41" s="115"/>
      <c r="Y41" s="201" t="str">
        <f t="shared" si="29"/>
        <v/>
      </c>
      <c r="Z41" s="115"/>
      <c r="AA41" s="115"/>
      <c r="AB41" s="115"/>
      <c r="AC41" s="116" t="str">
        <f t="shared" si="33"/>
        <v/>
      </c>
      <c r="AD41" s="204" t="str">
        <f t="shared" si="1"/>
        <v/>
      </c>
      <c r="AE41" s="205" t="str">
        <f t="shared" si="30"/>
        <v/>
      </c>
      <c r="AF41" s="204" t="str">
        <f t="shared" si="3"/>
        <v/>
      </c>
      <c r="AG41" s="205" t="str">
        <f t="shared" si="34"/>
        <v/>
      </c>
      <c r="AH41" s="207" t="str">
        <f t="shared" si="35"/>
        <v/>
      </c>
      <c r="AI41" s="117"/>
      <c r="AJ41" s="351"/>
      <c r="AK41" s="324"/>
      <c r="AL41" s="325"/>
      <c r="AM41" s="326"/>
      <c r="AN41" s="327"/>
      <c r="AO41" s="396"/>
      <c r="AP41" s="3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row>
    <row r="42" spans="1:73" s="119" customFormat="1" ht="180.75" customHeight="1" x14ac:dyDescent="0.2">
      <c r="A42" s="360">
        <v>6</v>
      </c>
      <c r="B42" s="376" t="s">
        <v>308</v>
      </c>
      <c r="C42" s="382" t="s">
        <v>458</v>
      </c>
      <c r="D42" s="335" t="s">
        <v>373</v>
      </c>
      <c r="E42" s="319" t="s">
        <v>457</v>
      </c>
      <c r="F42" s="319" t="s">
        <v>456</v>
      </c>
      <c r="G42" s="385" t="s">
        <v>455</v>
      </c>
      <c r="H42" s="385" t="s">
        <v>459</v>
      </c>
      <c r="I42" s="384" t="s">
        <v>460</v>
      </c>
      <c r="J42" s="367" t="s">
        <v>300</v>
      </c>
      <c r="K42" s="327" t="s">
        <v>289</v>
      </c>
      <c r="L42" s="324">
        <v>240</v>
      </c>
      <c r="M42" s="344" t="str">
        <f>IF(L42&lt;=0,"",IF(L42&lt;=2,"Muy Baja",IF(L42&lt;=24,"Baja",IF(L42&lt;=500,"Media",IF(L42&lt;=5000,"Alta","Muy Alta")))))</f>
        <v>Media</v>
      </c>
      <c r="N42" s="347">
        <f>IF(M42="","",IF(M42="Muy Baja",0.2,IF(M42="Baja",0.4,IF(M42="Media",0.6,IF(M42="Alta",0.8,IF(M42="Muy Alta",1,))))))</f>
        <v>0.6</v>
      </c>
      <c r="O42" s="345" t="s">
        <v>133</v>
      </c>
      <c r="P42" s="346" t="str">
        <f>IF(NOT(ISERROR(MATCH(O42,'Tabla Impacto'!$B$221:$B$223,0))),'Tabla Impacto'!$F$223&amp;"Por favor no seleccionar los criterios de impacto(Afectación Económica o presupuestal y Pérdida Reputacional)",O42)</f>
        <v xml:space="preserve">     Mayor a 500 SMLMV </v>
      </c>
      <c r="Q42" s="344" t="str">
        <f>IF(OR(P42='Tabla Impacto'!$C$11,P42='Tabla Impacto'!$D$11),"Leve",IF(OR(P42='Tabla Impacto'!$C$12,P42='Tabla Impacto'!$D$12),"Menor",IF(OR(P42='Tabla Impacto'!$C$13,P42='Tabla Impacto'!$D$13),"Moderado",IF(OR(P42='Tabla Impacto'!$C$14,P42='Tabla Impacto'!$D$14),"Mayor",IF(OR(P42='Tabla Impacto'!$C$15,P42='Tabla Impacto'!$D$15),"Catastrófico","")))))</f>
        <v>Catastrófico</v>
      </c>
      <c r="R42" s="347">
        <f>IF(Q42="","",IF(Q42="Leve",0.2,IF(Q42="Menor",0.4,IF(Q42="Moderado",0.6,IF(Q42="Mayor",0.8,IF(Q42="Catastrófico",1,))))))</f>
        <v>1</v>
      </c>
      <c r="S42" s="348" t="str">
        <f>IF(OR(AND(M42="Muy Baja",Q42="Leve"),AND(M42="Muy Baja",Q42="Menor"),AND(M42="Baja",Q42="Leve")),"Bajo",IF(OR(AND(M42="Muy baja",Q42="Moderado"),AND(M42="Baja",Q42="Menor"),AND(M42="Baja",Q42="Moderado"),AND(M42="Media",Q42="Leve"),AND(M42="Media",Q42="Menor"),AND(M42="Media",Q42="Moderado"),AND(M42="Alta",Q42="Leve"),AND(M42="Alta",Q42="Menor")),"Moderado",IF(OR(AND(M42="Muy Baja",Q42="Mayor"),AND(M42="Baja",Q42="Mayor"),AND(M42="Media",Q42="Mayor"),AND(M42="Alta",Q42="Moderado"),AND(M42="Alta",Q42="Mayor"),AND(M42="Muy Alta",Q42="Leve"),AND(M42="Muy Alta",Q42="Menor"),AND(M42="Muy Alta",Q42="Moderado"),AND(M42="Muy Alta",Q42="Mayor")),"Alto",IF(OR(AND(M42="Muy Baja",Q42="Catastrófico"),AND(M42="Baja",Q42="Catastrófico"),AND(M42="Media",Q42="Catastrófico"),AND(M42="Alta",Q42="Catastrófico"),AND(M42="Muy Alta",Q42="Catastrófico")),"Extremo",""))))</f>
        <v>Extremo</v>
      </c>
      <c r="T42" s="114">
        <v>1</v>
      </c>
      <c r="U42" s="209" t="s">
        <v>461</v>
      </c>
      <c r="V42" s="199" t="str">
        <f>IF(OR(W42="Preventivo",W42="Detectivo"),"Probabilidad",IF(W42="Correctivo","Impacto",""))</f>
        <v>Probabilidad</v>
      </c>
      <c r="W42" s="221" t="s">
        <v>13</v>
      </c>
      <c r="X42" s="221" t="s">
        <v>9</v>
      </c>
      <c r="Y42" s="201" t="str">
        <f>IF(AND(W42="Preventivo",X42="Automático"),"50%",IF(AND(W42="Preventivo",X42="Manual"),"40%",IF(AND(W42="Detectivo",X42="Automático"),"40%",IF(AND(W42="Detectivo",X42="Manual"),"30%",IF(AND(W42="Correctivo",X42="Automático"),"35%",IF(AND(W42="Correctivo",X42="Manual"),"25%",""))))))</f>
        <v>50%</v>
      </c>
      <c r="Z42" s="221" t="s">
        <v>18</v>
      </c>
      <c r="AA42" s="221" t="s">
        <v>21</v>
      </c>
      <c r="AB42" s="221" t="s">
        <v>113</v>
      </c>
      <c r="AC42" s="116">
        <f>IFERROR(IF(V42="Probabilidad",(N42-(+N42*Y42)),IF(V42="Impacto",N42,"")),"")</f>
        <v>0.3</v>
      </c>
      <c r="AD42" s="204" t="str">
        <f>IFERROR(IF(AC42="","",IF(AC42&lt;=0.2,"Muy Baja",IF(AC42&lt;=0.4,"Baja",IF(AC42&lt;=0.6,"Media",IF(AC42&lt;=0.8,"Alta","Muy Alta"))))),"")</f>
        <v>Baja</v>
      </c>
      <c r="AE42" s="205">
        <f>+AC42</f>
        <v>0.3</v>
      </c>
      <c r="AF42" s="204" t="str">
        <f>IFERROR(IF(AG42="","",IF(AG42&lt;=0.2,"Leve",IF(AG42&lt;=0.4,"Menor",IF(AG42&lt;=0.6,"Moderado",IF(AG42&lt;=0.8,"Mayor","Catastrófico"))))),"")</f>
        <v>Catastrófico</v>
      </c>
      <c r="AG42" s="205">
        <f>IFERROR(IF(V42="Impacto",(R42-(+R42*Y42)),IF(V42="Probabilidad",R42,"")),"")</f>
        <v>1</v>
      </c>
      <c r="AH42" s="207" t="str">
        <f>IFERROR(IF(OR(AND(AD42="Muy Baja",AF42="Leve"),AND(AD42="Muy Baja",AF42="Menor"),AND(AD42="Baja",AF42="Leve")),"Bajo",IF(OR(AND(AD42="Muy baja",AF42="Moderado"),AND(AD42="Baja",AF42="Menor"),AND(AD42="Baja",AF42="Moderado"),AND(AD42="Media",AF42="Leve"),AND(AD42="Media",AF42="Menor"),AND(AD42="Media",AF42="Moderado"),AND(AD42="Alta",AF42="Leve"),AND(AD42="Alta",AF42="Menor")),"Moderado",IF(OR(AND(AD42="Muy Baja",AF42="Mayor"),AND(AD42="Baja",AF42="Mayor"),AND(AD42="Media",AF42="Mayor"),AND(AD42="Alta",AF42="Moderado"),AND(AD42="Alta",AF42="Mayor"),AND(AD42="Muy Alta",AF42="Leve"),AND(AD42="Muy Alta",AF42="Menor"),AND(AD42="Muy Alta",AF42="Moderado"),AND(AD42="Muy Alta",AF42="Mayor")),"Alto",IF(OR(AND(AD42="Muy Baja",AF42="Catastrófico"),AND(AD42="Baja",AF42="Catastrófico"),AND(AD42="Media",AF42="Catastrófico"),AND(AD42="Alta",AF42="Catastrófico"),AND(AD42="Muy Alta",AF42="Catastrófico")),"Extremo","")))),"")</f>
        <v>Extremo</v>
      </c>
      <c r="AI42" s="117" t="s">
        <v>119</v>
      </c>
      <c r="AJ42" s="319" t="s">
        <v>465</v>
      </c>
      <c r="AK42" s="380" t="s">
        <v>228</v>
      </c>
      <c r="AL42" s="325">
        <v>45293</v>
      </c>
      <c r="AM42" s="326">
        <v>45657</v>
      </c>
      <c r="AN42" s="327" t="s">
        <v>416</v>
      </c>
      <c r="AO42" s="321" t="s">
        <v>374</v>
      </c>
      <c r="AP42" s="319" t="s">
        <v>466</v>
      </c>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row>
    <row r="43" spans="1:73" s="119" customFormat="1" ht="163.5" customHeight="1" x14ac:dyDescent="0.2">
      <c r="A43" s="360"/>
      <c r="B43" s="381"/>
      <c r="C43" s="383"/>
      <c r="D43" s="327"/>
      <c r="E43" s="319"/>
      <c r="F43" s="319"/>
      <c r="G43" s="385"/>
      <c r="H43" s="385"/>
      <c r="I43" s="384"/>
      <c r="J43" s="367"/>
      <c r="K43" s="327"/>
      <c r="L43" s="324"/>
      <c r="M43" s="344"/>
      <c r="N43" s="347"/>
      <c r="O43" s="345"/>
      <c r="P43" s="346">
        <f>IF(NOT(ISERROR(MATCH(O43,_xlfn.ANCHORARRAY(I54),0))),N56&amp;"Por favor no seleccionar los criterios de impacto",O43)</f>
        <v>0</v>
      </c>
      <c r="Q43" s="344"/>
      <c r="R43" s="347"/>
      <c r="S43" s="348"/>
      <c r="T43" s="114">
        <v>2</v>
      </c>
      <c r="U43" s="210" t="s">
        <v>462</v>
      </c>
      <c r="V43" s="199" t="str">
        <f>IF(OR(W43="Preventivo",W43="Detectivo"),"Probabilidad",IF(W43="Correctivo","Impacto",""))</f>
        <v>Probabilidad</v>
      </c>
      <c r="W43" s="115" t="s">
        <v>13</v>
      </c>
      <c r="X43" s="115" t="s">
        <v>9</v>
      </c>
      <c r="Y43" s="201" t="str">
        <f t="shared" ref="Y43:Y47" si="36">IF(AND(W43="Preventivo",X43="Automático"),"50%",IF(AND(W43="Preventivo",X43="Manual"),"40%",IF(AND(W43="Detectivo",X43="Automático"),"40%",IF(AND(W43="Detectivo",X43="Manual"),"30%",IF(AND(W43="Correctivo",X43="Automático"),"35%",IF(AND(W43="Correctivo",X43="Manual"),"25%",""))))))</f>
        <v>50%</v>
      </c>
      <c r="Z43" s="115" t="s">
        <v>18</v>
      </c>
      <c r="AA43" s="115" t="s">
        <v>21</v>
      </c>
      <c r="AB43" s="115" t="s">
        <v>113</v>
      </c>
      <c r="AC43" s="116">
        <f>IFERROR(IF(AND(V42="Probabilidad",V43="Probabilidad"),(AE42-(+AE42*Y43)),IF(V43="Probabilidad",(N42-(+N42*Y43)),IF(V43="Impacto",AE42,""))),"")</f>
        <v>0.15</v>
      </c>
      <c r="AD43" s="204" t="str">
        <f t="shared" si="1"/>
        <v>Muy Baja</v>
      </c>
      <c r="AE43" s="205">
        <f t="shared" ref="AE43:AE47" si="37">+AC43</f>
        <v>0.15</v>
      </c>
      <c r="AF43" s="204" t="str">
        <f t="shared" si="3"/>
        <v>Catastrófico</v>
      </c>
      <c r="AG43" s="205">
        <f>IFERROR(IF(AND(V42="Impacto",V43="Impacto"),(AG42-(+AG42*Y43)),IF(V43="Impacto",(R42-(+R42*Y43)),IF(V43="Probabilidad",AG42,""))),"")</f>
        <v>1</v>
      </c>
      <c r="AH43" s="207" t="str">
        <f t="shared" ref="AH43:AH44" si="38">IFERROR(IF(OR(AND(AD43="Muy Baja",AF43="Leve"),AND(AD43="Muy Baja",AF43="Menor"),AND(AD43="Baja",AF43="Leve")),"Bajo",IF(OR(AND(AD43="Muy baja",AF43="Moderado"),AND(AD43="Baja",AF43="Menor"),AND(AD43="Baja",AF43="Moderado"),AND(AD43="Media",AF43="Leve"),AND(AD43="Media",AF43="Menor"),AND(AD43="Media",AF43="Moderado"),AND(AD43="Alta",AF43="Leve"),AND(AD43="Alta",AF43="Menor")),"Moderado",IF(OR(AND(AD43="Muy Baja",AF43="Mayor"),AND(AD43="Baja",AF43="Mayor"),AND(AD43="Media",AF43="Mayor"),AND(AD43="Alta",AF43="Moderado"),AND(AD43="Alta",AF43="Mayor"),AND(AD43="Muy Alta",AF43="Leve"),AND(AD43="Muy Alta",AF43="Menor"),AND(AD43="Muy Alta",AF43="Moderado"),AND(AD43="Muy Alta",AF43="Mayor")),"Alto",IF(OR(AND(AD43="Muy Baja",AF43="Catastrófico"),AND(AD43="Baja",AF43="Catastrófico"),AND(AD43="Media",AF43="Catastrófico"),AND(AD43="Alta",AF43="Catastrófico"),AND(AD43="Muy Alta",AF43="Catastrófico")),"Extremo","")))),"")</f>
        <v>Extremo</v>
      </c>
      <c r="AI43" s="117" t="s">
        <v>120</v>
      </c>
      <c r="AJ43" s="319"/>
      <c r="AK43" s="342"/>
      <c r="AL43" s="325"/>
      <c r="AM43" s="326"/>
      <c r="AN43" s="324"/>
      <c r="AO43" s="321"/>
      <c r="AP43" s="319"/>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row>
    <row r="44" spans="1:73" s="119" customFormat="1" ht="173.25" customHeight="1" x14ac:dyDescent="0.2">
      <c r="A44" s="360"/>
      <c r="B44" s="381"/>
      <c r="C44" s="383"/>
      <c r="D44" s="327"/>
      <c r="E44" s="319"/>
      <c r="F44" s="319"/>
      <c r="G44" s="385"/>
      <c r="H44" s="385"/>
      <c r="I44" s="384"/>
      <c r="J44" s="367"/>
      <c r="K44" s="327"/>
      <c r="L44" s="324"/>
      <c r="M44" s="344"/>
      <c r="N44" s="347"/>
      <c r="O44" s="345"/>
      <c r="P44" s="346">
        <f>IF(NOT(ISERROR(MATCH(O44,_xlfn.ANCHORARRAY(I55),0))),N57&amp;"Por favor no seleccionar los criterios de impacto",O44)</f>
        <v>0</v>
      </c>
      <c r="Q44" s="344"/>
      <c r="R44" s="347"/>
      <c r="S44" s="348"/>
      <c r="T44" s="114">
        <v>3</v>
      </c>
      <c r="U44" s="210" t="s">
        <v>463</v>
      </c>
      <c r="V44" s="199" t="str">
        <f>IF(OR(W44="Preventivo",W44="Detectivo"),"Probabilidad",IF(W44="Correctivo","Impacto",""))</f>
        <v>Probabilidad</v>
      </c>
      <c r="W44" s="115" t="s">
        <v>14</v>
      </c>
      <c r="X44" s="115" t="s">
        <v>9</v>
      </c>
      <c r="Y44" s="201" t="str">
        <f t="shared" si="36"/>
        <v>40%</v>
      </c>
      <c r="Z44" s="115" t="s">
        <v>18</v>
      </c>
      <c r="AA44" s="115" t="s">
        <v>21</v>
      </c>
      <c r="AB44" s="115" t="s">
        <v>113</v>
      </c>
      <c r="AC44" s="116">
        <f>IFERROR(IF(AND(V43="Probabilidad",V44="Probabilidad"),(AE43-(+AE43*Y44)),IF(AND(V43="Impacto",V44="Probabilidad"),(AE42-(+AE42*Y44)),IF(V44="Impacto",AE43,""))),"")</f>
        <v>0.09</v>
      </c>
      <c r="AD44" s="204" t="str">
        <f t="shared" si="1"/>
        <v>Muy Baja</v>
      </c>
      <c r="AE44" s="205">
        <f t="shared" si="37"/>
        <v>0.09</v>
      </c>
      <c r="AF44" s="204" t="str">
        <f t="shared" si="3"/>
        <v>Catastrófico</v>
      </c>
      <c r="AG44" s="205">
        <f>IFERROR(IF(AND(V43="Impacto",V44="Impacto"),(AG43-(+AG43*Y44)),IF(AND(V43="Probabilidad",V44="Impacto"),(AG42-(+AG42*Y44)),IF(V44="Probabilidad",AG43,""))),"")</f>
        <v>1</v>
      </c>
      <c r="AH44" s="207" t="str">
        <f t="shared" si="38"/>
        <v>Extremo</v>
      </c>
      <c r="AI44" s="117" t="s">
        <v>119</v>
      </c>
      <c r="AJ44" s="319"/>
      <c r="AK44" s="342"/>
      <c r="AL44" s="325"/>
      <c r="AM44" s="326"/>
      <c r="AN44" s="324"/>
      <c r="AO44" s="321"/>
      <c r="AP44" s="319"/>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row>
    <row r="45" spans="1:73" s="119" customFormat="1" ht="115.5" customHeight="1" x14ac:dyDescent="0.2">
      <c r="A45" s="360"/>
      <c r="B45" s="381"/>
      <c r="C45" s="383"/>
      <c r="D45" s="327"/>
      <c r="E45" s="319"/>
      <c r="F45" s="319"/>
      <c r="G45" s="385"/>
      <c r="H45" s="385"/>
      <c r="I45" s="384"/>
      <c r="J45" s="367"/>
      <c r="K45" s="327"/>
      <c r="L45" s="324"/>
      <c r="M45" s="344"/>
      <c r="N45" s="347"/>
      <c r="O45" s="345"/>
      <c r="P45" s="346">
        <f>IF(NOT(ISERROR(MATCH(O45,_xlfn.ANCHORARRAY(I56),0))),N58&amp;"Por favor no seleccionar los criterios de impacto",O45)</f>
        <v>0</v>
      </c>
      <c r="Q45" s="344"/>
      <c r="R45" s="347"/>
      <c r="S45" s="348"/>
      <c r="T45" s="114">
        <v>4</v>
      </c>
      <c r="U45" s="23" t="s">
        <v>464</v>
      </c>
      <c r="V45" s="199" t="str">
        <f t="shared" ref="V45:V47" si="39">IF(OR(W45="Preventivo",W45="Detectivo"),"Probabilidad",IF(W45="Correctivo","Impacto",""))</f>
        <v>Impacto</v>
      </c>
      <c r="W45" s="115" t="s">
        <v>15</v>
      </c>
      <c r="X45" s="115" t="s">
        <v>9</v>
      </c>
      <c r="Y45" s="201" t="str">
        <f t="shared" si="36"/>
        <v>35%</v>
      </c>
      <c r="Z45" s="115" t="s">
        <v>18</v>
      </c>
      <c r="AA45" s="115"/>
      <c r="AB45" s="115" t="s">
        <v>113</v>
      </c>
      <c r="AC45" s="116">
        <f t="shared" ref="AC45:AC47" si="40">IFERROR(IF(AND(V44="Probabilidad",V45="Probabilidad"),(AE44-(+AE44*Y45)),IF(AND(V44="Impacto",V45="Probabilidad"),(AE43-(+AE43*Y45)),IF(V45="Impacto",AE44,""))),"")</f>
        <v>0.09</v>
      </c>
      <c r="AD45" s="204" t="str">
        <f t="shared" si="1"/>
        <v>Muy Baja</v>
      </c>
      <c r="AE45" s="205">
        <f t="shared" si="37"/>
        <v>0.09</v>
      </c>
      <c r="AF45" s="204" t="str">
        <f t="shared" si="3"/>
        <v>Mayor</v>
      </c>
      <c r="AG45" s="205">
        <f t="shared" ref="AG45:AG47" si="41">IFERROR(IF(AND(V44="Impacto",V45="Impacto"),(AG44-(+AG44*Y45)),IF(AND(V44="Probabilidad",V45="Impacto"),(AG43-(+AG43*Y45)),IF(V45="Probabilidad",AG44,""))),"")</f>
        <v>0.65</v>
      </c>
      <c r="AH45" s="207" t="str">
        <f>IFERROR(IF(OR(AND(AD45="Muy Baja",AF45="Leve"),AND(AD45="Muy Baja",AF45="Menor"),AND(AD45="Baja",AF45="Leve")),"Bajo",IF(OR(AND(AD45="Muy baja",AF45="Moderado"),AND(AD45="Baja",AF45="Menor"),AND(AD45="Baja",AF45="Moderado"),AND(AD45="Media",AF45="Leve"),AND(AD45="Media",AF45="Menor"),AND(AD45="Media",AF45="Moderado"),AND(AD45="Alta",AF45="Leve"),AND(AD45="Alta",AF45="Menor")),"Moderado",IF(OR(AND(AD45="Muy Baja",AF45="Mayor"),AND(AD45="Baja",AF45="Mayor"),AND(AD45="Media",AF45="Mayor"),AND(AD45="Alta",AF45="Moderado"),AND(AD45="Alta",AF45="Mayor"),AND(AD45="Muy Alta",AF45="Leve"),AND(AD45="Muy Alta",AF45="Menor"),AND(AD45="Muy Alta",AF45="Moderado"),AND(AD45="Muy Alta",AF45="Mayor")),"Alto",IF(OR(AND(AD45="Muy Baja",AF45="Catastrófico"),AND(AD45="Baja",AF45="Catastrófico"),AND(AD45="Media",AF45="Catastrófico"),AND(AD45="Alta",AF45="Catastrófico"),AND(AD45="Muy Alta",AF45="Catastrófico")),"Extremo","")))),"")</f>
        <v>Alto</v>
      </c>
      <c r="AI45" s="117" t="s">
        <v>119</v>
      </c>
      <c r="AJ45" s="319"/>
      <c r="AK45" s="342"/>
      <c r="AL45" s="325"/>
      <c r="AM45" s="326"/>
      <c r="AN45" s="324"/>
      <c r="AO45" s="321"/>
      <c r="AP45" s="319"/>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row>
    <row r="46" spans="1:73" s="119" customFormat="1" ht="15" hidden="1" customHeight="1" x14ac:dyDescent="0.2">
      <c r="A46" s="360"/>
      <c r="B46" s="381"/>
      <c r="C46" s="383"/>
      <c r="D46" s="327"/>
      <c r="E46" s="319"/>
      <c r="F46" s="319"/>
      <c r="G46" s="385"/>
      <c r="H46" s="385"/>
      <c r="I46" s="384"/>
      <c r="J46" s="367"/>
      <c r="K46" s="327"/>
      <c r="L46" s="324"/>
      <c r="M46" s="344"/>
      <c r="N46" s="347"/>
      <c r="O46" s="345"/>
      <c r="P46" s="346">
        <f>IF(NOT(ISERROR(MATCH(O46,_xlfn.ANCHORARRAY(I57),0))),N59&amp;"Por favor no seleccionar los criterios de impacto",O46)</f>
        <v>0</v>
      </c>
      <c r="Q46" s="344"/>
      <c r="R46" s="347"/>
      <c r="S46" s="348"/>
      <c r="T46" s="114">
        <v>5</v>
      </c>
      <c r="U46" s="22"/>
      <c r="V46" s="199" t="str">
        <f t="shared" si="39"/>
        <v/>
      </c>
      <c r="W46" s="115"/>
      <c r="X46" s="115"/>
      <c r="Y46" s="201" t="str">
        <f t="shared" si="36"/>
        <v/>
      </c>
      <c r="Z46" s="115"/>
      <c r="AA46" s="115"/>
      <c r="AB46" s="115"/>
      <c r="AC46" s="116" t="str">
        <f t="shared" si="40"/>
        <v/>
      </c>
      <c r="AD46" s="204" t="str">
        <f t="shared" si="1"/>
        <v/>
      </c>
      <c r="AE46" s="205" t="str">
        <f t="shared" si="37"/>
        <v/>
      </c>
      <c r="AF46" s="204" t="str">
        <f t="shared" si="3"/>
        <v/>
      </c>
      <c r="AG46" s="205" t="str">
        <f t="shared" si="41"/>
        <v/>
      </c>
      <c r="AH46" s="207" t="str">
        <f t="shared" ref="AH46" si="42">IFERROR(IF(OR(AND(AD46="Muy Baja",AF46="Leve"),AND(AD46="Muy Baja",AF46="Menor"),AND(AD46="Baja",AF46="Leve")),"Bajo",IF(OR(AND(AD46="Muy baja",AF46="Moderado"),AND(AD46="Baja",AF46="Menor"),AND(AD46="Baja",AF46="Moderado"),AND(AD46="Media",AF46="Leve"),AND(AD46="Media",AF46="Menor"),AND(AD46="Media",AF46="Moderado"),AND(AD46="Alta",AF46="Leve"),AND(AD46="Alta",AF46="Menor")),"Moderado",IF(OR(AND(AD46="Muy Baja",AF46="Mayor"),AND(AD46="Baja",AF46="Mayor"),AND(AD46="Media",AF46="Mayor"),AND(AD46="Alta",AF46="Moderado"),AND(AD46="Alta",AF46="Mayor"),AND(AD46="Muy Alta",AF46="Leve"),AND(AD46="Muy Alta",AF46="Menor"),AND(AD46="Muy Alta",AF46="Moderado"),AND(AD46="Muy Alta",AF46="Mayor")),"Alto",IF(OR(AND(AD46="Muy Baja",AF46="Catastrófico"),AND(AD46="Baja",AF46="Catastrófico"),AND(AD46="Media",AF46="Catastrófico"),AND(AD46="Alta",AF46="Catastrófico"),AND(AD46="Muy Alta",AF46="Catastrófico")),"Extremo","")))),"")</f>
        <v/>
      </c>
      <c r="AI46" s="117"/>
      <c r="AJ46" s="319"/>
      <c r="AK46" s="342"/>
      <c r="AL46" s="325"/>
      <c r="AM46" s="326"/>
      <c r="AN46" s="324"/>
      <c r="AO46" s="321"/>
      <c r="AP46" s="319"/>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row>
    <row r="47" spans="1:73" s="119" customFormat="1" ht="15" hidden="1" customHeight="1" x14ac:dyDescent="0.2">
      <c r="A47" s="360"/>
      <c r="B47" s="381"/>
      <c r="C47" s="383"/>
      <c r="D47" s="327"/>
      <c r="E47" s="319"/>
      <c r="F47" s="319"/>
      <c r="G47" s="385"/>
      <c r="H47" s="385"/>
      <c r="I47" s="384"/>
      <c r="J47" s="367"/>
      <c r="K47" s="327"/>
      <c r="L47" s="324"/>
      <c r="M47" s="344"/>
      <c r="N47" s="347"/>
      <c r="O47" s="345"/>
      <c r="P47" s="346">
        <f>IF(NOT(ISERROR(MATCH(O47,_xlfn.ANCHORARRAY(I58),0))),N60&amp;"Por favor no seleccionar los criterios de impacto",O47)</f>
        <v>0</v>
      </c>
      <c r="Q47" s="344"/>
      <c r="R47" s="347"/>
      <c r="S47" s="348"/>
      <c r="T47" s="114">
        <v>6</v>
      </c>
      <c r="U47" s="23"/>
      <c r="V47" s="199" t="str">
        <f t="shared" si="39"/>
        <v/>
      </c>
      <c r="W47" s="115"/>
      <c r="X47" s="115"/>
      <c r="Y47" s="201" t="str">
        <f t="shared" si="36"/>
        <v/>
      </c>
      <c r="Z47" s="115"/>
      <c r="AA47" s="115"/>
      <c r="AB47" s="115"/>
      <c r="AC47" s="116" t="str">
        <f t="shared" si="40"/>
        <v/>
      </c>
      <c r="AD47" s="204" t="str">
        <f t="shared" si="1"/>
        <v/>
      </c>
      <c r="AE47" s="205" t="str">
        <f t="shared" si="37"/>
        <v/>
      </c>
      <c r="AF47" s="204" t="str">
        <f>IFERROR(IF(AG47="","",IF(AG47&lt;=0.2,"Leve",IF(AG47&lt;=0.4,"Menor",IF(AG47&lt;=0.6,"Moderado",IF(AG47&lt;=0.8,"Mayor","Catastrófico"))))),"")</f>
        <v/>
      </c>
      <c r="AG47" s="205" t="str">
        <f t="shared" si="41"/>
        <v/>
      </c>
      <c r="AH47" s="207" t="str">
        <f>IFERROR(IF(OR(AND(AD47="Muy Baja",AF47="Leve"),AND(AD47="Muy Baja",AF47="Menor"),AND(AD47="Baja",AF47="Leve")),"Bajo",IF(OR(AND(AD47="Muy baja",AF47="Moderado"),AND(AD47="Baja",AF47="Menor"),AND(AD47="Baja",AF47="Moderado"),AND(AD47="Media",AF47="Leve"),AND(AD47="Media",AF47="Menor"),AND(AD47="Media",AF47="Moderado"),AND(AD47="Alta",AF47="Leve"),AND(AD47="Alta",AF47="Menor")),"Moderado",IF(OR(AND(AD47="Muy Baja",AF47="Mayor"),AND(AD47="Baja",AF47="Mayor"),AND(AD47="Media",AF47="Mayor"),AND(AD47="Alta",AF47="Moderado"),AND(AD47="Alta",AF47="Mayor"),AND(AD47="Muy Alta",AF47="Leve"),AND(AD47="Muy Alta",AF47="Menor"),AND(AD47="Muy Alta",AF47="Moderado"),AND(AD47="Muy Alta",AF47="Mayor")),"Alto",IF(OR(AND(AD47="Muy Baja",AF47="Catastrófico"),AND(AD47="Baja",AF47="Catastrófico"),AND(AD47="Media",AF47="Catastrófico"),AND(AD47="Alta",AF47="Catastrófico"),AND(AD47="Muy Alta",AF47="Catastrófico")),"Extremo","")))),"")</f>
        <v/>
      </c>
      <c r="AI47" s="117"/>
      <c r="AJ47" s="319"/>
      <c r="AK47" s="332"/>
      <c r="AL47" s="325"/>
      <c r="AM47" s="326"/>
      <c r="AN47" s="324"/>
      <c r="AO47" s="322"/>
      <c r="AP47" s="319"/>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row>
    <row r="48" spans="1:73" s="119" customFormat="1" ht="100.5" customHeight="1" x14ac:dyDescent="0.2">
      <c r="A48" s="360">
        <v>7</v>
      </c>
      <c r="B48" s="362" t="s">
        <v>308</v>
      </c>
      <c r="C48" s="362" t="s">
        <v>467</v>
      </c>
      <c r="D48" s="327" t="s">
        <v>372</v>
      </c>
      <c r="E48" s="319" t="s">
        <v>468</v>
      </c>
      <c r="F48" s="319" t="s">
        <v>469</v>
      </c>
      <c r="G48" s="319" t="s">
        <v>470</v>
      </c>
      <c r="H48" s="318" t="s">
        <v>471</v>
      </c>
      <c r="I48" s="379" t="s">
        <v>472</v>
      </c>
      <c r="J48" s="367" t="s">
        <v>300</v>
      </c>
      <c r="K48" s="327" t="s">
        <v>304</v>
      </c>
      <c r="L48" s="324">
        <v>1</v>
      </c>
      <c r="M48" s="344" t="str">
        <f>IF(L48&lt;=0,"",IF(L48&lt;=2,"Muy Baja",IF(L48&lt;=24,"Baja",IF(L48&lt;=500,"Media",IF(L48&lt;=5000,"Alta","Muy Alta")))))</f>
        <v>Muy Baja</v>
      </c>
      <c r="N48" s="347">
        <f>IF(M48="","",IF(M48="Muy Baja",0.2,IF(M48="Baja",0.4,IF(M48="Media",0.6,IF(M48="Alta",0.8,IF(M48="Muy Alta",1,))))))</f>
        <v>0.2</v>
      </c>
      <c r="O48" s="345" t="s">
        <v>130</v>
      </c>
      <c r="P48" s="346" t="str">
        <f>IF(NOT(ISERROR(MATCH(O48,'Tabla Impacto'!$B$221:$B$223,0))),'Tabla Impacto'!$F$223&amp;"Por favor no seleccionar los criterios de impacto(Afectación Económica o presupuestal y Pérdida Reputacional)",O48)</f>
        <v xml:space="preserve">     Entre 50 y 100 SMLMV </v>
      </c>
      <c r="Q48" s="344" t="str">
        <f>IF(OR(P48='Tabla Impacto'!$C$11,P48='Tabla Impacto'!$D$11),"Leve",IF(OR(P48='Tabla Impacto'!$C$12,P48='Tabla Impacto'!$D$12),"Menor",IF(OR(P48='Tabla Impacto'!$C$13,P48='Tabla Impacto'!$D$13),"Moderado",IF(OR(P48='Tabla Impacto'!$C$14,P48='Tabla Impacto'!$D$14),"Mayor",IF(OR(P48='Tabla Impacto'!$C$15,P48='Tabla Impacto'!$D$15),"Catastrófico","")))))</f>
        <v>Moderado</v>
      </c>
      <c r="R48" s="347">
        <f>IF(Q48="","",IF(Q48="Leve",0.2,IF(Q48="Menor",0.4,IF(Q48="Moderado",0.6,IF(Q48="Mayor",0.8,IF(Q48="Catastrófico",1,))))))</f>
        <v>0.6</v>
      </c>
      <c r="S48" s="348" t="str">
        <f>IF(OR(AND(M48="Muy Baja",Q48="Leve"),AND(M48="Muy Baja",Q48="Menor"),AND(M48="Baja",Q48="Leve")),"Bajo",IF(OR(AND(M48="Muy baja",Q48="Moderado"),AND(M48="Baja",Q48="Menor"),AND(M48="Baja",Q48="Moderado"),AND(M48="Media",Q48="Leve"),AND(M48="Media",Q48="Menor"),AND(M48="Media",Q48="Moderado"),AND(M48="Alta",Q48="Leve"),AND(M48="Alta",Q48="Menor")),"Moderado",IF(OR(AND(M48="Muy Baja",Q48="Mayor"),AND(M48="Baja",Q48="Mayor"),AND(M48="Media",Q48="Mayor"),AND(M48="Alta",Q48="Moderado"),AND(M48="Alta",Q48="Mayor"),AND(M48="Muy Alta",Q48="Leve"),AND(M48="Muy Alta",Q48="Menor"),AND(M48="Muy Alta",Q48="Moderado"),AND(M48="Muy Alta",Q48="Mayor")),"Alto",IF(OR(AND(M48="Muy Baja",Q48="Catastrófico"),AND(M48="Baja",Q48="Catastrófico"),AND(M48="Media",Q48="Catastrófico"),AND(M48="Alta",Q48="Catastrófico"),AND(M48="Muy Alta",Q48="Catastrófico")),"Extremo",""))))</f>
        <v>Moderado</v>
      </c>
      <c r="T48" s="114">
        <v>1</v>
      </c>
      <c r="U48" s="210" t="s">
        <v>473</v>
      </c>
      <c r="V48" s="199" t="str">
        <f>IF(OR(W48="Preventivo",W48="Detectivo"),"Probabilidad",IF(W48="Correctivo","Impacto",""))</f>
        <v>Probabilidad</v>
      </c>
      <c r="W48" s="115" t="s">
        <v>13</v>
      </c>
      <c r="X48" s="115" t="s">
        <v>8</v>
      </c>
      <c r="Y48" s="201" t="str">
        <f>IF(AND(W48="Preventivo",X48="Automático"),"50%",IF(AND(W48="Preventivo",X48="Manual"),"40%",IF(AND(W48="Detectivo",X48="Automático"),"40%",IF(AND(W48="Detectivo",X48="Manual"),"30%",IF(AND(W48="Correctivo",X48="Automático"),"35%",IF(AND(W48="Correctivo",X48="Manual"),"25%",""))))))</f>
        <v>40%</v>
      </c>
      <c r="Z48" s="115" t="s">
        <v>18</v>
      </c>
      <c r="AA48" s="115" t="s">
        <v>21</v>
      </c>
      <c r="AB48" s="115" t="s">
        <v>113</v>
      </c>
      <c r="AC48" s="116">
        <f>IFERROR(IF(V48="Probabilidad",(N48-(+N48*Y48)),IF(V48="Impacto",N48,"")),"")</f>
        <v>0.12</v>
      </c>
      <c r="AD48" s="204" t="str">
        <f>IFERROR(IF(AC48="","",IF(AC48&lt;=0.2,"Muy Baja",IF(AC48&lt;=0.4,"Baja",IF(AC48&lt;=0.6,"Media",IF(AC48&lt;=0.8,"Alta","Muy Alta"))))),"")</f>
        <v>Muy Baja</v>
      </c>
      <c r="AE48" s="205">
        <f>+AC48</f>
        <v>0.12</v>
      </c>
      <c r="AF48" s="204" t="str">
        <f>IFERROR(IF(AG48="","",IF(AG48&lt;=0.2,"Leve",IF(AG48&lt;=0.4,"Menor",IF(AG48&lt;=0.6,"Moderado",IF(AG48&lt;=0.8,"Mayor","Catastrófico"))))),"")</f>
        <v>Moderado</v>
      </c>
      <c r="AG48" s="205">
        <f>IFERROR(IF(V48="Impacto",(R48-(+R48*Y48)),IF(V48="Probabilidad",R48,"")),"")</f>
        <v>0.6</v>
      </c>
      <c r="AH48" s="207" t="str">
        <f>IFERROR(IF(OR(AND(AD48="Muy Baja",AF48="Leve"),AND(AD48="Muy Baja",AF48="Menor"),AND(AD48="Baja",AF48="Leve")),"Bajo",IF(OR(AND(AD48="Muy baja",AF48="Moderado"),AND(AD48="Baja",AF48="Menor"),AND(AD48="Baja",AF48="Moderado"),AND(AD48="Media",AF48="Leve"),AND(AD48="Media",AF48="Menor"),AND(AD48="Media",AF48="Moderado"),AND(AD48="Alta",AF48="Leve"),AND(AD48="Alta",AF48="Menor")),"Moderado",IF(OR(AND(AD48="Muy Baja",AF48="Mayor"),AND(AD48="Baja",AF48="Mayor"),AND(AD48="Media",AF48="Mayor"),AND(AD48="Alta",AF48="Moderado"),AND(AD48="Alta",AF48="Mayor"),AND(AD48="Muy Alta",AF48="Leve"),AND(AD48="Muy Alta",AF48="Menor"),AND(AD48="Muy Alta",AF48="Moderado"),AND(AD48="Muy Alta",AF48="Mayor")),"Alto",IF(OR(AND(AD48="Muy Baja",AF48="Catastrófico"),AND(AD48="Baja",AF48="Catastrófico"),AND(AD48="Media",AF48="Catastrófico"),AND(AD48="Alta",AF48="Catastrófico"),AND(AD48="Muy Alta",AF48="Catastrófico")),"Extremo","")))),"")</f>
        <v>Moderado</v>
      </c>
      <c r="AI48" s="117" t="s">
        <v>29</v>
      </c>
      <c r="AJ48" s="318" t="s">
        <v>475</v>
      </c>
      <c r="AK48" s="324" t="s">
        <v>227</v>
      </c>
      <c r="AL48" s="325">
        <v>45293</v>
      </c>
      <c r="AM48" s="326">
        <v>45657</v>
      </c>
      <c r="AN48" s="327" t="s">
        <v>416</v>
      </c>
      <c r="AO48" s="396" t="s">
        <v>374</v>
      </c>
      <c r="AP48" s="320" t="s">
        <v>476</v>
      </c>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row>
    <row r="49" spans="1:73" s="119" customFormat="1" ht="89.25" customHeight="1" x14ac:dyDescent="0.2">
      <c r="A49" s="360"/>
      <c r="B49" s="362"/>
      <c r="C49" s="362"/>
      <c r="D49" s="327"/>
      <c r="E49" s="319"/>
      <c r="F49" s="319"/>
      <c r="G49" s="319"/>
      <c r="H49" s="318"/>
      <c r="I49" s="379"/>
      <c r="J49" s="367"/>
      <c r="K49" s="327"/>
      <c r="L49" s="324"/>
      <c r="M49" s="344"/>
      <c r="N49" s="347"/>
      <c r="O49" s="345"/>
      <c r="P49" s="346">
        <f>IF(NOT(ISERROR(MATCH(O49,_xlfn.ANCHORARRAY(I60),0))),N62&amp;"Por favor no seleccionar los criterios de impacto",O49)</f>
        <v>0</v>
      </c>
      <c r="Q49" s="344"/>
      <c r="R49" s="347"/>
      <c r="S49" s="348"/>
      <c r="T49" s="114">
        <v>2</v>
      </c>
      <c r="U49" s="210" t="s">
        <v>474</v>
      </c>
      <c r="V49" s="199" t="str">
        <f>IF(OR(W49="Preventivo",W49="Detectivo"),"Probabilidad",IF(W49="Correctivo","Impacto",""))</f>
        <v>Probabilidad</v>
      </c>
      <c r="W49" s="115" t="s">
        <v>13</v>
      </c>
      <c r="X49" s="115" t="s">
        <v>8</v>
      </c>
      <c r="Y49" s="201" t="str">
        <f t="shared" ref="Y49:Y53" si="43">IF(AND(W49="Preventivo",X49="Automático"),"50%",IF(AND(W49="Preventivo",X49="Manual"),"40%",IF(AND(W49="Detectivo",X49="Automático"),"40%",IF(AND(W49="Detectivo",X49="Manual"),"30%",IF(AND(W49="Correctivo",X49="Automático"),"35%",IF(AND(W49="Correctivo",X49="Manual"),"25%",""))))))</f>
        <v>40%</v>
      </c>
      <c r="Z49" s="115" t="s">
        <v>18</v>
      </c>
      <c r="AA49" s="115" t="s">
        <v>21</v>
      </c>
      <c r="AB49" s="115" t="s">
        <v>113</v>
      </c>
      <c r="AC49" s="116">
        <f>IFERROR(IF(AND(V48="Probabilidad",V49="Probabilidad"),(AE48-(+AE48*Y49)),IF(V49="Probabilidad",(N48-(+N48*Y49)),IF(V49="Impacto",AE48,""))),"")</f>
        <v>7.1999999999999995E-2</v>
      </c>
      <c r="AD49" s="204" t="str">
        <f t="shared" si="1"/>
        <v>Muy Baja</v>
      </c>
      <c r="AE49" s="205">
        <f t="shared" ref="AE49:AE53" si="44">+AC49</f>
        <v>7.1999999999999995E-2</v>
      </c>
      <c r="AF49" s="204" t="str">
        <f t="shared" si="3"/>
        <v>Moderado</v>
      </c>
      <c r="AG49" s="205">
        <f>IFERROR(IF(AND(V48="Impacto",V49="Impacto"),(AG48-(+AG48*Y49)),IF(V49="Impacto",(R48-(+R48*Y49)),IF(V49="Probabilidad",AG48,""))),"")</f>
        <v>0.6</v>
      </c>
      <c r="AH49" s="207" t="str">
        <f t="shared" ref="AH49:AH50" si="45">IFERROR(IF(OR(AND(AD49="Muy Baja",AF49="Leve"),AND(AD49="Muy Baja",AF49="Menor"),AND(AD49="Baja",AF49="Leve")),"Bajo",IF(OR(AND(AD49="Muy baja",AF49="Moderado"),AND(AD49="Baja",AF49="Menor"),AND(AD49="Baja",AF49="Moderado"),AND(AD49="Media",AF49="Leve"),AND(AD49="Media",AF49="Menor"),AND(AD49="Media",AF49="Moderado"),AND(AD49="Alta",AF49="Leve"),AND(AD49="Alta",AF49="Menor")),"Moderado",IF(OR(AND(AD49="Muy Baja",AF49="Mayor"),AND(AD49="Baja",AF49="Mayor"),AND(AD49="Media",AF49="Mayor"),AND(AD49="Alta",AF49="Moderado"),AND(AD49="Alta",AF49="Mayor"),AND(AD49="Muy Alta",AF49="Leve"),AND(AD49="Muy Alta",AF49="Menor"),AND(AD49="Muy Alta",AF49="Moderado"),AND(AD49="Muy Alta",AF49="Mayor")),"Alto",IF(OR(AND(AD49="Muy Baja",AF49="Catastrófico"),AND(AD49="Baja",AF49="Catastrófico"),AND(AD49="Media",AF49="Catastrófico"),AND(AD49="Alta",AF49="Catastrófico"),AND(AD49="Muy Alta",AF49="Catastrófico")),"Extremo","")))),"")</f>
        <v>Moderado</v>
      </c>
      <c r="AI49" s="117" t="s">
        <v>29</v>
      </c>
      <c r="AJ49" s="318"/>
      <c r="AK49" s="324"/>
      <c r="AL49" s="325"/>
      <c r="AM49" s="326"/>
      <c r="AN49" s="327"/>
      <c r="AO49" s="396"/>
      <c r="AP49" s="320"/>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row>
    <row r="50" spans="1:73" s="119" customFormat="1" ht="15" hidden="1" customHeight="1" x14ac:dyDescent="0.2">
      <c r="A50" s="360"/>
      <c r="B50" s="362"/>
      <c r="C50" s="362"/>
      <c r="D50" s="327"/>
      <c r="E50" s="319"/>
      <c r="F50" s="319"/>
      <c r="G50" s="319"/>
      <c r="H50" s="318"/>
      <c r="I50" s="379"/>
      <c r="J50" s="367"/>
      <c r="K50" s="327"/>
      <c r="L50" s="324"/>
      <c r="M50" s="344"/>
      <c r="N50" s="347"/>
      <c r="O50" s="345"/>
      <c r="P50" s="346">
        <f>IF(NOT(ISERROR(MATCH(O50,_xlfn.ANCHORARRAY(I61),0))),N63&amp;"Por favor no seleccionar los criterios de impacto",O50)</f>
        <v>0</v>
      </c>
      <c r="Q50" s="344"/>
      <c r="R50" s="347"/>
      <c r="S50" s="348"/>
      <c r="T50" s="114">
        <v>3</v>
      </c>
      <c r="U50" s="22"/>
      <c r="V50" s="199" t="str">
        <f>IF(OR(W50="Preventivo",W50="Detectivo"),"Probabilidad",IF(W50="Correctivo","Impacto",""))</f>
        <v/>
      </c>
      <c r="W50" s="115"/>
      <c r="X50" s="115"/>
      <c r="Y50" s="201" t="str">
        <f t="shared" si="43"/>
        <v/>
      </c>
      <c r="Z50" s="115"/>
      <c r="AA50" s="115"/>
      <c r="AB50" s="115"/>
      <c r="AC50" s="116" t="str">
        <f>IFERROR(IF(AND(V49="Probabilidad",V50="Probabilidad"),(AE49-(+AE49*Y50)),IF(AND(V49="Impacto",V50="Probabilidad"),(AE48-(+AE48*Y50)),IF(V50="Impacto",AE49,""))),"")</f>
        <v/>
      </c>
      <c r="AD50" s="204" t="str">
        <f t="shared" si="1"/>
        <v/>
      </c>
      <c r="AE50" s="205" t="str">
        <f t="shared" si="44"/>
        <v/>
      </c>
      <c r="AF50" s="204" t="str">
        <f t="shared" si="3"/>
        <v/>
      </c>
      <c r="AG50" s="205" t="str">
        <f>IFERROR(IF(AND(V49="Impacto",V50="Impacto"),(AG49-(+AG49*Y50)),IF(AND(V49="Probabilidad",V50="Impacto"),(AG48-(+AG48*Y50)),IF(V50="Probabilidad",AG49,""))),"")</f>
        <v/>
      </c>
      <c r="AH50" s="207" t="str">
        <f t="shared" si="45"/>
        <v/>
      </c>
      <c r="AI50" s="117"/>
      <c r="AJ50" s="318"/>
      <c r="AK50" s="324"/>
      <c r="AL50" s="325"/>
      <c r="AM50" s="326"/>
      <c r="AN50" s="327"/>
      <c r="AO50" s="396"/>
      <c r="AP50" s="320"/>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row>
    <row r="51" spans="1:73" s="119" customFormat="1" ht="15" hidden="1" customHeight="1" x14ac:dyDescent="0.2">
      <c r="A51" s="360"/>
      <c r="B51" s="362"/>
      <c r="C51" s="362"/>
      <c r="D51" s="327"/>
      <c r="E51" s="319"/>
      <c r="F51" s="319"/>
      <c r="G51" s="319"/>
      <c r="H51" s="318"/>
      <c r="I51" s="379"/>
      <c r="J51" s="367"/>
      <c r="K51" s="327"/>
      <c r="L51" s="324"/>
      <c r="M51" s="344"/>
      <c r="N51" s="347"/>
      <c r="O51" s="345"/>
      <c r="P51" s="346">
        <f>IF(NOT(ISERROR(MATCH(O51,_xlfn.ANCHORARRAY(I62),0))),N64&amp;"Por favor no seleccionar los criterios de impacto",O51)</f>
        <v>0</v>
      </c>
      <c r="Q51" s="344"/>
      <c r="R51" s="347"/>
      <c r="S51" s="348"/>
      <c r="T51" s="114">
        <v>4</v>
      </c>
      <c r="U51" s="23"/>
      <c r="V51" s="199" t="str">
        <f t="shared" ref="V51:V53" si="46">IF(OR(W51="Preventivo",W51="Detectivo"),"Probabilidad",IF(W51="Correctivo","Impacto",""))</f>
        <v/>
      </c>
      <c r="W51" s="115"/>
      <c r="X51" s="115"/>
      <c r="Y51" s="201" t="str">
        <f t="shared" si="43"/>
        <v/>
      </c>
      <c r="Z51" s="115"/>
      <c r="AA51" s="115"/>
      <c r="AB51" s="115"/>
      <c r="AC51" s="116" t="str">
        <f t="shared" ref="AC51:AC53" si="47">IFERROR(IF(AND(V50="Probabilidad",V51="Probabilidad"),(AE50-(+AE50*Y51)),IF(AND(V50="Impacto",V51="Probabilidad"),(AE49-(+AE49*Y51)),IF(V51="Impacto",AE50,""))),"")</f>
        <v/>
      </c>
      <c r="AD51" s="204" t="str">
        <f t="shared" si="1"/>
        <v/>
      </c>
      <c r="AE51" s="205" t="str">
        <f t="shared" si="44"/>
        <v/>
      </c>
      <c r="AF51" s="204" t="str">
        <f t="shared" si="3"/>
        <v/>
      </c>
      <c r="AG51" s="205" t="str">
        <f t="shared" ref="AG51:AG53" si="48">IFERROR(IF(AND(V50="Impacto",V51="Impacto"),(AG50-(+AG50*Y51)),IF(AND(V50="Probabilidad",V51="Impacto"),(AG49-(+AG49*Y51)),IF(V51="Probabilidad",AG50,""))),"")</f>
        <v/>
      </c>
      <c r="AH51" s="207" t="str">
        <f>IFERROR(IF(OR(AND(AD51="Muy Baja",AF51="Leve"),AND(AD51="Muy Baja",AF51="Menor"),AND(AD51="Baja",AF51="Leve")),"Bajo",IF(OR(AND(AD51="Muy baja",AF51="Moderado"),AND(AD51="Baja",AF51="Menor"),AND(AD51="Baja",AF51="Moderado"),AND(AD51="Media",AF51="Leve"),AND(AD51="Media",AF51="Menor"),AND(AD51="Media",AF51="Moderado"),AND(AD51="Alta",AF51="Leve"),AND(AD51="Alta",AF51="Menor")),"Moderado",IF(OR(AND(AD51="Muy Baja",AF51="Mayor"),AND(AD51="Baja",AF51="Mayor"),AND(AD51="Media",AF51="Mayor"),AND(AD51="Alta",AF51="Moderado"),AND(AD51="Alta",AF51="Mayor"),AND(AD51="Muy Alta",AF51="Leve"),AND(AD51="Muy Alta",AF51="Menor"),AND(AD51="Muy Alta",AF51="Moderado"),AND(AD51="Muy Alta",AF51="Mayor")),"Alto",IF(OR(AND(AD51="Muy Baja",AF51="Catastrófico"),AND(AD51="Baja",AF51="Catastrófico"),AND(AD51="Media",AF51="Catastrófico"),AND(AD51="Alta",AF51="Catastrófico"),AND(AD51="Muy Alta",AF51="Catastrófico")),"Extremo","")))),"")</f>
        <v/>
      </c>
      <c r="AI51" s="117"/>
      <c r="AJ51" s="318"/>
      <c r="AK51" s="324"/>
      <c r="AL51" s="325"/>
      <c r="AM51" s="326"/>
      <c r="AN51" s="327"/>
      <c r="AO51" s="396"/>
      <c r="AP51" s="320"/>
      <c r="AQ51" s="118"/>
      <c r="AR51" s="118"/>
      <c r="AS51" s="118"/>
      <c r="AT51" s="118"/>
      <c r="AU51" s="118"/>
      <c r="AV51" s="118"/>
      <c r="AW51" s="118"/>
      <c r="AX51" s="118"/>
      <c r="AY51" s="118"/>
      <c r="AZ51" s="118"/>
      <c r="BA51" s="118"/>
      <c r="BB51" s="118"/>
      <c r="BC51" s="118"/>
      <c r="BD51" s="118"/>
      <c r="BE51" s="118"/>
      <c r="BF51" s="118"/>
      <c r="BG51" s="118"/>
      <c r="BH51" s="118"/>
      <c r="BI51" s="118"/>
      <c r="BJ51" s="118"/>
      <c r="BK51" s="118"/>
      <c r="BL51" s="118"/>
      <c r="BM51" s="118"/>
      <c r="BN51" s="118"/>
      <c r="BO51" s="118"/>
      <c r="BP51" s="118"/>
      <c r="BQ51" s="118"/>
      <c r="BR51" s="118"/>
      <c r="BS51" s="118"/>
      <c r="BT51" s="118"/>
      <c r="BU51" s="118"/>
    </row>
    <row r="52" spans="1:73" s="119" customFormat="1" ht="15" hidden="1" customHeight="1" x14ac:dyDescent="0.2">
      <c r="A52" s="360"/>
      <c r="B52" s="362"/>
      <c r="C52" s="362"/>
      <c r="D52" s="327"/>
      <c r="E52" s="319"/>
      <c r="F52" s="319"/>
      <c r="G52" s="319"/>
      <c r="H52" s="318"/>
      <c r="I52" s="379"/>
      <c r="J52" s="367"/>
      <c r="K52" s="327"/>
      <c r="L52" s="324"/>
      <c r="M52" s="344"/>
      <c r="N52" s="347"/>
      <c r="O52" s="345"/>
      <c r="P52" s="346">
        <f>IF(NOT(ISERROR(MATCH(O52,_xlfn.ANCHORARRAY(I63),0))),N65&amp;"Por favor no seleccionar los criterios de impacto",O52)</f>
        <v>0</v>
      </c>
      <c r="Q52" s="344"/>
      <c r="R52" s="347"/>
      <c r="S52" s="348"/>
      <c r="T52" s="114">
        <v>5</v>
      </c>
      <c r="U52" s="23"/>
      <c r="V52" s="199" t="str">
        <f t="shared" si="46"/>
        <v/>
      </c>
      <c r="W52" s="115"/>
      <c r="X52" s="115"/>
      <c r="Y52" s="201" t="str">
        <f t="shared" si="43"/>
        <v/>
      </c>
      <c r="Z52" s="115"/>
      <c r="AA52" s="115"/>
      <c r="AB52" s="115"/>
      <c r="AC52" s="116" t="str">
        <f t="shared" si="47"/>
        <v/>
      </c>
      <c r="AD52" s="204" t="str">
        <f t="shared" si="1"/>
        <v/>
      </c>
      <c r="AE52" s="205" t="str">
        <f t="shared" si="44"/>
        <v/>
      </c>
      <c r="AF52" s="204" t="str">
        <f t="shared" si="3"/>
        <v/>
      </c>
      <c r="AG52" s="205" t="str">
        <f t="shared" si="48"/>
        <v/>
      </c>
      <c r="AH52" s="207" t="str">
        <f t="shared" ref="AH52:AH53" si="49">IFERROR(IF(OR(AND(AD52="Muy Baja",AF52="Leve"),AND(AD52="Muy Baja",AF52="Menor"),AND(AD52="Baja",AF52="Leve")),"Bajo",IF(OR(AND(AD52="Muy baja",AF52="Moderado"),AND(AD52="Baja",AF52="Menor"),AND(AD52="Baja",AF52="Moderado"),AND(AD52="Media",AF52="Leve"),AND(AD52="Media",AF52="Menor"),AND(AD52="Media",AF52="Moderado"),AND(AD52="Alta",AF52="Leve"),AND(AD52="Alta",AF52="Menor")),"Moderado",IF(OR(AND(AD52="Muy Baja",AF52="Mayor"),AND(AD52="Baja",AF52="Mayor"),AND(AD52="Media",AF52="Mayor"),AND(AD52="Alta",AF52="Moderado"),AND(AD52="Alta",AF52="Mayor"),AND(AD52="Muy Alta",AF52="Leve"),AND(AD52="Muy Alta",AF52="Menor"),AND(AD52="Muy Alta",AF52="Moderado"),AND(AD52="Muy Alta",AF52="Mayor")),"Alto",IF(OR(AND(AD52="Muy Baja",AF52="Catastrófico"),AND(AD52="Baja",AF52="Catastrófico"),AND(AD52="Media",AF52="Catastrófico"),AND(AD52="Alta",AF52="Catastrófico"),AND(AD52="Muy Alta",AF52="Catastrófico")),"Extremo","")))),"")</f>
        <v/>
      </c>
      <c r="AI52" s="117"/>
      <c r="AJ52" s="318"/>
      <c r="AK52" s="324"/>
      <c r="AL52" s="325"/>
      <c r="AM52" s="326"/>
      <c r="AN52" s="327"/>
      <c r="AO52" s="396"/>
      <c r="AP52" s="320"/>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8"/>
      <c r="BQ52" s="118"/>
      <c r="BR52" s="118"/>
      <c r="BS52" s="118"/>
      <c r="BT52" s="118"/>
      <c r="BU52" s="118"/>
    </row>
    <row r="53" spans="1:73" s="119" customFormat="1" ht="15" hidden="1" customHeight="1" x14ac:dyDescent="0.2">
      <c r="A53" s="360"/>
      <c r="B53" s="362"/>
      <c r="C53" s="362"/>
      <c r="D53" s="327"/>
      <c r="E53" s="319"/>
      <c r="F53" s="319"/>
      <c r="G53" s="319"/>
      <c r="H53" s="318"/>
      <c r="I53" s="379"/>
      <c r="J53" s="367"/>
      <c r="K53" s="327"/>
      <c r="L53" s="324"/>
      <c r="M53" s="344"/>
      <c r="N53" s="347"/>
      <c r="O53" s="345"/>
      <c r="P53" s="346">
        <f>IF(NOT(ISERROR(MATCH(O53,_xlfn.ANCHORARRAY(I64),0))),N66&amp;"Por favor no seleccionar los criterios de impacto",O53)</f>
        <v>0</v>
      </c>
      <c r="Q53" s="344"/>
      <c r="R53" s="347"/>
      <c r="S53" s="348"/>
      <c r="T53" s="114">
        <v>6</v>
      </c>
      <c r="U53" s="23"/>
      <c r="V53" s="199" t="str">
        <f t="shared" si="46"/>
        <v/>
      </c>
      <c r="W53" s="115"/>
      <c r="X53" s="115"/>
      <c r="Y53" s="201" t="str">
        <f t="shared" si="43"/>
        <v/>
      </c>
      <c r="Z53" s="115"/>
      <c r="AA53" s="115"/>
      <c r="AB53" s="115"/>
      <c r="AC53" s="116" t="str">
        <f t="shared" si="47"/>
        <v/>
      </c>
      <c r="AD53" s="204" t="str">
        <f t="shared" si="1"/>
        <v/>
      </c>
      <c r="AE53" s="205" t="str">
        <f t="shared" si="44"/>
        <v/>
      </c>
      <c r="AF53" s="204" t="str">
        <f t="shared" si="3"/>
        <v/>
      </c>
      <c r="AG53" s="205" t="str">
        <f t="shared" si="48"/>
        <v/>
      </c>
      <c r="AH53" s="207" t="str">
        <f t="shared" si="49"/>
        <v/>
      </c>
      <c r="AI53" s="117"/>
      <c r="AJ53" s="318"/>
      <c r="AK53" s="324"/>
      <c r="AL53" s="325"/>
      <c r="AM53" s="326"/>
      <c r="AN53" s="327"/>
      <c r="AO53" s="396"/>
      <c r="AP53" s="320"/>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row>
    <row r="54" spans="1:73" s="119" customFormat="1" ht="15" hidden="1" customHeight="1" x14ac:dyDescent="0.2">
      <c r="A54" s="360">
        <v>8</v>
      </c>
      <c r="B54" s="376"/>
      <c r="C54" s="382"/>
      <c r="D54" s="335"/>
      <c r="E54" s="319"/>
      <c r="F54" s="319"/>
      <c r="G54" s="319"/>
      <c r="H54" s="327"/>
      <c r="I54" s="384"/>
      <c r="J54" s="367"/>
      <c r="K54" s="327"/>
      <c r="L54" s="324"/>
      <c r="M54" s="344" t="str">
        <f>IF(L54&lt;=0,"",IF(L54&lt;=2,"Muy Baja",IF(L54&lt;=24,"Baja",IF(L54&lt;=500,"Media",IF(L54&lt;=5000,"Alta","Muy Alta")))))</f>
        <v/>
      </c>
      <c r="N54" s="347" t="str">
        <f>IF(M54="","",IF(M54="Muy Baja",0.2,IF(M54="Baja",0.4,IF(M54="Media",0.6,IF(M54="Alta",0.8,IF(M54="Muy Alta",1,))))))</f>
        <v/>
      </c>
      <c r="O54" s="345"/>
      <c r="P54" s="346">
        <f>IF(NOT(ISERROR(MATCH(O54,'Tabla Impacto'!$B$221:$B$223,0))),'Tabla Impacto'!$F$223&amp;"Por favor no seleccionar los criterios de impacto(Afectación Económica o presupuestal y Pérdida Reputacional)",O54)</f>
        <v>0</v>
      </c>
      <c r="Q54" s="344" t="str">
        <f>IF(OR(P54='Tabla Impacto'!$C$11,P54='Tabla Impacto'!$D$11),"Leve",IF(OR(P54='Tabla Impacto'!$C$12,P54='Tabla Impacto'!$D$12),"Menor",IF(OR(P54='Tabla Impacto'!$C$13,P54='Tabla Impacto'!$D$13),"Moderado",IF(OR(P54='Tabla Impacto'!$C$14,P54='Tabla Impacto'!$D$14),"Mayor",IF(OR(P54='Tabla Impacto'!$C$15,P54='Tabla Impacto'!$D$15),"Catastrófico","")))))</f>
        <v/>
      </c>
      <c r="R54" s="347" t="str">
        <f>IF(Q54="","",IF(Q54="Leve",0.2,IF(Q54="Menor",0.4,IF(Q54="Moderado",0.6,IF(Q54="Mayor",0.8,IF(Q54="Catastrófico",1,))))))</f>
        <v/>
      </c>
      <c r="S54" s="348" t="str">
        <f>IF(OR(AND(M54="Muy Baja",Q54="Leve"),AND(M54="Muy Baja",Q54="Menor"),AND(M54="Baja",Q54="Leve")),"Bajo",IF(OR(AND(M54="Muy baja",Q54="Moderado"),AND(M54="Baja",Q54="Menor"),AND(M54="Baja",Q54="Moderado"),AND(M54="Media",Q54="Leve"),AND(M54="Media",Q54="Menor"),AND(M54="Media",Q54="Moderado"),AND(M54="Alta",Q54="Leve"),AND(M54="Alta",Q54="Menor")),"Moderado",IF(OR(AND(M54="Muy Baja",Q54="Mayor"),AND(M54="Baja",Q54="Mayor"),AND(M54="Media",Q54="Mayor"),AND(M54="Alta",Q54="Moderado"),AND(M54="Alta",Q54="Mayor"),AND(M54="Muy Alta",Q54="Leve"),AND(M54="Muy Alta",Q54="Menor"),AND(M54="Muy Alta",Q54="Moderado"),AND(M54="Muy Alta",Q54="Mayor")),"Alto",IF(OR(AND(M54="Muy Baja",Q54="Catastrófico"),AND(M54="Baja",Q54="Catastrófico"),AND(M54="Media",Q54="Catastrófico"),AND(M54="Alta",Q54="Catastrófico"),AND(M54="Muy Alta",Q54="Catastrófico")),"Extremo",""))))</f>
        <v/>
      </c>
      <c r="T54" s="114">
        <v>1</v>
      </c>
      <c r="U54" s="23"/>
      <c r="V54" s="199" t="str">
        <f>IF(OR(W54="Preventivo",W54="Detectivo"),"Probabilidad",IF(W54="Correctivo","Impacto",""))</f>
        <v/>
      </c>
      <c r="W54" s="115"/>
      <c r="X54" s="115"/>
      <c r="Y54" s="201" t="str">
        <f>IF(AND(W54="Preventivo",X54="Automático"),"50%",IF(AND(W54="Preventivo",X54="Manual"),"40%",IF(AND(W54="Detectivo",X54="Automático"),"40%",IF(AND(W54="Detectivo",X54="Manual"),"30%",IF(AND(W54="Correctivo",X54="Automático"),"35%",IF(AND(W54="Correctivo",X54="Manual"),"25%",""))))))</f>
        <v/>
      </c>
      <c r="Z54" s="115"/>
      <c r="AA54" s="115"/>
      <c r="AB54" s="115"/>
      <c r="AC54" s="116" t="str">
        <f>IFERROR(IF(V54="Probabilidad",(N54-(+N54*Y54)),IF(V54="Impacto",N54,"")),"")</f>
        <v/>
      </c>
      <c r="AD54" s="204" t="str">
        <f>IFERROR(IF(AC54="","",IF(AC54&lt;=0.2,"Muy Baja",IF(AC54&lt;=0.4,"Baja",IF(AC54&lt;=0.6,"Media",IF(AC54&lt;=0.8,"Alta","Muy Alta"))))),"")</f>
        <v/>
      </c>
      <c r="AE54" s="205" t="str">
        <f>+AC54</f>
        <v/>
      </c>
      <c r="AF54" s="204" t="str">
        <f>IFERROR(IF(AG54="","",IF(AG54&lt;=0.2,"Leve",IF(AG54&lt;=0.4,"Menor",IF(AG54&lt;=0.6,"Moderado",IF(AG54&lt;=0.8,"Mayor","Catastrófico"))))),"")</f>
        <v/>
      </c>
      <c r="AG54" s="205" t="str">
        <f>IFERROR(IF(V54="Impacto",(R54-(+R54*Y54)),IF(V54="Probabilidad",R54,"")),"")</f>
        <v/>
      </c>
      <c r="AH54" s="207" t="str">
        <f>IFERROR(IF(OR(AND(AD54="Muy Baja",AF54="Leve"),AND(AD54="Muy Baja",AF54="Menor"),AND(AD54="Baja",AF54="Leve")),"Bajo",IF(OR(AND(AD54="Muy baja",AF54="Moderado"),AND(AD54="Baja",AF54="Menor"),AND(AD54="Baja",AF54="Moderado"),AND(AD54="Media",AF54="Leve"),AND(AD54="Media",AF54="Menor"),AND(AD54="Media",AF54="Moderado"),AND(AD54="Alta",AF54="Leve"),AND(AD54="Alta",AF54="Menor")),"Moderado",IF(OR(AND(AD54="Muy Baja",AF54="Mayor"),AND(AD54="Baja",AF54="Mayor"),AND(AD54="Media",AF54="Mayor"),AND(AD54="Alta",AF54="Moderado"),AND(AD54="Alta",AF54="Mayor"),AND(AD54="Muy Alta",AF54="Leve"),AND(AD54="Muy Alta",AF54="Menor"),AND(AD54="Muy Alta",AF54="Moderado"),AND(AD54="Muy Alta",AF54="Mayor")),"Alto",IF(OR(AND(AD54="Muy Baja",AF54="Catastrófico"),AND(AD54="Baja",AF54="Catastrófico"),AND(AD54="Media",AF54="Catastrófico"),AND(AD54="Alta",AF54="Catastrófico"),AND(AD54="Muy Alta",AF54="Catastrófico")),"Extremo","")))),"")</f>
        <v/>
      </c>
      <c r="AI54" s="117"/>
      <c r="AJ54" s="319"/>
      <c r="AK54" s="380"/>
      <c r="AL54" s="325"/>
      <c r="AM54" s="326"/>
      <c r="AN54" s="324"/>
      <c r="AO54" s="321"/>
      <c r="AP54" s="321"/>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row>
    <row r="55" spans="1:73" s="119" customFormat="1" ht="15" hidden="1" customHeight="1" x14ac:dyDescent="0.2">
      <c r="A55" s="360"/>
      <c r="B55" s="381"/>
      <c r="C55" s="383"/>
      <c r="D55" s="327"/>
      <c r="E55" s="319"/>
      <c r="F55" s="319"/>
      <c r="G55" s="319"/>
      <c r="H55" s="327"/>
      <c r="I55" s="384"/>
      <c r="J55" s="367"/>
      <c r="K55" s="327"/>
      <c r="L55" s="324"/>
      <c r="M55" s="344"/>
      <c r="N55" s="347"/>
      <c r="O55" s="345"/>
      <c r="P55" s="346">
        <f>IF(NOT(ISERROR(MATCH(O55,_xlfn.ANCHORARRAY(I66),0))),N68&amp;"Por favor no seleccionar los criterios de impacto",O55)</f>
        <v>0</v>
      </c>
      <c r="Q55" s="344"/>
      <c r="R55" s="347"/>
      <c r="S55" s="348"/>
      <c r="T55" s="114">
        <v>2</v>
      </c>
      <c r="U55" s="23"/>
      <c r="V55" s="199" t="str">
        <f>IF(OR(W55="Preventivo",W55="Detectivo"),"Probabilidad",IF(W55="Correctivo","Impacto",""))</f>
        <v/>
      </c>
      <c r="W55" s="115"/>
      <c r="X55" s="115"/>
      <c r="Y55" s="201" t="str">
        <f t="shared" ref="Y55:Y59" si="50">IF(AND(W55="Preventivo",X55="Automático"),"50%",IF(AND(W55="Preventivo",X55="Manual"),"40%",IF(AND(W55="Detectivo",X55="Automático"),"40%",IF(AND(W55="Detectivo",X55="Manual"),"30%",IF(AND(W55="Correctivo",X55="Automático"),"35%",IF(AND(W55="Correctivo",X55="Manual"),"25%",""))))))</f>
        <v/>
      </c>
      <c r="Z55" s="115"/>
      <c r="AA55" s="115"/>
      <c r="AB55" s="115"/>
      <c r="AC55" s="116" t="str">
        <f>IFERROR(IF(AND(V54="Probabilidad",V55="Probabilidad"),(AE54-(+AE54*Y55)),IF(V55="Probabilidad",(N54-(+N54*Y55)),IF(V55="Impacto",AE54,""))),"")</f>
        <v/>
      </c>
      <c r="AD55" s="204" t="str">
        <f t="shared" si="1"/>
        <v/>
      </c>
      <c r="AE55" s="205" t="str">
        <f t="shared" ref="AE55:AE59" si="51">+AC55</f>
        <v/>
      </c>
      <c r="AF55" s="204" t="str">
        <f t="shared" si="3"/>
        <v/>
      </c>
      <c r="AG55" s="205" t="str">
        <f>IFERROR(IF(AND(V54="Impacto",V55="Impacto"),(AG54-(+AG54*Y55)),IF(V55="Impacto",(R54-(+R54*Y55)),IF(V55="Probabilidad",AG54,""))),"")</f>
        <v/>
      </c>
      <c r="AH55" s="207" t="str">
        <f t="shared" ref="AH55:AH56" si="52">IFERROR(IF(OR(AND(AD55="Muy Baja",AF55="Leve"),AND(AD55="Muy Baja",AF55="Menor"),AND(AD55="Baja",AF55="Leve")),"Bajo",IF(OR(AND(AD55="Muy baja",AF55="Moderado"),AND(AD55="Baja",AF55="Menor"),AND(AD55="Baja",AF55="Moderado"),AND(AD55="Media",AF55="Leve"),AND(AD55="Media",AF55="Menor"),AND(AD55="Media",AF55="Moderado"),AND(AD55="Alta",AF55="Leve"),AND(AD55="Alta",AF55="Menor")),"Moderado",IF(OR(AND(AD55="Muy Baja",AF55="Mayor"),AND(AD55="Baja",AF55="Mayor"),AND(AD55="Media",AF55="Mayor"),AND(AD55="Alta",AF55="Moderado"),AND(AD55="Alta",AF55="Mayor"),AND(AD55="Muy Alta",AF55="Leve"),AND(AD55="Muy Alta",AF55="Menor"),AND(AD55="Muy Alta",AF55="Moderado"),AND(AD55="Muy Alta",AF55="Mayor")),"Alto",IF(OR(AND(AD55="Muy Baja",AF55="Catastrófico"),AND(AD55="Baja",AF55="Catastrófico"),AND(AD55="Media",AF55="Catastrófico"),AND(AD55="Alta",AF55="Catastrófico"),AND(AD55="Muy Alta",AF55="Catastrófico")),"Extremo","")))),"")</f>
        <v/>
      </c>
      <c r="AI55" s="117"/>
      <c r="AJ55" s="319"/>
      <c r="AK55" s="342"/>
      <c r="AL55" s="324"/>
      <c r="AM55" s="324"/>
      <c r="AN55" s="324"/>
      <c r="AO55" s="321"/>
      <c r="AP55" s="321"/>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8"/>
      <c r="BP55" s="118"/>
      <c r="BQ55" s="118"/>
      <c r="BR55" s="118"/>
      <c r="BS55" s="118"/>
      <c r="BT55" s="118"/>
      <c r="BU55" s="118"/>
    </row>
    <row r="56" spans="1:73" s="119" customFormat="1" ht="15" hidden="1" customHeight="1" x14ac:dyDescent="0.2">
      <c r="A56" s="360"/>
      <c r="B56" s="381"/>
      <c r="C56" s="383"/>
      <c r="D56" s="327"/>
      <c r="E56" s="319"/>
      <c r="F56" s="319"/>
      <c r="G56" s="319"/>
      <c r="H56" s="327"/>
      <c r="I56" s="384"/>
      <c r="J56" s="367"/>
      <c r="K56" s="327"/>
      <c r="L56" s="324"/>
      <c r="M56" s="344"/>
      <c r="N56" s="347"/>
      <c r="O56" s="345"/>
      <c r="P56" s="346">
        <f>IF(NOT(ISERROR(MATCH(O56,_xlfn.ANCHORARRAY(I67),0))),N69&amp;"Por favor no seleccionar los criterios de impacto",O56)</f>
        <v>0</v>
      </c>
      <c r="Q56" s="344"/>
      <c r="R56" s="347"/>
      <c r="S56" s="348"/>
      <c r="T56" s="114">
        <v>3</v>
      </c>
      <c r="U56" s="23"/>
      <c r="V56" s="199" t="str">
        <f>IF(OR(W56="Preventivo",W56="Detectivo"),"Probabilidad",IF(W56="Correctivo","Impacto",""))</f>
        <v/>
      </c>
      <c r="W56" s="115"/>
      <c r="X56" s="115"/>
      <c r="Y56" s="201" t="str">
        <f t="shared" si="50"/>
        <v/>
      </c>
      <c r="Z56" s="115"/>
      <c r="AA56" s="115"/>
      <c r="AB56" s="115"/>
      <c r="AC56" s="116" t="str">
        <f>IFERROR(IF(AND(V55="Probabilidad",V56="Probabilidad"),(AE55-(+AE55*Y56)),IF(AND(V55="Impacto",V56="Probabilidad"),(AE54-(+AE54*Y56)),IF(V56="Impacto",AE55,""))),"")</f>
        <v/>
      </c>
      <c r="AD56" s="204" t="str">
        <f t="shared" si="1"/>
        <v/>
      </c>
      <c r="AE56" s="205" t="str">
        <f t="shared" si="51"/>
        <v/>
      </c>
      <c r="AF56" s="204" t="str">
        <f t="shared" si="3"/>
        <v/>
      </c>
      <c r="AG56" s="205" t="str">
        <f>IFERROR(IF(AND(V55="Impacto",V56="Impacto"),(AG55-(+AG55*Y56)),IF(AND(V55="Probabilidad",V56="Impacto"),(AG54-(+AG54*Y56)),IF(V56="Probabilidad",AG55,""))),"")</f>
        <v/>
      </c>
      <c r="AH56" s="207" t="str">
        <f t="shared" si="52"/>
        <v/>
      </c>
      <c r="AI56" s="117"/>
      <c r="AJ56" s="319"/>
      <c r="AK56" s="342"/>
      <c r="AL56" s="324"/>
      <c r="AM56" s="324"/>
      <c r="AN56" s="324"/>
      <c r="AO56" s="321"/>
      <c r="AP56" s="321"/>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row>
    <row r="57" spans="1:73" s="119" customFormat="1" ht="15" hidden="1" customHeight="1" x14ac:dyDescent="0.2">
      <c r="A57" s="360"/>
      <c r="B57" s="381"/>
      <c r="C57" s="383"/>
      <c r="D57" s="327"/>
      <c r="E57" s="319"/>
      <c r="F57" s="319"/>
      <c r="G57" s="319"/>
      <c r="H57" s="327"/>
      <c r="I57" s="384"/>
      <c r="J57" s="367"/>
      <c r="K57" s="327"/>
      <c r="L57" s="324"/>
      <c r="M57" s="344"/>
      <c r="N57" s="347"/>
      <c r="O57" s="345"/>
      <c r="P57" s="346">
        <f>IF(NOT(ISERROR(MATCH(O57,_xlfn.ANCHORARRAY(I68),0))),N70&amp;"Por favor no seleccionar los criterios de impacto",O57)</f>
        <v>0</v>
      </c>
      <c r="Q57" s="344"/>
      <c r="R57" s="347"/>
      <c r="S57" s="348"/>
      <c r="T57" s="114">
        <v>4</v>
      </c>
      <c r="U57" s="23"/>
      <c r="V57" s="199" t="str">
        <f t="shared" ref="V57:V59" si="53">IF(OR(W57="Preventivo",W57="Detectivo"),"Probabilidad",IF(W57="Correctivo","Impacto",""))</f>
        <v/>
      </c>
      <c r="W57" s="115"/>
      <c r="X57" s="115"/>
      <c r="Y57" s="201" t="str">
        <f t="shared" si="50"/>
        <v/>
      </c>
      <c r="Z57" s="115"/>
      <c r="AA57" s="115"/>
      <c r="AB57" s="115"/>
      <c r="AC57" s="116" t="str">
        <f t="shared" ref="AC57:AC59" si="54">IFERROR(IF(AND(V56="Probabilidad",V57="Probabilidad"),(AE56-(+AE56*Y57)),IF(AND(V56="Impacto",V57="Probabilidad"),(AE55-(+AE55*Y57)),IF(V57="Impacto",AE56,""))),"")</f>
        <v/>
      </c>
      <c r="AD57" s="204" t="str">
        <f t="shared" si="1"/>
        <v/>
      </c>
      <c r="AE57" s="205" t="str">
        <f t="shared" si="51"/>
        <v/>
      </c>
      <c r="AF57" s="204" t="str">
        <f t="shared" si="3"/>
        <v/>
      </c>
      <c r="AG57" s="205" t="str">
        <f t="shared" ref="AG57:AG59" si="55">IFERROR(IF(AND(V56="Impacto",V57="Impacto"),(AG56-(+AG56*Y57)),IF(AND(V56="Probabilidad",V57="Impacto"),(AG55-(+AG55*Y57)),IF(V57="Probabilidad",AG56,""))),"")</f>
        <v/>
      </c>
      <c r="AH57" s="207" t="str">
        <f>IFERROR(IF(OR(AND(AD57="Muy Baja",AF57="Leve"),AND(AD57="Muy Baja",AF57="Menor"),AND(AD57="Baja",AF57="Leve")),"Bajo",IF(OR(AND(AD57="Muy baja",AF57="Moderado"),AND(AD57="Baja",AF57="Menor"),AND(AD57="Baja",AF57="Moderado"),AND(AD57="Media",AF57="Leve"),AND(AD57="Media",AF57="Menor"),AND(AD57="Media",AF57="Moderado"),AND(AD57="Alta",AF57="Leve"),AND(AD57="Alta",AF57="Menor")),"Moderado",IF(OR(AND(AD57="Muy Baja",AF57="Mayor"),AND(AD57="Baja",AF57="Mayor"),AND(AD57="Media",AF57="Mayor"),AND(AD57="Alta",AF57="Moderado"),AND(AD57="Alta",AF57="Mayor"),AND(AD57="Muy Alta",AF57="Leve"),AND(AD57="Muy Alta",AF57="Menor"),AND(AD57="Muy Alta",AF57="Moderado"),AND(AD57="Muy Alta",AF57="Mayor")),"Alto",IF(OR(AND(AD57="Muy Baja",AF57="Catastrófico"),AND(AD57="Baja",AF57="Catastrófico"),AND(AD57="Media",AF57="Catastrófico"),AND(AD57="Alta",AF57="Catastrófico"),AND(AD57="Muy Alta",AF57="Catastrófico")),"Extremo","")))),"")</f>
        <v/>
      </c>
      <c r="AI57" s="117"/>
      <c r="AJ57" s="319"/>
      <c r="AK57" s="342"/>
      <c r="AL57" s="324"/>
      <c r="AM57" s="324"/>
      <c r="AN57" s="324"/>
      <c r="AO57" s="321"/>
      <c r="AP57" s="321"/>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row>
    <row r="58" spans="1:73" s="119" customFormat="1" ht="15" hidden="1" customHeight="1" x14ac:dyDescent="0.2">
      <c r="A58" s="360"/>
      <c r="B58" s="381"/>
      <c r="C58" s="383"/>
      <c r="D58" s="327"/>
      <c r="E58" s="319"/>
      <c r="F58" s="319"/>
      <c r="G58" s="319"/>
      <c r="H58" s="327"/>
      <c r="I58" s="384"/>
      <c r="J58" s="367"/>
      <c r="K58" s="327"/>
      <c r="L58" s="324"/>
      <c r="M58" s="344"/>
      <c r="N58" s="347"/>
      <c r="O58" s="345"/>
      <c r="P58" s="346">
        <f>IF(NOT(ISERROR(MATCH(O58,_xlfn.ANCHORARRAY(I69),0))),N71&amp;"Por favor no seleccionar los criterios de impacto",O58)</f>
        <v>0</v>
      </c>
      <c r="Q58" s="344"/>
      <c r="R58" s="347"/>
      <c r="S58" s="348"/>
      <c r="T58" s="114">
        <v>5</v>
      </c>
      <c r="U58" s="23"/>
      <c r="V58" s="199" t="str">
        <f t="shared" si="53"/>
        <v/>
      </c>
      <c r="W58" s="115"/>
      <c r="X58" s="115"/>
      <c r="Y58" s="201" t="str">
        <f t="shared" si="50"/>
        <v/>
      </c>
      <c r="Z58" s="115"/>
      <c r="AA58" s="115"/>
      <c r="AB58" s="115"/>
      <c r="AC58" s="116" t="str">
        <f t="shared" si="54"/>
        <v/>
      </c>
      <c r="AD58" s="204" t="str">
        <f t="shared" si="1"/>
        <v/>
      </c>
      <c r="AE58" s="205" t="str">
        <f t="shared" si="51"/>
        <v/>
      </c>
      <c r="AF58" s="204" t="str">
        <f t="shared" si="3"/>
        <v/>
      </c>
      <c r="AG58" s="205" t="str">
        <f t="shared" si="55"/>
        <v/>
      </c>
      <c r="AH58" s="207" t="str">
        <f t="shared" ref="AH58:AH59" si="56">IFERROR(IF(OR(AND(AD58="Muy Baja",AF58="Leve"),AND(AD58="Muy Baja",AF58="Menor"),AND(AD58="Baja",AF58="Leve")),"Bajo",IF(OR(AND(AD58="Muy baja",AF58="Moderado"),AND(AD58="Baja",AF58="Menor"),AND(AD58="Baja",AF58="Moderado"),AND(AD58="Media",AF58="Leve"),AND(AD58="Media",AF58="Menor"),AND(AD58="Media",AF58="Moderado"),AND(AD58="Alta",AF58="Leve"),AND(AD58="Alta",AF58="Menor")),"Moderado",IF(OR(AND(AD58="Muy Baja",AF58="Mayor"),AND(AD58="Baja",AF58="Mayor"),AND(AD58="Media",AF58="Mayor"),AND(AD58="Alta",AF58="Moderado"),AND(AD58="Alta",AF58="Mayor"),AND(AD58="Muy Alta",AF58="Leve"),AND(AD58="Muy Alta",AF58="Menor"),AND(AD58="Muy Alta",AF58="Moderado"),AND(AD58="Muy Alta",AF58="Mayor")),"Alto",IF(OR(AND(AD58="Muy Baja",AF58="Catastrófico"),AND(AD58="Baja",AF58="Catastrófico"),AND(AD58="Media",AF58="Catastrófico"),AND(AD58="Alta",AF58="Catastrófico"),AND(AD58="Muy Alta",AF58="Catastrófico")),"Extremo","")))),"")</f>
        <v/>
      </c>
      <c r="AI58" s="117"/>
      <c r="AJ58" s="319"/>
      <c r="AK58" s="342"/>
      <c r="AL58" s="324"/>
      <c r="AM58" s="324"/>
      <c r="AN58" s="324"/>
      <c r="AO58" s="321"/>
      <c r="AP58" s="321"/>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row>
    <row r="59" spans="1:73" s="119" customFormat="1" ht="15" hidden="1" customHeight="1" x14ac:dyDescent="0.2">
      <c r="A59" s="360"/>
      <c r="B59" s="381"/>
      <c r="C59" s="383"/>
      <c r="D59" s="327"/>
      <c r="E59" s="319"/>
      <c r="F59" s="319"/>
      <c r="G59" s="319"/>
      <c r="H59" s="327"/>
      <c r="I59" s="384"/>
      <c r="J59" s="367"/>
      <c r="K59" s="327"/>
      <c r="L59" s="324"/>
      <c r="M59" s="344"/>
      <c r="N59" s="347"/>
      <c r="O59" s="345"/>
      <c r="P59" s="346">
        <f>IF(NOT(ISERROR(MATCH(O59,_xlfn.ANCHORARRAY(I70),0))),N72&amp;"Por favor no seleccionar los criterios de impacto",O59)</f>
        <v>0</v>
      </c>
      <c r="Q59" s="344"/>
      <c r="R59" s="347"/>
      <c r="S59" s="348"/>
      <c r="T59" s="114">
        <v>6</v>
      </c>
      <c r="U59" s="23"/>
      <c r="V59" s="199" t="str">
        <f t="shared" si="53"/>
        <v/>
      </c>
      <c r="W59" s="115"/>
      <c r="X59" s="115"/>
      <c r="Y59" s="201" t="str">
        <f t="shared" si="50"/>
        <v/>
      </c>
      <c r="Z59" s="115"/>
      <c r="AA59" s="115"/>
      <c r="AB59" s="115"/>
      <c r="AC59" s="116" t="str">
        <f t="shared" si="54"/>
        <v/>
      </c>
      <c r="AD59" s="204" t="str">
        <f t="shared" si="1"/>
        <v/>
      </c>
      <c r="AE59" s="205" t="str">
        <f t="shared" si="51"/>
        <v/>
      </c>
      <c r="AF59" s="204" t="str">
        <f t="shared" si="3"/>
        <v/>
      </c>
      <c r="AG59" s="205" t="str">
        <f t="shared" si="55"/>
        <v/>
      </c>
      <c r="AH59" s="207" t="str">
        <f t="shared" si="56"/>
        <v/>
      </c>
      <c r="AI59" s="117"/>
      <c r="AJ59" s="319"/>
      <c r="AK59" s="332"/>
      <c r="AL59" s="324"/>
      <c r="AM59" s="324"/>
      <c r="AN59" s="324"/>
      <c r="AO59" s="322"/>
      <c r="AP59" s="322"/>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c r="BO59" s="118"/>
      <c r="BP59" s="118"/>
      <c r="BQ59" s="118"/>
      <c r="BR59" s="118"/>
      <c r="BS59" s="118"/>
      <c r="BT59" s="118"/>
      <c r="BU59" s="118"/>
    </row>
    <row r="60" spans="1:73" s="119" customFormat="1" ht="15" hidden="1" customHeight="1" x14ac:dyDescent="0.2">
      <c r="A60" s="360">
        <v>9</v>
      </c>
      <c r="B60" s="376"/>
      <c r="C60" s="382"/>
      <c r="D60" s="335"/>
      <c r="E60" s="319"/>
      <c r="F60" s="319"/>
      <c r="G60" s="319"/>
      <c r="H60" s="390"/>
      <c r="I60" s="389"/>
      <c r="J60" s="367"/>
      <c r="K60" s="390"/>
      <c r="L60" s="391"/>
      <c r="M60" s="392" t="str">
        <f>IF(L60&lt;=0,"",IF(L60&lt;=2,"Muy Baja",IF(L60&lt;=24,"Baja",IF(L60&lt;=500,"Media",IF(L60&lt;=5000,"Alta","Muy Alta")))))</f>
        <v/>
      </c>
      <c r="N60" s="387" t="str">
        <f>IF(M60="","",IF(M60="Muy Baja",0.2,IF(M60="Baja",0.4,IF(M60="Media",0.6,IF(M60="Alta",0.8,IF(M60="Muy Alta",1,))))))</f>
        <v/>
      </c>
      <c r="O60" s="393"/>
      <c r="P60" s="394">
        <f>IF(NOT(ISERROR(MATCH(O60,'Tabla Impacto'!$B$221:$B$223,0))),'Tabla Impacto'!$F$223&amp;"Por favor no seleccionar los criterios de impacto(Afectación Económica o presupuestal y Pérdida Reputacional)",O60)</f>
        <v>0</v>
      </c>
      <c r="Q60" s="392" t="str">
        <f>IF(OR(P60='Tabla Impacto'!$C$11,P60='Tabla Impacto'!$D$11),"Leve",IF(OR(P60='Tabla Impacto'!$C$12,P60='Tabla Impacto'!$D$12),"Menor",IF(OR(P60='Tabla Impacto'!$C$13,P60='Tabla Impacto'!$D$13),"Moderado",IF(OR(P60='Tabla Impacto'!$C$14,P60='Tabla Impacto'!$D$14),"Mayor",IF(OR(P60='Tabla Impacto'!$C$15,P60='Tabla Impacto'!$D$15),"Catastrófico","")))))</f>
        <v/>
      </c>
      <c r="R60" s="387" t="str">
        <f>IF(Q60="","",IF(Q60="Leve",0.2,IF(Q60="Menor",0.4,IF(Q60="Moderado",0.6,IF(Q60="Mayor",0.8,IF(Q60="Catastrófico",1,))))))</f>
        <v/>
      </c>
      <c r="S60" s="388" t="str">
        <f>IF(OR(AND(M60="Muy Baja",Q60="Leve"),AND(M60="Muy Baja",Q60="Menor"),AND(M60="Baja",Q60="Leve")),"Bajo",IF(OR(AND(M60="Muy baja",Q60="Moderado"),AND(M60="Baja",Q60="Menor"),AND(M60="Baja",Q60="Moderado"),AND(M60="Media",Q60="Leve"),AND(M60="Media",Q60="Menor"),AND(M60="Media",Q60="Moderado"),AND(M60="Alta",Q60="Leve"),AND(M60="Alta",Q60="Menor")),"Moderado",IF(OR(AND(M60="Muy Baja",Q60="Mayor"),AND(M60="Baja",Q60="Mayor"),AND(M60="Media",Q60="Mayor"),AND(M60="Alta",Q60="Moderado"),AND(M60="Alta",Q60="Mayor"),AND(M60="Muy Alta",Q60="Leve"),AND(M60="Muy Alta",Q60="Menor"),AND(M60="Muy Alta",Q60="Moderado"),AND(M60="Muy Alta",Q60="Mayor")),"Alto",IF(OR(AND(M60="Muy Baja",Q60="Catastrófico"),AND(M60="Baja",Q60="Catastrófico"),AND(M60="Media",Q60="Catastrófico"),AND(M60="Alta",Q60="Catastrófico"),AND(M60="Muy Alta",Q60="Catastrófico")),"Extremo",""))))</f>
        <v/>
      </c>
      <c r="T60" s="114">
        <v>1</v>
      </c>
      <c r="U60" s="23"/>
      <c r="V60" s="199" t="str">
        <f>IF(OR(W60="Preventivo",W60="Detectivo"),"Probabilidad",IF(W60="Correctivo","Impacto",""))</f>
        <v/>
      </c>
      <c r="W60" s="115"/>
      <c r="X60" s="115"/>
      <c r="Y60" s="201" t="str">
        <f>IF(AND(W60="Preventivo",X60="Automático"),"50%",IF(AND(W60="Preventivo",X60="Manual"),"40%",IF(AND(W60="Detectivo",X60="Automático"),"40%",IF(AND(W60="Detectivo",X60="Manual"),"30%",IF(AND(W60="Correctivo",X60="Automático"),"35%",IF(AND(W60="Correctivo",X60="Manual"),"25%",""))))))</f>
        <v/>
      </c>
      <c r="Z60" s="115"/>
      <c r="AA60" s="115"/>
      <c r="AB60" s="115"/>
      <c r="AC60" s="116" t="str">
        <f>IFERROR(IF(V60="Probabilidad",(N60-(+N60*Y60)),IF(V60="Impacto",N60,"")),"")</f>
        <v/>
      </c>
      <c r="AD60" s="204" t="str">
        <f>IFERROR(IF(AC60="","",IF(AC60&lt;=0.2,"Muy Baja",IF(AC60&lt;=0.4,"Baja",IF(AC60&lt;=0.6,"Media",IF(AC60&lt;=0.8,"Alta","Muy Alta"))))),"")</f>
        <v/>
      </c>
      <c r="AE60" s="205" t="str">
        <f>+AC60</f>
        <v/>
      </c>
      <c r="AF60" s="204" t="str">
        <f>IFERROR(IF(AG60="","",IF(AG60&lt;=0.2,"Leve",IF(AG60&lt;=0.4,"Menor",IF(AG60&lt;=0.6,"Moderado",IF(AG60&lt;=0.8,"Mayor","Catastrófico"))))),"")</f>
        <v/>
      </c>
      <c r="AG60" s="205" t="str">
        <f>IFERROR(IF(V60="Impacto",(R60-(+R60*Y60)),IF(V60="Probabilidad",R60,"")),"")</f>
        <v/>
      </c>
      <c r="AH60" s="207" t="str">
        <f>IFERROR(IF(OR(AND(AD60="Muy Baja",AF60="Leve"),AND(AD60="Muy Baja",AF60="Menor"),AND(AD60="Baja",AF60="Leve")),"Bajo",IF(OR(AND(AD60="Muy baja",AF60="Moderado"),AND(AD60="Baja",AF60="Menor"),AND(AD60="Baja",AF60="Moderado"),AND(AD60="Media",AF60="Leve"),AND(AD60="Media",AF60="Menor"),AND(AD60="Media",AF60="Moderado"),AND(AD60="Alta",AF60="Leve"),AND(AD60="Alta",AF60="Menor")),"Moderado",IF(OR(AND(AD60="Muy Baja",AF60="Mayor"),AND(AD60="Baja",AF60="Mayor"),AND(AD60="Media",AF60="Mayor"),AND(AD60="Alta",AF60="Moderado"),AND(AD60="Alta",AF60="Mayor"),AND(AD60="Muy Alta",AF60="Leve"),AND(AD60="Muy Alta",AF60="Menor"),AND(AD60="Muy Alta",AF60="Moderado"),AND(AD60="Muy Alta",AF60="Mayor")),"Alto",IF(OR(AND(AD60="Muy Baja",AF60="Catastrófico"),AND(AD60="Baja",AF60="Catastrófico"),AND(AD60="Media",AF60="Catastrófico"),AND(AD60="Alta",AF60="Catastrófico"),AND(AD60="Muy Alta",AF60="Catastrófico")),"Extremo","")))),"")</f>
        <v/>
      </c>
      <c r="AI60" s="117"/>
      <c r="AJ60" s="390"/>
      <c r="AK60" s="380"/>
      <c r="AL60" s="391"/>
      <c r="AM60" s="391"/>
      <c r="AN60" s="391"/>
      <c r="AO60" s="321"/>
      <c r="AP60" s="321"/>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row>
    <row r="61" spans="1:73" s="119" customFormat="1" ht="15" hidden="1" customHeight="1" x14ac:dyDescent="0.2">
      <c r="A61" s="360"/>
      <c r="B61" s="381"/>
      <c r="C61" s="383"/>
      <c r="D61" s="327"/>
      <c r="E61" s="319"/>
      <c r="F61" s="319"/>
      <c r="G61" s="319"/>
      <c r="H61" s="390"/>
      <c r="I61" s="389"/>
      <c r="J61" s="367"/>
      <c r="K61" s="390"/>
      <c r="L61" s="391"/>
      <c r="M61" s="392"/>
      <c r="N61" s="387"/>
      <c r="O61" s="393"/>
      <c r="P61" s="394">
        <f>IF(NOT(ISERROR(MATCH(O61,_xlfn.ANCHORARRAY(I72),0))),N75&amp;"Por favor no seleccionar los criterios de impacto",O61)</f>
        <v>0</v>
      </c>
      <c r="Q61" s="392"/>
      <c r="R61" s="387"/>
      <c r="S61" s="388"/>
      <c r="T61" s="114">
        <v>2</v>
      </c>
      <c r="U61" s="23"/>
      <c r="V61" s="199" t="str">
        <f>IF(OR(W61="Preventivo",W61="Detectivo"),"Probabilidad",IF(W61="Correctivo","Impacto",""))</f>
        <v/>
      </c>
      <c r="W61" s="115"/>
      <c r="X61" s="115"/>
      <c r="Y61" s="201" t="str">
        <f t="shared" ref="Y61:Y65" si="57">IF(AND(W61="Preventivo",X61="Automático"),"50%",IF(AND(W61="Preventivo",X61="Manual"),"40%",IF(AND(W61="Detectivo",X61="Automático"),"40%",IF(AND(W61="Detectivo",X61="Manual"),"30%",IF(AND(W61="Correctivo",X61="Automático"),"35%",IF(AND(W61="Correctivo",X61="Manual"),"25%",""))))))</f>
        <v/>
      </c>
      <c r="Z61" s="115"/>
      <c r="AA61" s="115"/>
      <c r="AB61" s="115"/>
      <c r="AC61" s="116" t="str">
        <f>IFERROR(IF(AND(V60="Probabilidad",V61="Probabilidad"),(AE60-(+AE60*Y61)),IF(V61="Probabilidad",(N60-(+N60*Y61)),IF(V61="Impacto",AE60,""))),"")</f>
        <v/>
      </c>
      <c r="AD61" s="204" t="str">
        <f t="shared" si="1"/>
        <v/>
      </c>
      <c r="AE61" s="205" t="str">
        <f t="shared" ref="AE61:AE65" si="58">+AC61</f>
        <v/>
      </c>
      <c r="AF61" s="204" t="str">
        <f t="shared" si="3"/>
        <v/>
      </c>
      <c r="AG61" s="205" t="str">
        <f>IFERROR(IF(AND(V60="Impacto",V61="Impacto"),(AG60-(+AG60*Y61)),IF(V61="Impacto",(R60-(+R60*Y61)),IF(V61="Probabilidad",AG60,""))),"")</f>
        <v/>
      </c>
      <c r="AH61" s="207" t="str">
        <f t="shared" ref="AH61:AH62" si="59">IFERROR(IF(OR(AND(AD61="Muy Baja",AF61="Leve"),AND(AD61="Muy Baja",AF61="Menor"),AND(AD61="Baja",AF61="Leve")),"Bajo",IF(OR(AND(AD61="Muy baja",AF61="Moderado"),AND(AD61="Baja",AF61="Menor"),AND(AD61="Baja",AF61="Moderado"),AND(AD61="Media",AF61="Leve"),AND(AD61="Media",AF61="Menor"),AND(AD61="Media",AF61="Moderado"),AND(AD61="Alta",AF61="Leve"),AND(AD61="Alta",AF61="Menor")),"Moderado",IF(OR(AND(AD61="Muy Baja",AF61="Mayor"),AND(AD61="Baja",AF61="Mayor"),AND(AD61="Media",AF61="Mayor"),AND(AD61="Alta",AF61="Moderado"),AND(AD61="Alta",AF61="Mayor"),AND(AD61="Muy Alta",AF61="Leve"),AND(AD61="Muy Alta",AF61="Menor"),AND(AD61="Muy Alta",AF61="Moderado"),AND(AD61="Muy Alta",AF61="Mayor")),"Alto",IF(OR(AND(AD61="Muy Baja",AF61="Catastrófico"),AND(AD61="Baja",AF61="Catastrófico"),AND(AD61="Media",AF61="Catastrófico"),AND(AD61="Alta",AF61="Catastrófico"),AND(AD61="Muy Alta",AF61="Catastrófico")),"Extremo","")))),"")</f>
        <v/>
      </c>
      <c r="AI61" s="117"/>
      <c r="AJ61" s="390"/>
      <c r="AK61" s="342"/>
      <c r="AL61" s="391"/>
      <c r="AM61" s="391"/>
      <c r="AN61" s="391"/>
      <c r="AO61" s="321"/>
      <c r="AP61" s="321"/>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row>
    <row r="62" spans="1:73" s="119" customFormat="1" ht="15" hidden="1" customHeight="1" x14ac:dyDescent="0.2">
      <c r="A62" s="360"/>
      <c r="B62" s="381"/>
      <c r="C62" s="383"/>
      <c r="D62" s="327"/>
      <c r="E62" s="319"/>
      <c r="F62" s="319"/>
      <c r="G62" s="319"/>
      <c r="H62" s="390"/>
      <c r="I62" s="389"/>
      <c r="J62" s="367"/>
      <c r="K62" s="390"/>
      <c r="L62" s="391"/>
      <c r="M62" s="392"/>
      <c r="N62" s="387"/>
      <c r="O62" s="393"/>
      <c r="P62" s="394">
        <f>IF(NOT(ISERROR(MATCH(O62,_xlfn.ANCHORARRAY(I73),0))),N76&amp;"Por favor no seleccionar los criterios de impacto",O62)</f>
        <v>0</v>
      </c>
      <c r="Q62" s="392"/>
      <c r="R62" s="387"/>
      <c r="S62" s="388"/>
      <c r="T62" s="114">
        <v>3</v>
      </c>
      <c r="U62" s="122"/>
      <c r="V62" s="199" t="str">
        <f>IF(OR(W62="Preventivo",W62="Detectivo"),"Probabilidad",IF(W62="Correctivo","Impacto",""))</f>
        <v/>
      </c>
      <c r="W62" s="115"/>
      <c r="X62" s="115"/>
      <c r="Y62" s="201" t="str">
        <f t="shared" si="57"/>
        <v/>
      </c>
      <c r="Z62" s="115"/>
      <c r="AA62" s="115"/>
      <c r="AB62" s="115"/>
      <c r="AC62" s="116" t="str">
        <f>IFERROR(IF(AND(V61="Probabilidad",V62="Probabilidad"),(AE61-(+AE61*Y62)),IF(AND(V61="Impacto",V62="Probabilidad"),(AE60-(+AE60*Y62)),IF(V62="Impacto",AE61,""))),"")</f>
        <v/>
      </c>
      <c r="AD62" s="204" t="str">
        <f t="shared" si="1"/>
        <v/>
      </c>
      <c r="AE62" s="205" t="str">
        <f t="shared" si="58"/>
        <v/>
      </c>
      <c r="AF62" s="204" t="str">
        <f t="shared" si="3"/>
        <v/>
      </c>
      <c r="AG62" s="205" t="str">
        <f>IFERROR(IF(AND(V61="Impacto",V62="Impacto"),(AG61-(+AG61*Y62)),IF(AND(V61="Probabilidad",V62="Impacto"),(AG60-(+AG60*Y62)),IF(V62="Probabilidad",AG61,""))),"")</f>
        <v/>
      </c>
      <c r="AH62" s="207" t="str">
        <f t="shared" si="59"/>
        <v/>
      </c>
      <c r="AI62" s="117"/>
      <c r="AJ62" s="390"/>
      <c r="AK62" s="342"/>
      <c r="AL62" s="391"/>
      <c r="AM62" s="391"/>
      <c r="AN62" s="391"/>
      <c r="AO62" s="321"/>
      <c r="AP62" s="321"/>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row>
    <row r="63" spans="1:73" s="119" customFormat="1" ht="15" hidden="1" customHeight="1" x14ac:dyDescent="0.2">
      <c r="A63" s="360"/>
      <c r="B63" s="381"/>
      <c r="C63" s="383"/>
      <c r="D63" s="327"/>
      <c r="E63" s="319"/>
      <c r="F63" s="319"/>
      <c r="G63" s="319"/>
      <c r="H63" s="390"/>
      <c r="I63" s="389"/>
      <c r="J63" s="367"/>
      <c r="K63" s="390"/>
      <c r="L63" s="391"/>
      <c r="M63" s="392"/>
      <c r="N63" s="387"/>
      <c r="O63" s="393"/>
      <c r="P63" s="394">
        <f>IF(NOT(ISERROR(MATCH(O63,_xlfn.ANCHORARRAY(I75),0))),N77&amp;"Por favor no seleccionar los criterios de impacto",O63)</f>
        <v>0</v>
      </c>
      <c r="Q63" s="392"/>
      <c r="R63" s="387"/>
      <c r="S63" s="388"/>
      <c r="T63" s="114">
        <v>4</v>
      </c>
      <c r="U63" s="23"/>
      <c r="V63" s="199" t="str">
        <f t="shared" ref="V63:V65" si="60">IF(OR(W63="Preventivo",W63="Detectivo"),"Probabilidad",IF(W63="Correctivo","Impacto",""))</f>
        <v/>
      </c>
      <c r="W63" s="115"/>
      <c r="X63" s="115"/>
      <c r="Y63" s="201" t="str">
        <f t="shared" si="57"/>
        <v/>
      </c>
      <c r="Z63" s="115"/>
      <c r="AA63" s="115"/>
      <c r="AB63" s="115"/>
      <c r="AC63" s="116" t="str">
        <f t="shared" ref="AC63:AC65" si="61">IFERROR(IF(AND(V62="Probabilidad",V63="Probabilidad"),(AE62-(+AE62*Y63)),IF(AND(V62="Impacto",V63="Probabilidad"),(AE61-(+AE61*Y63)),IF(V63="Impacto",AE62,""))),"")</f>
        <v/>
      </c>
      <c r="AD63" s="204" t="str">
        <f t="shared" si="1"/>
        <v/>
      </c>
      <c r="AE63" s="205" t="str">
        <f t="shared" si="58"/>
        <v/>
      </c>
      <c r="AF63" s="204" t="str">
        <f t="shared" si="3"/>
        <v/>
      </c>
      <c r="AG63" s="205" t="str">
        <f t="shared" ref="AG63:AG65" si="62">IFERROR(IF(AND(V62="Impacto",V63="Impacto"),(AG62-(+AG62*Y63)),IF(AND(V62="Probabilidad",V63="Impacto"),(AG61-(+AG61*Y63)),IF(V63="Probabilidad",AG62,""))),"")</f>
        <v/>
      </c>
      <c r="AH63" s="207" t="str">
        <f>IFERROR(IF(OR(AND(AD63="Muy Baja",AF63="Leve"),AND(AD63="Muy Baja",AF63="Menor"),AND(AD63="Baja",AF63="Leve")),"Bajo",IF(OR(AND(AD63="Muy baja",AF63="Moderado"),AND(AD63="Baja",AF63="Menor"),AND(AD63="Baja",AF63="Moderado"),AND(AD63="Media",AF63="Leve"),AND(AD63="Media",AF63="Menor"),AND(AD63="Media",AF63="Moderado"),AND(AD63="Alta",AF63="Leve"),AND(AD63="Alta",AF63="Menor")),"Moderado",IF(OR(AND(AD63="Muy Baja",AF63="Mayor"),AND(AD63="Baja",AF63="Mayor"),AND(AD63="Media",AF63="Mayor"),AND(AD63="Alta",AF63="Moderado"),AND(AD63="Alta",AF63="Mayor"),AND(AD63="Muy Alta",AF63="Leve"),AND(AD63="Muy Alta",AF63="Menor"),AND(AD63="Muy Alta",AF63="Moderado"),AND(AD63="Muy Alta",AF63="Mayor")),"Alto",IF(OR(AND(AD63="Muy Baja",AF63="Catastrófico"),AND(AD63="Baja",AF63="Catastrófico"),AND(AD63="Media",AF63="Catastrófico"),AND(AD63="Alta",AF63="Catastrófico"),AND(AD63="Muy Alta",AF63="Catastrófico")),"Extremo","")))),"")</f>
        <v/>
      </c>
      <c r="AI63" s="117"/>
      <c r="AJ63" s="390"/>
      <c r="AK63" s="342"/>
      <c r="AL63" s="391"/>
      <c r="AM63" s="391"/>
      <c r="AN63" s="391"/>
      <c r="AO63" s="321"/>
      <c r="AP63" s="321"/>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row>
    <row r="64" spans="1:73" s="119" customFormat="1" ht="15" hidden="1" customHeight="1" x14ac:dyDescent="0.2">
      <c r="A64" s="360"/>
      <c r="B64" s="381"/>
      <c r="C64" s="383"/>
      <c r="D64" s="327"/>
      <c r="E64" s="319"/>
      <c r="F64" s="319"/>
      <c r="G64" s="319"/>
      <c r="H64" s="390"/>
      <c r="I64" s="389"/>
      <c r="J64" s="367"/>
      <c r="K64" s="390"/>
      <c r="L64" s="391"/>
      <c r="M64" s="392"/>
      <c r="N64" s="387"/>
      <c r="O64" s="393"/>
      <c r="P64" s="394">
        <f>IF(NOT(ISERROR(MATCH(O64,_xlfn.ANCHORARRAY(I76),0))),N78&amp;"Por favor no seleccionar los criterios de impacto",O64)</f>
        <v>0</v>
      </c>
      <c r="Q64" s="392"/>
      <c r="R64" s="387"/>
      <c r="S64" s="388"/>
      <c r="T64" s="114">
        <v>5</v>
      </c>
      <c r="U64" s="23"/>
      <c r="V64" s="199" t="str">
        <f t="shared" si="60"/>
        <v/>
      </c>
      <c r="W64" s="115"/>
      <c r="X64" s="115"/>
      <c r="Y64" s="201" t="str">
        <f t="shared" si="57"/>
        <v/>
      </c>
      <c r="Z64" s="115"/>
      <c r="AA64" s="115"/>
      <c r="AB64" s="115"/>
      <c r="AC64" s="116" t="str">
        <f t="shared" si="61"/>
        <v/>
      </c>
      <c r="AD64" s="204" t="str">
        <f t="shared" si="1"/>
        <v/>
      </c>
      <c r="AE64" s="205" t="str">
        <f t="shared" si="58"/>
        <v/>
      </c>
      <c r="AF64" s="204" t="str">
        <f t="shared" si="3"/>
        <v/>
      </c>
      <c r="AG64" s="205" t="str">
        <f t="shared" si="62"/>
        <v/>
      </c>
      <c r="AH64" s="207" t="str">
        <f t="shared" ref="AH64:AH65" si="63">IFERROR(IF(OR(AND(AD64="Muy Baja",AF64="Leve"),AND(AD64="Muy Baja",AF64="Menor"),AND(AD64="Baja",AF64="Leve")),"Bajo",IF(OR(AND(AD64="Muy baja",AF64="Moderado"),AND(AD64="Baja",AF64="Menor"),AND(AD64="Baja",AF64="Moderado"),AND(AD64="Media",AF64="Leve"),AND(AD64="Media",AF64="Menor"),AND(AD64="Media",AF64="Moderado"),AND(AD64="Alta",AF64="Leve"),AND(AD64="Alta",AF64="Menor")),"Moderado",IF(OR(AND(AD64="Muy Baja",AF64="Mayor"),AND(AD64="Baja",AF64="Mayor"),AND(AD64="Media",AF64="Mayor"),AND(AD64="Alta",AF64="Moderado"),AND(AD64="Alta",AF64="Mayor"),AND(AD64="Muy Alta",AF64="Leve"),AND(AD64="Muy Alta",AF64="Menor"),AND(AD64="Muy Alta",AF64="Moderado"),AND(AD64="Muy Alta",AF64="Mayor")),"Alto",IF(OR(AND(AD64="Muy Baja",AF64="Catastrófico"),AND(AD64="Baja",AF64="Catastrófico"),AND(AD64="Media",AF64="Catastrófico"),AND(AD64="Alta",AF64="Catastrófico"),AND(AD64="Muy Alta",AF64="Catastrófico")),"Extremo","")))),"")</f>
        <v/>
      </c>
      <c r="AI64" s="117"/>
      <c r="AJ64" s="390"/>
      <c r="AK64" s="342"/>
      <c r="AL64" s="391"/>
      <c r="AM64" s="391"/>
      <c r="AN64" s="391"/>
      <c r="AO64" s="321"/>
      <c r="AP64" s="321"/>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row>
    <row r="65" spans="1:73" s="119" customFormat="1" ht="15" hidden="1" customHeight="1" x14ac:dyDescent="0.2">
      <c r="A65" s="360"/>
      <c r="B65" s="381"/>
      <c r="C65" s="383"/>
      <c r="D65" s="327"/>
      <c r="E65" s="319"/>
      <c r="F65" s="319"/>
      <c r="G65" s="319"/>
      <c r="H65" s="390"/>
      <c r="I65" s="389"/>
      <c r="J65" s="367"/>
      <c r="K65" s="390"/>
      <c r="L65" s="391"/>
      <c r="M65" s="392"/>
      <c r="N65" s="387"/>
      <c r="O65" s="393"/>
      <c r="P65" s="394">
        <f>IF(NOT(ISERROR(MATCH(O65,_xlfn.ANCHORARRAY(I77),0))),N79&amp;"Por favor no seleccionar los criterios de impacto",O65)</f>
        <v>0</v>
      </c>
      <c r="Q65" s="392"/>
      <c r="R65" s="387"/>
      <c r="S65" s="388"/>
      <c r="T65" s="114">
        <v>6</v>
      </c>
      <c r="U65" s="23"/>
      <c r="V65" s="199" t="str">
        <f t="shared" si="60"/>
        <v/>
      </c>
      <c r="W65" s="115"/>
      <c r="X65" s="115"/>
      <c r="Y65" s="201" t="str">
        <f t="shared" si="57"/>
        <v/>
      </c>
      <c r="Z65" s="115"/>
      <c r="AA65" s="115"/>
      <c r="AB65" s="115"/>
      <c r="AC65" s="116" t="str">
        <f t="shared" si="61"/>
        <v/>
      </c>
      <c r="AD65" s="204" t="str">
        <f t="shared" si="1"/>
        <v/>
      </c>
      <c r="AE65" s="205" t="str">
        <f t="shared" si="58"/>
        <v/>
      </c>
      <c r="AF65" s="204" t="str">
        <f t="shared" si="3"/>
        <v/>
      </c>
      <c r="AG65" s="205" t="str">
        <f t="shared" si="62"/>
        <v/>
      </c>
      <c r="AH65" s="207" t="str">
        <f t="shared" si="63"/>
        <v/>
      </c>
      <c r="AI65" s="117"/>
      <c r="AJ65" s="390"/>
      <c r="AK65" s="332"/>
      <c r="AL65" s="391"/>
      <c r="AM65" s="391"/>
      <c r="AN65" s="391"/>
      <c r="AO65" s="322"/>
      <c r="AP65" s="322"/>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R65" s="118"/>
      <c r="BS65" s="118"/>
      <c r="BT65" s="118"/>
      <c r="BU65" s="118"/>
    </row>
    <row r="66" spans="1:73" s="119" customFormat="1" ht="15" hidden="1" customHeight="1" x14ac:dyDescent="0.2">
      <c r="A66" s="360">
        <v>10</v>
      </c>
      <c r="B66" s="376"/>
      <c r="C66" s="382"/>
      <c r="D66" s="335"/>
      <c r="E66" s="319"/>
      <c r="F66" s="319"/>
      <c r="G66" s="319"/>
      <c r="H66" s="390"/>
      <c r="I66" s="389"/>
      <c r="J66" s="367"/>
      <c r="K66" s="390"/>
      <c r="L66" s="391"/>
      <c r="M66" s="392" t="str">
        <f>IF(L66&lt;=0,"",IF(L66&lt;=2,"Muy Baja",IF(L66&lt;=24,"Baja",IF(L66&lt;=500,"Media",IF(L66&lt;=5000,"Alta","Muy Alta")))))</f>
        <v/>
      </c>
      <c r="N66" s="387" t="str">
        <f>IF(M66="","",IF(M66="Muy Baja",0.2,IF(M66="Baja",0.4,IF(M66="Media",0.6,IF(M66="Alta",0.8,IF(M66="Muy Alta",1,))))))</f>
        <v/>
      </c>
      <c r="O66" s="393"/>
      <c r="P66" s="394">
        <f>IF(NOT(ISERROR(MATCH(O66,'Tabla Impacto'!$B$221:$B$223,0))),'Tabla Impacto'!$F$223&amp;"Por favor no seleccionar los criterios de impacto(Afectación Económica o presupuestal y Pérdida Reputacional)",O66)</f>
        <v>0</v>
      </c>
      <c r="Q66" s="392" t="str">
        <f>IF(OR(P66='Tabla Impacto'!$C$11,P66='Tabla Impacto'!$D$11),"Leve",IF(OR(P66='Tabla Impacto'!$C$12,P66='Tabla Impacto'!$D$12),"Menor",IF(OR(P66='Tabla Impacto'!$C$13,P66='Tabla Impacto'!$D$13),"Moderado",IF(OR(P66='Tabla Impacto'!$C$14,P66='Tabla Impacto'!$D$14),"Mayor",IF(OR(P66='Tabla Impacto'!$C$15,P66='Tabla Impacto'!$D$15),"Catastrófico","")))))</f>
        <v/>
      </c>
      <c r="R66" s="387" t="str">
        <f>IF(Q66="","",IF(Q66="Leve",0.2,IF(Q66="Menor",0.4,IF(Q66="Moderado",0.6,IF(Q66="Mayor",0.8,IF(Q66="Catastrófico",1,))))))</f>
        <v/>
      </c>
      <c r="S66" s="388" t="str">
        <f>IF(OR(AND(M66="Muy Baja",Q66="Leve"),AND(M66="Muy Baja",Q66="Menor"),AND(M66="Baja",Q66="Leve")),"Bajo",IF(OR(AND(M66="Muy baja",Q66="Moderado"),AND(M66="Baja",Q66="Menor"),AND(M66="Baja",Q66="Moderado"),AND(M66="Media",Q66="Leve"),AND(M66="Media",Q66="Menor"),AND(M66="Media",Q66="Moderado"),AND(M66="Alta",Q66="Leve"),AND(M66="Alta",Q66="Menor")),"Moderado",IF(OR(AND(M66="Muy Baja",Q66="Mayor"),AND(M66="Baja",Q66="Mayor"),AND(M66="Media",Q66="Mayor"),AND(M66="Alta",Q66="Moderado"),AND(M66="Alta",Q66="Mayor"),AND(M66="Muy Alta",Q66="Leve"),AND(M66="Muy Alta",Q66="Menor"),AND(M66="Muy Alta",Q66="Moderado"),AND(M66="Muy Alta",Q66="Mayor")),"Alto",IF(OR(AND(M66="Muy Baja",Q66="Catastrófico"),AND(M66="Baja",Q66="Catastrófico"),AND(M66="Media",Q66="Catastrófico"),AND(M66="Alta",Q66="Catastrófico"),AND(M66="Muy Alta",Q66="Catastrófico")),"Extremo",""))))</f>
        <v/>
      </c>
      <c r="T66" s="114">
        <v>1</v>
      </c>
      <c r="U66" s="23"/>
      <c r="V66" s="199" t="str">
        <f>IF(OR(W66="Preventivo",W66="Detectivo"),"Probabilidad",IF(W66="Correctivo","Impacto",""))</f>
        <v/>
      </c>
      <c r="W66" s="115"/>
      <c r="X66" s="115"/>
      <c r="Y66" s="201" t="str">
        <f>IF(AND(W66="Preventivo",X66="Automático"),"50%",IF(AND(W66="Preventivo",X66="Manual"),"40%",IF(AND(W66="Detectivo",X66="Automático"),"40%",IF(AND(W66="Detectivo",X66="Manual"),"30%",IF(AND(W66="Correctivo",X66="Automático"),"35%",IF(AND(W66="Correctivo",X66="Manual"),"25%",""))))))</f>
        <v/>
      </c>
      <c r="Z66" s="115"/>
      <c r="AA66" s="115"/>
      <c r="AB66" s="115"/>
      <c r="AC66" s="116" t="str">
        <f>IFERROR(IF(V66="Probabilidad",(N66-(+N66*Y66)),IF(V66="Impacto",N66,"")),"")</f>
        <v/>
      </c>
      <c r="AD66" s="204" t="str">
        <f>IFERROR(IF(AC66="","",IF(AC66&lt;=0.2,"Muy Baja",IF(AC66&lt;=0.4,"Baja",IF(AC66&lt;=0.6,"Media",IF(AC66&lt;=0.8,"Alta","Muy Alta"))))),"")</f>
        <v/>
      </c>
      <c r="AE66" s="205" t="str">
        <f>+AC66</f>
        <v/>
      </c>
      <c r="AF66" s="204" t="str">
        <f>IFERROR(IF(AG66="","",IF(AG66&lt;=0.2,"Leve",IF(AG66&lt;=0.4,"Menor",IF(AG66&lt;=0.6,"Moderado",IF(AG66&lt;=0.8,"Mayor","Catastrófico"))))),"")</f>
        <v/>
      </c>
      <c r="AG66" s="205" t="str">
        <f>IFERROR(IF(V66="Impacto",(R66-(+R66*Y66)),IF(V66="Probabilidad",R66,"")),"")</f>
        <v/>
      </c>
      <c r="AH66" s="207" t="str">
        <f>IFERROR(IF(OR(AND(AD66="Muy Baja",AF66="Leve"),AND(AD66="Muy Baja",AF66="Menor"),AND(AD66="Baja",AF66="Leve")),"Bajo",IF(OR(AND(AD66="Muy baja",AF66="Moderado"),AND(AD66="Baja",AF66="Menor"),AND(AD66="Baja",AF66="Moderado"),AND(AD66="Media",AF66="Leve"),AND(AD66="Media",AF66="Menor"),AND(AD66="Media",AF66="Moderado"),AND(AD66="Alta",AF66="Leve"),AND(AD66="Alta",AF66="Menor")),"Moderado",IF(OR(AND(AD66="Muy Baja",AF66="Mayor"),AND(AD66="Baja",AF66="Mayor"),AND(AD66="Media",AF66="Mayor"),AND(AD66="Alta",AF66="Moderado"),AND(AD66="Alta",AF66="Mayor"),AND(AD66="Muy Alta",AF66="Leve"),AND(AD66="Muy Alta",AF66="Menor"),AND(AD66="Muy Alta",AF66="Moderado"),AND(AD66="Muy Alta",AF66="Mayor")),"Alto",IF(OR(AND(AD66="Muy Baja",AF66="Catastrófico"),AND(AD66="Baja",AF66="Catastrófico"),AND(AD66="Media",AF66="Catastrófico"),AND(AD66="Alta",AF66="Catastrófico"),AND(AD66="Muy Alta",AF66="Catastrófico")),"Extremo","")))),"")</f>
        <v/>
      </c>
      <c r="AI66" s="117"/>
      <c r="AJ66" s="390"/>
      <c r="AK66" s="380"/>
      <c r="AL66" s="391"/>
      <c r="AM66" s="391"/>
      <c r="AN66" s="391"/>
      <c r="AO66" s="321"/>
      <c r="AP66" s="321"/>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row>
    <row r="67" spans="1:73" s="119" customFormat="1" ht="15" hidden="1" customHeight="1" x14ac:dyDescent="0.2">
      <c r="A67" s="360"/>
      <c r="B67" s="381"/>
      <c r="C67" s="383"/>
      <c r="D67" s="327"/>
      <c r="E67" s="319"/>
      <c r="F67" s="319"/>
      <c r="G67" s="319"/>
      <c r="H67" s="390"/>
      <c r="I67" s="389"/>
      <c r="J67" s="367"/>
      <c r="K67" s="390"/>
      <c r="L67" s="391"/>
      <c r="M67" s="392"/>
      <c r="N67" s="387"/>
      <c r="O67" s="393"/>
      <c r="P67" s="394">
        <f>IF(NOT(ISERROR(MATCH(O67,_xlfn.ANCHORARRAY(I79),0))),N81&amp;"Por favor no seleccionar los criterios de impacto",O67)</f>
        <v>0</v>
      </c>
      <c r="Q67" s="392"/>
      <c r="R67" s="387"/>
      <c r="S67" s="388"/>
      <c r="T67" s="114">
        <v>2</v>
      </c>
      <c r="U67" s="23"/>
      <c r="V67" s="199" t="str">
        <f>IF(OR(W67="Preventivo",W67="Detectivo"),"Probabilidad",IF(W67="Correctivo","Impacto",""))</f>
        <v/>
      </c>
      <c r="W67" s="115"/>
      <c r="X67" s="115"/>
      <c r="Y67" s="201" t="str">
        <f t="shared" ref="Y67:Y71" si="64">IF(AND(W67="Preventivo",X67="Automático"),"50%",IF(AND(W67="Preventivo",X67="Manual"),"40%",IF(AND(W67="Detectivo",X67="Automático"),"40%",IF(AND(W67="Detectivo",X67="Manual"),"30%",IF(AND(W67="Correctivo",X67="Automático"),"35%",IF(AND(W67="Correctivo",X67="Manual"),"25%",""))))))</f>
        <v/>
      </c>
      <c r="Z67" s="115"/>
      <c r="AA67" s="115"/>
      <c r="AB67" s="115"/>
      <c r="AC67" s="116" t="str">
        <f>IFERROR(IF(AND(V66="Probabilidad",V67="Probabilidad"),(AE66-(+AE66*Y67)),IF(V67="Probabilidad",(N66-(+N66*Y67)),IF(V67="Impacto",AE66,""))),"")</f>
        <v/>
      </c>
      <c r="AD67" s="204" t="str">
        <f t="shared" si="1"/>
        <v/>
      </c>
      <c r="AE67" s="205" t="str">
        <f t="shared" ref="AE67:AE71" si="65">+AC67</f>
        <v/>
      </c>
      <c r="AF67" s="204" t="str">
        <f t="shared" si="3"/>
        <v/>
      </c>
      <c r="AG67" s="205" t="str">
        <f>IFERROR(IF(AND(V66="Impacto",V67="Impacto"),(AG66-(+AG66*Y67)),IF(V67="Impacto",(R66-(+R66*Y67)),IF(V67="Probabilidad",AG66,""))),"")</f>
        <v/>
      </c>
      <c r="AH67" s="207" t="str">
        <f t="shared" ref="AH67:AH68" si="66">IFERROR(IF(OR(AND(AD67="Muy Baja",AF67="Leve"),AND(AD67="Muy Baja",AF67="Menor"),AND(AD67="Baja",AF67="Leve")),"Bajo",IF(OR(AND(AD67="Muy baja",AF67="Moderado"),AND(AD67="Baja",AF67="Menor"),AND(AD67="Baja",AF67="Moderado"),AND(AD67="Media",AF67="Leve"),AND(AD67="Media",AF67="Menor"),AND(AD67="Media",AF67="Moderado"),AND(AD67="Alta",AF67="Leve"),AND(AD67="Alta",AF67="Menor")),"Moderado",IF(OR(AND(AD67="Muy Baja",AF67="Mayor"),AND(AD67="Baja",AF67="Mayor"),AND(AD67="Media",AF67="Mayor"),AND(AD67="Alta",AF67="Moderado"),AND(AD67="Alta",AF67="Mayor"),AND(AD67="Muy Alta",AF67="Leve"),AND(AD67="Muy Alta",AF67="Menor"),AND(AD67="Muy Alta",AF67="Moderado"),AND(AD67="Muy Alta",AF67="Mayor")),"Alto",IF(OR(AND(AD67="Muy Baja",AF67="Catastrófico"),AND(AD67="Baja",AF67="Catastrófico"),AND(AD67="Media",AF67="Catastrófico"),AND(AD67="Alta",AF67="Catastrófico"),AND(AD67="Muy Alta",AF67="Catastrófico")),"Extremo","")))),"")</f>
        <v/>
      </c>
      <c r="AI67" s="117"/>
      <c r="AJ67" s="390"/>
      <c r="AK67" s="342"/>
      <c r="AL67" s="391"/>
      <c r="AM67" s="391"/>
      <c r="AN67" s="391"/>
      <c r="AO67" s="321"/>
      <c r="AP67" s="321"/>
    </row>
    <row r="68" spans="1:73" s="119" customFormat="1" ht="15" hidden="1" customHeight="1" x14ac:dyDescent="0.2">
      <c r="A68" s="360"/>
      <c r="B68" s="381"/>
      <c r="C68" s="383"/>
      <c r="D68" s="327"/>
      <c r="E68" s="319"/>
      <c r="F68" s="319"/>
      <c r="G68" s="319"/>
      <c r="H68" s="390"/>
      <c r="I68" s="389"/>
      <c r="J68" s="367"/>
      <c r="K68" s="390"/>
      <c r="L68" s="391"/>
      <c r="M68" s="392"/>
      <c r="N68" s="387"/>
      <c r="O68" s="393"/>
      <c r="P68" s="394">
        <f>IF(NOT(ISERROR(MATCH(O68,_xlfn.ANCHORARRAY(I80),0))),N82&amp;"Por favor no seleccionar los criterios de impacto",O68)</f>
        <v>0</v>
      </c>
      <c r="Q68" s="392"/>
      <c r="R68" s="387"/>
      <c r="S68" s="388"/>
      <c r="T68" s="114">
        <v>3</v>
      </c>
      <c r="U68" s="122"/>
      <c r="V68" s="199" t="str">
        <f>IF(OR(W68="Preventivo",W68="Detectivo"),"Probabilidad",IF(W68="Correctivo","Impacto",""))</f>
        <v/>
      </c>
      <c r="W68" s="115"/>
      <c r="X68" s="115"/>
      <c r="Y68" s="201" t="str">
        <f t="shared" si="64"/>
        <v/>
      </c>
      <c r="Z68" s="115"/>
      <c r="AA68" s="115"/>
      <c r="AB68" s="115"/>
      <c r="AC68" s="116" t="str">
        <f>IFERROR(IF(AND(V67="Probabilidad",V68="Probabilidad"),(AE67-(+AE67*Y68)),IF(AND(V67="Impacto",V68="Probabilidad"),(AE66-(+AE66*Y68)),IF(V68="Impacto",AE67,""))),"")</f>
        <v/>
      </c>
      <c r="AD68" s="204" t="str">
        <f t="shared" si="1"/>
        <v/>
      </c>
      <c r="AE68" s="205" t="str">
        <f t="shared" si="65"/>
        <v/>
      </c>
      <c r="AF68" s="204" t="str">
        <f t="shared" si="3"/>
        <v/>
      </c>
      <c r="AG68" s="205" t="str">
        <f>IFERROR(IF(AND(V67="Impacto",V68="Impacto"),(AG67-(+AG67*Y68)),IF(AND(V67="Probabilidad",V68="Impacto"),(AG66-(+AG66*Y68)),IF(V68="Probabilidad",AG67,""))),"")</f>
        <v/>
      </c>
      <c r="AH68" s="207" t="str">
        <f t="shared" si="66"/>
        <v/>
      </c>
      <c r="AI68" s="117"/>
      <c r="AJ68" s="390"/>
      <c r="AK68" s="342"/>
      <c r="AL68" s="391"/>
      <c r="AM68" s="391"/>
      <c r="AN68" s="391"/>
      <c r="AO68" s="321"/>
      <c r="AP68" s="321"/>
    </row>
    <row r="69" spans="1:73" s="119" customFormat="1" ht="15" hidden="1" customHeight="1" x14ac:dyDescent="0.2">
      <c r="A69" s="360"/>
      <c r="B69" s="381"/>
      <c r="C69" s="383"/>
      <c r="D69" s="327"/>
      <c r="E69" s="319"/>
      <c r="F69" s="319"/>
      <c r="G69" s="319"/>
      <c r="H69" s="390"/>
      <c r="I69" s="389"/>
      <c r="J69" s="367"/>
      <c r="K69" s="390"/>
      <c r="L69" s="391"/>
      <c r="M69" s="392"/>
      <c r="N69" s="387"/>
      <c r="O69" s="393"/>
      <c r="P69" s="394">
        <f>IF(NOT(ISERROR(MATCH(O69,_xlfn.ANCHORARRAY(I81),0))),N83&amp;"Por favor no seleccionar los criterios de impacto",O69)</f>
        <v>0</v>
      </c>
      <c r="Q69" s="392"/>
      <c r="R69" s="387"/>
      <c r="S69" s="388"/>
      <c r="T69" s="114">
        <v>4</v>
      </c>
      <c r="U69" s="23"/>
      <c r="V69" s="199" t="str">
        <f t="shared" ref="V69:V71" si="67">IF(OR(W69="Preventivo",W69="Detectivo"),"Probabilidad",IF(W69="Correctivo","Impacto",""))</f>
        <v/>
      </c>
      <c r="W69" s="115"/>
      <c r="X69" s="115"/>
      <c r="Y69" s="201" t="str">
        <f t="shared" si="64"/>
        <v/>
      </c>
      <c r="Z69" s="115"/>
      <c r="AA69" s="115"/>
      <c r="AB69" s="115"/>
      <c r="AC69" s="116" t="str">
        <f t="shared" ref="AC69:AC71" si="68">IFERROR(IF(AND(V68="Probabilidad",V69="Probabilidad"),(AE68-(+AE68*Y69)),IF(AND(V68="Impacto",V69="Probabilidad"),(AE67-(+AE67*Y69)),IF(V69="Impacto",AE68,""))),"")</f>
        <v/>
      </c>
      <c r="AD69" s="204" t="str">
        <f t="shared" si="1"/>
        <v/>
      </c>
      <c r="AE69" s="205" t="str">
        <f t="shared" si="65"/>
        <v/>
      </c>
      <c r="AF69" s="204" t="str">
        <f t="shared" si="3"/>
        <v/>
      </c>
      <c r="AG69" s="205" t="str">
        <f t="shared" ref="AG69:AG71" si="69">IFERROR(IF(AND(V68="Impacto",V69="Impacto"),(AG68-(+AG68*Y69)),IF(AND(V68="Probabilidad",V69="Impacto"),(AG67-(+AG67*Y69)),IF(V69="Probabilidad",AG68,""))),"")</f>
        <v/>
      </c>
      <c r="AH69" s="207" t="str">
        <f>IFERROR(IF(OR(AND(AD69="Muy Baja",AF69="Leve"),AND(AD69="Muy Baja",AF69="Menor"),AND(AD69="Baja",AF69="Leve")),"Bajo",IF(OR(AND(AD69="Muy baja",AF69="Moderado"),AND(AD69="Baja",AF69="Menor"),AND(AD69="Baja",AF69="Moderado"),AND(AD69="Media",AF69="Leve"),AND(AD69="Media",AF69="Menor"),AND(AD69="Media",AF69="Moderado"),AND(AD69="Alta",AF69="Leve"),AND(AD69="Alta",AF69="Menor")),"Moderado",IF(OR(AND(AD69="Muy Baja",AF69="Mayor"),AND(AD69="Baja",AF69="Mayor"),AND(AD69="Media",AF69="Mayor"),AND(AD69="Alta",AF69="Moderado"),AND(AD69="Alta",AF69="Mayor"),AND(AD69="Muy Alta",AF69="Leve"),AND(AD69="Muy Alta",AF69="Menor"),AND(AD69="Muy Alta",AF69="Moderado"),AND(AD69="Muy Alta",AF69="Mayor")),"Alto",IF(OR(AND(AD69="Muy Baja",AF69="Catastrófico"),AND(AD69="Baja",AF69="Catastrófico"),AND(AD69="Media",AF69="Catastrófico"),AND(AD69="Alta",AF69="Catastrófico"),AND(AD69="Muy Alta",AF69="Catastrófico")),"Extremo","")))),"")</f>
        <v/>
      </c>
      <c r="AI69" s="117"/>
      <c r="AJ69" s="390"/>
      <c r="AK69" s="342"/>
      <c r="AL69" s="391"/>
      <c r="AM69" s="391"/>
      <c r="AN69" s="391"/>
      <c r="AO69" s="321"/>
      <c r="AP69" s="321"/>
    </row>
    <row r="70" spans="1:73" s="119" customFormat="1" ht="15" hidden="1" customHeight="1" x14ac:dyDescent="0.2">
      <c r="A70" s="360"/>
      <c r="B70" s="381"/>
      <c r="C70" s="383"/>
      <c r="D70" s="327"/>
      <c r="E70" s="319"/>
      <c r="F70" s="319"/>
      <c r="G70" s="319"/>
      <c r="H70" s="390"/>
      <c r="I70" s="389"/>
      <c r="J70" s="367"/>
      <c r="K70" s="390"/>
      <c r="L70" s="391"/>
      <c r="M70" s="392"/>
      <c r="N70" s="387"/>
      <c r="O70" s="393"/>
      <c r="P70" s="394">
        <f>IF(NOT(ISERROR(MATCH(O70,_xlfn.ANCHORARRAY(I82),0))),N84&amp;"Por favor no seleccionar los criterios de impacto",O70)</f>
        <v>0</v>
      </c>
      <c r="Q70" s="392"/>
      <c r="R70" s="387"/>
      <c r="S70" s="388"/>
      <c r="T70" s="114">
        <v>5</v>
      </c>
      <c r="U70" s="23"/>
      <c r="V70" s="199" t="str">
        <f t="shared" si="67"/>
        <v/>
      </c>
      <c r="W70" s="115"/>
      <c r="X70" s="115"/>
      <c r="Y70" s="201" t="str">
        <f t="shared" si="64"/>
        <v/>
      </c>
      <c r="Z70" s="115"/>
      <c r="AA70" s="115"/>
      <c r="AB70" s="115"/>
      <c r="AC70" s="116" t="str">
        <f t="shared" si="68"/>
        <v/>
      </c>
      <c r="AD70" s="204" t="str">
        <f t="shared" si="1"/>
        <v/>
      </c>
      <c r="AE70" s="205" t="str">
        <f t="shared" si="65"/>
        <v/>
      </c>
      <c r="AF70" s="204" t="str">
        <f t="shared" si="3"/>
        <v/>
      </c>
      <c r="AG70" s="205" t="str">
        <f t="shared" si="69"/>
        <v/>
      </c>
      <c r="AH70" s="207" t="str">
        <f t="shared" ref="AH70:AH71" si="70">IFERROR(IF(OR(AND(AD70="Muy Baja",AF70="Leve"),AND(AD70="Muy Baja",AF70="Menor"),AND(AD70="Baja",AF70="Leve")),"Bajo",IF(OR(AND(AD70="Muy baja",AF70="Moderado"),AND(AD70="Baja",AF70="Menor"),AND(AD70="Baja",AF70="Moderado"),AND(AD70="Media",AF70="Leve"),AND(AD70="Media",AF70="Menor"),AND(AD70="Media",AF70="Moderado"),AND(AD70="Alta",AF70="Leve"),AND(AD70="Alta",AF70="Menor")),"Moderado",IF(OR(AND(AD70="Muy Baja",AF70="Mayor"),AND(AD70="Baja",AF70="Mayor"),AND(AD70="Media",AF70="Mayor"),AND(AD70="Alta",AF70="Moderado"),AND(AD70="Alta",AF70="Mayor"),AND(AD70="Muy Alta",AF70="Leve"),AND(AD70="Muy Alta",AF70="Menor"),AND(AD70="Muy Alta",AF70="Moderado"),AND(AD70="Muy Alta",AF70="Mayor")),"Alto",IF(OR(AND(AD70="Muy Baja",AF70="Catastrófico"),AND(AD70="Baja",AF70="Catastrófico"),AND(AD70="Media",AF70="Catastrófico"),AND(AD70="Alta",AF70="Catastrófico"),AND(AD70="Muy Alta",AF70="Catastrófico")),"Extremo","")))),"")</f>
        <v/>
      </c>
      <c r="AI70" s="117"/>
      <c r="AJ70" s="390"/>
      <c r="AK70" s="342"/>
      <c r="AL70" s="391"/>
      <c r="AM70" s="391"/>
      <c r="AN70" s="391"/>
      <c r="AO70" s="321"/>
      <c r="AP70" s="321"/>
    </row>
    <row r="71" spans="1:73" s="119" customFormat="1" ht="15" hidden="1" customHeight="1" x14ac:dyDescent="0.2">
      <c r="A71" s="360"/>
      <c r="B71" s="381"/>
      <c r="C71" s="383"/>
      <c r="D71" s="327"/>
      <c r="E71" s="319"/>
      <c r="F71" s="319"/>
      <c r="G71" s="319"/>
      <c r="H71" s="390"/>
      <c r="I71" s="389"/>
      <c r="J71" s="367"/>
      <c r="K71" s="390"/>
      <c r="L71" s="391"/>
      <c r="M71" s="392"/>
      <c r="N71" s="387"/>
      <c r="O71" s="393"/>
      <c r="P71" s="394">
        <f>IF(NOT(ISERROR(MATCH(O71,_xlfn.ANCHORARRAY(I83),0))),N85&amp;"Por favor no seleccionar los criterios de impacto",O71)</f>
        <v>0</v>
      </c>
      <c r="Q71" s="392"/>
      <c r="R71" s="387"/>
      <c r="S71" s="388"/>
      <c r="T71" s="114">
        <v>6</v>
      </c>
      <c r="U71" s="23"/>
      <c r="V71" s="199" t="str">
        <f t="shared" si="67"/>
        <v/>
      </c>
      <c r="W71" s="115"/>
      <c r="X71" s="115"/>
      <c r="Y71" s="201" t="str">
        <f t="shared" si="64"/>
        <v/>
      </c>
      <c r="Z71" s="115"/>
      <c r="AA71" s="115"/>
      <c r="AB71" s="115"/>
      <c r="AC71" s="116" t="str">
        <f t="shared" si="68"/>
        <v/>
      </c>
      <c r="AD71" s="204" t="str">
        <f t="shared" si="1"/>
        <v/>
      </c>
      <c r="AE71" s="205" t="str">
        <f t="shared" si="65"/>
        <v/>
      </c>
      <c r="AF71" s="204" t="str">
        <f t="shared" si="3"/>
        <v/>
      </c>
      <c r="AG71" s="205" t="str">
        <f t="shared" si="69"/>
        <v/>
      </c>
      <c r="AH71" s="207" t="str">
        <f t="shared" si="70"/>
        <v/>
      </c>
      <c r="AI71" s="117"/>
      <c r="AJ71" s="390"/>
      <c r="AK71" s="332"/>
      <c r="AL71" s="391"/>
      <c r="AM71" s="391"/>
      <c r="AN71" s="391"/>
      <c r="AO71" s="322"/>
      <c r="AP71" s="322"/>
    </row>
    <row r="72" spans="1:73" s="119" customFormat="1" ht="0.75" customHeight="1" x14ac:dyDescent="0.2">
      <c r="A72" s="124"/>
      <c r="B72" s="124"/>
      <c r="C72" s="125"/>
      <c r="D72" s="386" t="s">
        <v>317</v>
      </c>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126"/>
    </row>
    <row r="73" spans="1:73" x14ac:dyDescent="0.2">
      <c r="A73" s="412" t="s">
        <v>330</v>
      </c>
      <c r="B73" s="412"/>
      <c r="C73" s="412"/>
      <c r="D73" s="412"/>
      <c r="E73" s="412"/>
    </row>
    <row r="74" spans="1:73" ht="15" hidden="1" customHeight="1" x14ac:dyDescent="0.2">
      <c r="A74" s="413" t="s">
        <v>319</v>
      </c>
      <c r="B74" s="414"/>
      <c r="C74" s="414"/>
      <c r="D74" s="414"/>
      <c r="E74" s="414"/>
      <c r="F74" s="414"/>
      <c r="G74" s="414"/>
      <c r="H74" s="415"/>
    </row>
    <row r="75" spans="1:73" ht="25.5" hidden="1" customHeight="1" x14ac:dyDescent="0.2">
      <c r="A75" s="399" t="s">
        <v>239</v>
      </c>
      <c r="B75" s="400"/>
      <c r="C75" s="400"/>
      <c r="D75" s="400"/>
      <c r="E75" s="401"/>
      <c r="F75" s="399" t="s">
        <v>240</v>
      </c>
      <c r="G75" s="401"/>
      <c r="H75" s="25" t="s">
        <v>241</v>
      </c>
      <c r="I75" s="157"/>
      <c r="J75" s="157"/>
      <c r="K75" s="211"/>
      <c r="L75" s="157"/>
    </row>
    <row r="76" spans="1:73" ht="409.5" hidden="1" customHeight="1" x14ac:dyDescent="0.2">
      <c r="A76" s="397" t="s">
        <v>320</v>
      </c>
      <c r="B76" s="397"/>
      <c r="C76" s="397"/>
      <c r="D76" s="397"/>
      <c r="E76" s="158"/>
      <c r="F76" s="158" t="s">
        <v>321</v>
      </c>
      <c r="G76" s="158" t="s">
        <v>322</v>
      </c>
      <c r="H76" s="158" t="s">
        <v>323</v>
      </c>
      <c r="I76" s="157"/>
      <c r="J76" s="398"/>
      <c r="K76" s="398"/>
      <c r="L76" s="398"/>
    </row>
    <row r="77" spans="1:73" ht="15" hidden="1" customHeight="1" x14ac:dyDescent="0.2">
      <c r="A77" s="413" t="s">
        <v>324</v>
      </c>
      <c r="B77" s="414"/>
      <c r="C77" s="414"/>
      <c r="D77" s="414"/>
      <c r="E77" s="414"/>
      <c r="F77" s="414"/>
      <c r="G77" s="414"/>
      <c r="H77" s="415"/>
    </row>
    <row r="78" spans="1:73" ht="25.5" hidden="1" customHeight="1" x14ac:dyDescent="0.2">
      <c r="A78" s="399" t="s">
        <v>239</v>
      </c>
      <c r="B78" s="400"/>
      <c r="C78" s="400"/>
      <c r="D78" s="400"/>
      <c r="E78" s="401"/>
      <c r="F78" s="399" t="s">
        <v>240</v>
      </c>
      <c r="G78" s="401"/>
      <c r="H78" s="25" t="s">
        <v>241</v>
      </c>
      <c r="I78" s="157"/>
      <c r="J78" s="157"/>
      <c r="K78" s="211"/>
      <c r="L78" s="157"/>
    </row>
    <row r="79" spans="1:73" ht="409.5" hidden="1" customHeight="1" x14ac:dyDescent="0.2">
      <c r="A79" s="397" t="s">
        <v>320</v>
      </c>
      <c r="B79" s="397"/>
      <c r="C79" s="397"/>
      <c r="D79" s="397"/>
      <c r="E79" s="158"/>
      <c r="F79" s="158" t="s">
        <v>331</v>
      </c>
      <c r="G79" s="158" t="s">
        <v>325</v>
      </c>
      <c r="H79" s="158" t="s">
        <v>326</v>
      </c>
      <c r="I79" s="157"/>
      <c r="J79" s="398"/>
      <c r="K79" s="398"/>
      <c r="L79" s="398"/>
    </row>
    <row r="80" spans="1:73" ht="15" hidden="1" customHeight="1" x14ac:dyDescent="0.2">
      <c r="A80" s="414" t="s">
        <v>327</v>
      </c>
      <c r="B80" s="414"/>
      <c r="C80" s="414"/>
      <c r="D80" s="414"/>
      <c r="E80" s="414"/>
      <c r="F80" s="414"/>
      <c r="G80" s="414"/>
      <c r="H80" s="414"/>
    </row>
    <row r="81" spans="1:12" ht="25.5" hidden="1" customHeight="1" x14ac:dyDescent="0.2">
      <c r="A81" s="399" t="s">
        <v>239</v>
      </c>
      <c r="B81" s="400"/>
      <c r="C81" s="400"/>
      <c r="D81" s="400"/>
      <c r="E81" s="401"/>
      <c r="F81" s="399" t="s">
        <v>240</v>
      </c>
      <c r="G81" s="401"/>
      <c r="H81" s="25" t="s">
        <v>241</v>
      </c>
      <c r="I81" s="157"/>
      <c r="J81" s="157"/>
      <c r="K81" s="211"/>
      <c r="L81" s="157"/>
    </row>
    <row r="82" spans="1:12" ht="409.5" hidden="1" customHeight="1" x14ac:dyDescent="0.2">
      <c r="A82" s="397" t="s">
        <v>320</v>
      </c>
      <c r="B82" s="397"/>
      <c r="C82" s="397"/>
      <c r="D82" s="397"/>
      <c r="E82" s="158"/>
      <c r="F82" s="158" t="s">
        <v>328</v>
      </c>
      <c r="G82" s="158" t="s">
        <v>329</v>
      </c>
      <c r="H82" s="158" t="s">
        <v>323</v>
      </c>
      <c r="I82" s="157"/>
      <c r="J82" s="398"/>
      <c r="K82" s="398"/>
      <c r="L82" s="398"/>
    </row>
    <row r="83" spans="1:12" ht="14.25" hidden="1" customHeight="1" x14ac:dyDescent="0.2">
      <c r="I83" s="9"/>
    </row>
    <row r="84" spans="1:12" hidden="1" x14ac:dyDescent="0.2">
      <c r="I84" s="9"/>
    </row>
    <row r="85" spans="1:12" ht="14.25" hidden="1" customHeight="1" x14ac:dyDescent="0.2">
      <c r="I85" s="337"/>
    </row>
    <row r="86" spans="1:12" hidden="1" x14ac:dyDescent="0.2">
      <c r="I86" s="337"/>
    </row>
    <row r="87" spans="1:12" hidden="1" x14ac:dyDescent="0.2">
      <c r="I87" s="337"/>
    </row>
    <row r="88" spans="1:12" hidden="1" x14ac:dyDescent="0.2">
      <c r="I88" s="337"/>
    </row>
    <row r="89" spans="1:12" hidden="1" x14ac:dyDescent="0.2">
      <c r="I89" s="337"/>
    </row>
    <row r="90" spans="1:12" ht="75" hidden="1" customHeight="1" x14ac:dyDescent="0.2">
      <c r="I90" s="337"/>
    </row>
    <row r="91" spans="1:12" hidden="1" x14ac:dyDescent="0.2">
      <c r="I91" s="337"/>
    </row>
    <row r="92" spans="1:12" hidden="1" x14ac:dyDescent="0.2">
      <c r="I92" s="337"/>
    </row>
    <row r="93" spans="1:12" hidden="1" x14ac:dyDescent="0.2">
      <c r="I93" s="337"/>
    </row>
    <row r="94" spans="1:12" hidden="1" x14ac:dyDescent="0.2">
      <c r="I94" s="337"/>
    </row>
    <row r="95" spans="1:12" hidden="1" x14ac:dyDescent="0.2"/>
    <row r="96" spans="1:12"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sheetData>
  <dataConsolidate/>
  <mergeCells count="328">
    <mergeCell ref="A73:E73"/>
    <mergeCell ref="A74:H74"/>
    <mergeCell ref="A77:H77"/>
    <mergeCell ref="A78:E78"/>
    <mergeCell ref="F78:G78"/>
    <mergeCell ref="A79:D79"/>
    <mergeCell ref="J79:L79"/>
    <mergeCell ref="A81:E81"/>
    <mergeCell ref="F81:G81"/>
    <mergeCell ref="A80:H80"/>
    <mergeCell ref="A82:D82"/>
    <mergeCell ref="J82:L82"/>
    <mergeCell ref="A75:E75"/>
    <mergeCell ref="J76:L76"/>
    <mergeCell ref="A76:D76"/>
    <mergeCell ref="F75:G75"/>
    <mergeCell ref="A5:C5"/>
    <mergeCell ref="A6:C6"/>
    <mergeCell ref="E1:I1"/>
    <mergeCell ref="E2:I2"/>
    <mergeCell ref="E3:I3"/>
    <mergeCell ref="D6:I6"/>
    <mergeCell ref="B60:B65"/>
    <mergeCell ref="C60:C65"/>
    <mergeCell ref="I60:I65"/>
    <mergeCell ref="K60:K65"/>
    <mergeCell ref="L60:L65"/>
    <mergeCell ref="A9:L9"/>
    <mergeCell ref="A66:A71"/>
    <mergeCell ref="A60:A65"/>
    <mergeCell ref="D60:D65"/>
    <mergeCell ref="E60:E65"/>
    <mergeCell ref="F60:F65"/>
    <mergeCell ref="A54:A59"/>
    <mergeCell ref="AP54:AP59"/>
    <mergeCell ref="J48:J53"/>
    <mergeCell ref="J54:J59"/>
    <mergeCell ref="J60:J65"/>
    <mergeCell ref="J66:J71"/>
    <mergeCell ref="AO30:AO35"/>
    <mergeCell ref="AO36:AO41"/>
    <mergeCell ref="AO42:AO47"/>
    <mergeCell ref="AO48:AO53"/>
    <mergeCell ref="AO54:AO59"/>
    <mergeCell ref="AO60:AO65"/>
    <mergeCell ref="AO66:AO71"/>
    <mergeCell ref="AJ36:AJ41"/>
    <mergeCell ref="AJ42:AJ47"/>
    <mergeCell ref="AJ48:AJ53"/>
    <mergeCell ref="AJ54:AJ59"/>
    <mergeCell ref="AJ60:AJ65"/>
    <mergeCell ref="AJ66:AJ71"/>
    <mergeCell ref="AM30:AM35"/>
    <mergeCell ref="AM36:AM41"/>
    <mergeCell ref="AM42:AM47"/>
    <mergeCell ref="AM48:AM53"/>
    <mergeCell ref="AM54:AM59"/>
    <mergeCell ref="AM60:AM65"/>
    <mergeCell ref="AN42:AN47"/>
    <mergeCell ref="AN48:AN53"/>
    <mergeCell ref="AN54:AN59"/>
    <mergeCell ref="AN60:AN65"/>
    <mergeCell ref="AN66:AN71"/>
    <mergeCell ref="AK42:AK47"/>
    <mergeCell ref="AK48:AK53"/>
    <mergeCell ref="AK54:AK59"/>
    <mergeCell ref="AK60:AK65"/>
    <mergeCell ref="AK66:AK71"/>
    <mergeCell ref="AL42:AL47"/>
    <mergeCell ref="AL48:AL53"/>
    <mergeCell ref="AL54:AL59"/>
    <mergeCell ref="AL60:AL65"/>
    <mergeCell ref="AL66:AL71"/>
    <mergeCell ref="K48:K53"/>
    <mergeCell ref="L48:L53"/>
    <mergeCell ref="M48:M53"/>
    <mergeCell ref="N48:N53"/>
    <mergeCell ref="P54:P59"/>
    <mergeCell ref="Q54:Q59"/>
    <mergeCell ref="R54:R59"/>
    <mergeCell ref="S54:S59"/>
    <mergeCell ref="O48:O53"/>
    <mergeCell ref="P48:P53"/>
    <mergeCell ref="Q48:Q53"/>
    <mergeCell ref="B66:B71"/>
    <mergeCell ref="C66:C71"/>
    <mergeCell ref="H18:H23"/>
    <mergeCell ref="H24:H29"/>
    <mergeCell ref="H30:H35"/>
    <mergeCell ref="H36:H41"/>
    <mergeCell ref="H42:H47"/>
    <mergeCell ref="H48:H53"/>
    <mergeCell ref="H54:H59"/>
    <mergeCell ref="H60:H65"/>
    <mergeCell ref="H66:H71"/>
    <mergeCell ref="G18:G23"/>
    <mergeCell ref="G24:G29"/>
    <mergeCell ref="G30:G35"/>
    <mergeCell ref="G36:G41"/>
    <mergeCell ref="G42:G47"/>
    <mergeCell ref="G48:G53"/>
    <mergeCell ref="G54:G59"/>
    <mergeCell ref="G60:G65"/>
    <mergeCell ref="G66:G71"/>
    <mergeCell ref="B36:B41"/>
    <mergeCell ref="C36:C41"/>
    <mergeCell ref="D54:D59"/>
    <mergeCell ref="E54:E59"/>
    <mergeCell ref="D72:AO72"/>
    <mergeCell ref="R60:R65"/>
    <mergeCell ref="S60:S65"/>
    <mergeCell ref="D66:D71"/>
    <mergeCell ref="E66:E71"/>
    <mergeCell ref="F66:F71"/>
    <mergeCell ref="I66:I71"/>
    <mergeCell ref="K66:K71"/>
    <mergeCell ref="L66:L71"/>
    <mergeCell ref="M66:M71"/>
    <mergeCell ref="N66:N71"/>
    <mergeCell ref="O66:O71"/>
    <mergeCell ref="P66:P71"/>
    <mergeCell ref="Q66:Q71"/>
    <mergeCell ref="R66:R71"/>
    <mergeCell ref="S66:S71"/>
    <mergeCell ref="M60:M65"/>
    <mergeCell ref="N60:N65"/>
    <mergeCell ref="O60:O65"/>
    <mergeCell ref="P60:P65"/>
    <mergeCell ref="Q60:Q65"/>
    <mergeCell ref="AM66:AM71"/>
    <mergeCell ref="AK36:AK41"/>
    <mergeCell ref="AN30:AN35"/>
    <mergeCell ref="AN36:AN41"/>
    <mergeCell ref="AL30:AL35"/>
    <mergeCell ref="AL36:AL41"/>
    <mergeCell ref="P36:P41"/>
    <mergeCell ref="Q36:Q41"/>
    <mergeCell ref="R36:R41"/>
    <mergeCell ref="S36:S41"/>
    <mergeCell ref="M9:S9"/>
    <mergeCell ref="T9:AB9"/>
    <mergeCell ref="AC9:AI9"/>
    <mergeCell ref="AJ9:AO9"/>
    <mergeCell ref="AE10:AE11"/>
    <mergeCell ref="AJ10:AJ11"/>
    <mergeCell ref="AO10:AO11"/>
    <mergeCell ref="AN10:AN11"/>
    <mergeCell ref="AK30:AK35"/>
    <mergeCell ref="N30:N35"/>
    <mergeCell ref="R24:R29"/>
    <mergeCell ref="S24:S29"/>
    <mergeCell ref="P24:P29"/>
    <mergeCell ref="Q24:Q29"/>
    <mergeCell ref="R42:R47"/>
    <mergeCell ref="S42:S47"/>
    <mergeCell ref="O42:O47"/>
    <mergeCell ref="P42:P47"/>
    <mergeCell ref="Q42:Q47"/>
    <mergeCell ref="F54:F59"/>
    <mergeCell ref="I54:I59"/>
    <mergeCell ref="A48:A53"/>
    <mergeCell ref="D48:D53"/>
    <mergeCell ref="E48:E53"/>
    <mergeCell ref="F48:F53"/>
    <mergeCell ref="I48:I53"/>
    <mergeCell ref="B48:B53"/>
    <mergeCell ref="C48:C53"/>
    <mergeCell ref="B54:B59"/>
    <mergeCell ref="C54:C59"/>
    <mergeCell ref="K42:K47"/>
    <mergeCell ref="R48:R53"/>
    <mergeCell ref="S48:S53"/>
    <mergeCell ref="K54:K59"/>
    <mergeCell ref="L54:L59"/>
    <mergeCell ref="M54:M59"/>
    <mergeCell ref="N54:N59"/>
    <mergeCell ref="O54:O59"/>
    <mergeCell ref="A36:A41"/>
    <mergeCell ref="D36:D41"/>
    <mergeCell ref="E36:E41"/>
    <mergeCell ref="A42:A47"/>
    <mergeCell ref="D42:D47"/>
    <mergeCell ref="E42:E47"/>
    <mergeCell ref="F42:F47"/>
    <mergeCell ref="I42:I47"/>
    <mergeCell ref="F36:F41"/>
    <mergeCell ref="I36:I41"/>
    <mergeCell ref="O24:O29"/>
    <mergeCell ref="L24:L29"/>
    <mergeCell ref="M24:M29"/>
    <mergeCell ref="N24:N29"/>
    <mergeCell ref="K36:K41"/>
    <mergeCell ref="J36:J41"/>
    <mergeCell ref="J42:J47"/>
    <mergeCell ref="B42:B47"/>
    <mergeCell ref="C42:C47"/>
    <mergeCell ref="L42:L47"/>
    <mergeCell ref="M42:M47"/>
    <mergeCell ref="N42:N47"/>
    <mergeCell ref="L36:L41"/>
    <mergeCell ref="M36:M41"/>
    <mergeCell ref="N36:N41"/>
    <mergeCell ref="O36:O41"/>
    <mergeCell ref="B24:B29"/>
    <mergeCell ref="A30:A35"/>
    <mergeCell ref="D30:D35"/>
    <mergeCell ref="E30:E35"/>
    <mergeCell ref="F30:F35"/>
    <mergeCell ref="I30:I35"/>
    <mergeCell ref="K30:K35"/>
    <mergeCell ref="L30:L35"/>
    <mergeCell ref="M30:M35"/>
    <mergeCell ref="A24:A29"/>
    <mergeCell ref="D24:D29"/>
    <mergeCell ref="E24:E29"/>
    <mergeCell ref="F24:F29"/>
    <mergeCell ref="I24:I29"/>
    <mergeCell ref="C24:C29"/>
    <mergeCell ref="B30:B35"/>
    <mergeCell ref="C30:C35"/>
    <mergeCell ref="J30:J35"/>
    <mergeCell ref="F12:F17"/>
    <mergeCell ref="I12:I17"/>
    <mergeCell ref="H12:H17"/>
    <mergeCell ref="G12:G17"/>
    <mergeCell ref="B12:B17"/>
    <mergeCell ref="C12:C17"/>
    <mergeCell ref="A18:A23"/>
    <mergeCell ref="D18:D23"/>
    <mergeCell ref="E18:E23"/>
    <mergeCell ref="F18:F23"/>
    <mergeCell ref="I18:I23"/>
    <mergeCell ref="A10:A11"/>
    <mergeCell ref="I10:I11"/>
    <mergeCell ref="F10:F11"/>
    <mergeCell ref="E10:E11"/>
    <mergeCell ref="A12:A17"/>
    <mergeCell ref="D12:D17"/>
    <mergeCell ref="B18:B23"/>
    <mergeCell ref="C18:C23"/>
    <mergeCell ref="S12:S17"/>
    <mergeCell ref="N12:N17"/>
    <mergeCell ref="O12:O17"/>
    <mergeCell ref="P12:P17"/>
    <mergeCell ref="Q12:Q17"/>
    <mergeCell ref="R12:R17"/>
    <mergeCell ref="J18:J23"/>
    <mergeCell ref="G10:G11"/>
    <mergeCell ref="J10:J11"/>
    <mergeCell ref="J12:J17"/>
    <mergeCell ref="K10:K11"/>
    <mergeCell ref="B10:B11"/>
    <mergeCell ref="C10:C11"/>
    <mergeCell ref="H10:H11"/>
    <mergeCell ref="D10:D11"/>
    <mergeCell ref="E12:E17"/>
    <mergeCell ref="AI10:AI11"/>
    <mergeCell ref="J24:J29"/>
    <mergeCell ref="T10:T11"/>
    <mergeCell ref="AH10:AH11"/>
    <mergeCell ref="AG10:AG11"/>
    <mergeCell ref="AC10:AC11"/>
    <mergeCell ref="U10:U11"/>
    <mergeCell ref="AF10:AF11"/>
    <mergeCell ref="AD10:AD11"/>
    <mergeCell ref="N10:N11"/>
    <mergeCell ref="Q10:Q11"/>
    <mergeCell ref="R10:R11"/>
    <mergeCell ref="S10:S11"/>
    <mergeCell ref="P10:P11"/>
    <mergeCell ref="O10:O11"/>
    <mergeCell ref="P18:P23"/>
    <mergeCell ref="Q18:Q23"/>
    <mergeCell ref="R18:R23"/>
    <mergeCell ref="S18:S23"/>
    <mergeCell ref="K18:K23"/>
    <mergeCell ref="L18:L23"/>
    <mergeCell ref="M18:M23"/>
    <mergeCell ref="N18:N23"/>
    <mergeCell ref="O18:O23"/>
    <mergeCell ref="AL18:AL23"/>
    <mergeCell ref="AM18:AM23"/>
    <mergeCell ref="AN18:AN23"/>
    <mergeCell ref="AO18:AO23"/>
    <mergeCell ref="AP9:AP11"/>
    <mergeCell ref="I85:I94"/>
    <mergeCell ref="V10:V11"/>
    <mergeCell ref="W10:AB10"/>
    <mergeCell ref="K12:K17"/>
    <mergeCell ref="L12:L17"/>
    <mergeCell ref="M12:M17"/>
    <mergeCell ref="L10:L11"/>
    <mergeCell ref="M10:M11"/>
    <mergeCell ref="AM10:AM11"/>
    <mergeCell ref="AL10:AL11"/>
    <mergeCell ref="AK10:AK11"/>
    <mergeCell ref="O30:O35"/>
    <mergeCell ref="P30:P35"/>
    <mergeCell ref="Q30:Q35"/>
    <mergeCell ref="R30:R35"/>
    <mergeCell ref="S30:S35"/>
    <mergeCell ref="AP30:AP35"/>
    <mergeCell ref="AJ30:AJ35"/>
    <mergeCell ref="K24:K29"/>
    <mergeCell ref="A8:J8"/>
    <mergeCell ref="AP36:AP41"/>
    <mergeCell ref="AP42:AP47"/>
    <mergeCell ref="AP48:AP53"/>
    <mergeCell ref="AP60:AP65"/>
    <mergeCell ref="AP66:AP71"/>
    <mergeCell ref="U5:W5"/>
    <mergeCell ref="AJ24:AJ29"/>
    <mergeCell ref="AK24:AK29"/>
    <mergeCell ref="AL24:AL29"/>
    <mergeCell ref="AM24:AM29"/>
    <mergeCell ref="AN24:AN29"/>
    <mergeCell ref="AO24:AO29"/>
    <mergeCell ref="AP12:AP17"/>
    <mergeCell ref="AP18:AP23"/>
    <mergeCell ref="AP24:AP29"/>
    <mergeCell ref="AJ12:AJ17"/>
    <mergeCell ref="AK12:AK17"/>
    <mergeCell ref="AL12:AL17"/>
    <mergeCell ref="AM12:AM17"/>
    <mergeCell ref="AN12:AN17"/>
    <mergeCell ref="AO12:AO17"/>
    <mergeCell ref="AJ18:AJ23"/>
    <mergeCell ref="AK18:AK23"/>
  </mergeCells>
  <conditionalFormatting sqref="M12 M18">
    <cfRule type="cellIs" dxfId="243" priority="319" operator="equal">
      <formula>"Muy Alta"</formula>
    </cfRule>
    <cfRule type="cellIs" dxfId="242" priority="320" operator="equal">
      <formula>"Alta"</formula>
    </cfRule>
    <cfRule type="cellIs" dxfId="241" priority="321" operator="equal">
      <formula>"Media"</formula>
    </cfRule>
    <cfRule type="cellIs" dxfId="240" priority="322" operator="equal">
      <formula>"Baja"</formula>
    </cfRule>
    <cfRule type="cellIs" dxfId="239" priority="323" operator="equal">
      <formula>"Muy Baja"</formula>
    </cfRule>
  </conditionalFormatting>
  <conditionalFormatting sqref="Q12 Q18 Q24 Q30 Q36 Q42 Q48 Q54 Q60 Q66">
    <cfRule type="cellIs" dxfId="238" priority="314" operator="equal">
      <formula>"Catastrófico"</formula>
    </cfRule>
    <cfRule type="cellIs" dxfId="237" priority="315" operator="equal">
      <formula>"Mayor"</formula>
    </cfRule>
    <cfRule type="cellIs" dxfId="236" priority="316" operator="equal">
      <formula>"Moderado"</formula>
    </cfRule>
    <cfRule type="cellIs" dxfId="235" priority="317" operator="equal">
      <formula>"Menor"</formula>
    </cfRule>
    <cfRule type="cellIs" dxfId="234" priority="318" operator="equal">
      <formula>"Leve"</formula>
    </cfRule>
  </conditionalFormatting>
  <conditionalFormatting sqref="S12">
    <cfRule type="cellIs" dxfId="233" priority="310" operator="equal">
      <formula>"Extremo"</formula>
    </cfRule>
    <cfRule type="cellIs" dxfId="232" priority="311" operator="equal">
      <formula>"Alto"</formula>
    </cfRule>
    <cfRule type="cellIs" dxfId="231" priority="312" operator="equal">
      <formula>"Moderado"</formula>
    </cfRule>
    <cfRule type="cellIs" dxfId="230" priority="313" operator="equal">
      <formula>"Bajo"</formula>
    </cfRule>
  </conditionalFormatting>
  <conditionalFormatting sqref="AD12:AD17">
    <cfRule type="cellIs" dxfId="229" priority="305" operator="equal">
      <formula>"Muy Alta"</formula>
    </cfRule>
    <cfRule type="cellIs" dxfId="228" priority="306" operator="equal">
      <formula>"Alta"</formula>
    </cfRule>
    <cfRule type="cellIs" dxfId="227" priority="307" operator="equal">
      <formula>"Media"</formula>
    </cfRule>
    <cfRule type="cellIs" dxfId="226" priority="308" operator="equal">
      <formula>"Baja"</formula>
    </cfRule>
    <cfRule type="cellIs" dxfId="225" priority="309" operator="equal">
      <formula>"Muy Baja"</formula>
    </cfRule>
  </conditionalFormatting>
  <conditionalFormatting sqref="AF12:AF17">
    <cfRule type="cellIs" dxfId="224" priority="300" operator="equal">
      <formula>"Catastrófico"</formula>
    </cfRule>
    <cfRule type="cellIs" dxfId="223" priority="301" operator="equal">
      <formula>"Mayor"</formula>
    </cfRule>
    <cfRule type="cellIs" dxfId="222" priority="302" operator="equal">
      <formula>"Moderado"</formula>
    </cfRule>
    <cfRule type="cellIs" dxfId="221" priority="303" operator="equal">
      <formula>"Menor"</formula>
    </cfRule>
    <cfRule type="cellIs" dxfId="220" priority="304" operator="equal">
      <formula>"Leve"</formula>
    </cfRule>
  </conditionalFormatting>
  <conditionalFormatting sqref="AH12:AH17">
    <cfRule type="cellIs" dxfId="219" priority="296" operator="equal">
      <formula>"Extremo"</formula>
    </cfRule>
    <cfRule type="cellIs" dxfId="218" priority="297" operator="equal">
      <formula>"Alto"</formula>
    </cfRule>
    <cfRule type="cellIs" dxfId="217" priority="298" operator="equal">
      <formula>"Moderado"</formula>
    </cfRule>
    <cfRule type="cellIs" dxfId="216" priority="299" operator="equal">
      <formula>"Bajo"</formula>
    </cfRule>
  </conditionalFormatting>
  <conditionalFormatting sqref="M60">
    <cfRule type="cellIs" dxfId="215" priority="53" operator="equal">
      <formula>"Muy Alta"</formula>
    </cfRule>
    <cfRule type="cellIs" dxfId="214" priority="54" operator="equal">
      <formula>"Alta"</formula>
    </cfRule>
    <cfRule type="cellIs" dxfId="213" priority="55" operator="equal">
      <formula>"Media"</formula>
    </cfRule>
    <cfRule type="cellIs" dxfId="212" priority="56" operator="equal">
      <formula>"Baja"</formula>
    </cfRule>
    <cfRule type="cellIs" dxfId="211" priority="57" operator="equal">
      <formula>"Muy Baja"</formula>
    </cfRule>
  </conditionalFormatting>
  <conditionalFormatting sqref="S18">
    <cfRule type="cellIs" dxfId="210" priority="240" operator="equal">
      <formula>"Extremo"</formula>
    </cfRule>
    <cfRule type="cellIs" dxfId="209" priority="241" operator="equal">
      <formula>"Alto"</formula>
    </cfRule>
    <cfRule type="cellIs" dxfId="208" priority="242" operator="equal">
      <formula>"Moderado"</formula>
    </cfRule>
    <cfRule type="cellIs" dxfId="207" priority="243" operator="equal">
      <formula>"Bajo"</formula>
    </cfRule>
  </conditionalFormatting>
  <conditionalFormatting sqref="AD18:AD23">
    <cfRule type="cellIs" dxfId="206" priority="235" operator="equal">
      <formula>"Muy Alta"</formula>
    </cfRule>
    <cfRule type="cellIs" dxfId="205" priority="236" operator="equal">
      <formula>"Alta"</formula>
    </cfRule>
    <cfRule type="cellIs" dxfId="204" priority="237" operator="equal">
      <formula>"Media"</formula>
    </cfRule>
    <cfRule type="cellIs" dxfId="203" priority="238" operator="equal">
      <formula>"Baja"</formula>
    </cfRule>
    <cfRule type="cellIs" dxfId="202" priority="239" operator="equal">
      <formula>"Muy Baja"</formula>
    </cfRule>
  </conditionalFormatting>
  <conditionalFormatting sqref="AF18:AF23">
    <cfRule type="cellIs" dxfId="201" priority="230" operator="equal">
      <formula>"Catastrófico"</formula>
    </cfRule>
    <cfRule type="cellIs" dxfId="200" priority="231" operator="equal">
      <formula>"Mayor"</formula>
    </cfRule>
    <cfRule type="cellIs" dxfId="199" priority="232" operator="equal">
      <formula>"Moderado"</formula>
    </cfRule>
    <cfRule type="cellIs" dxfId="198" priority="233" operator="equal">
      <formula>"Menor"</formula>
    </cfRule>
    <cfRule type="cellIs" dxfId="197" priority="234" operator="equal">
      <formula>"Leve"</formula>
    </cfRule>
  </conditionalFormatting>
  <conditionalFormatting sqref="AH18:AH23">
    <cfRule type="cellIs" dxfId="196" priority="226" operator="equal">
      <formula>"Extremo"</formula>
    </cfRule>
    <cfRule type="cellIs" dxfId="195" priority="227" operator="equal">
      <formula>"Alto"</formula>
    </cfRule>
    <cfRule type="cellIs" dxfId="194" priority="228" operator="equal">
      <formula>"Moderado"</formula>
    </cfRule>
    <cfRule type="cellIs" dxfId="193" priority="229" operator="equal">
      <formula>"Bajo"</formula>
    </cfRule>
  </conditionalFormatting>
  <conditionalFormatting sqref="M24">
    <cfRule type="cellIs" dxfId="192" priority="221" operator="equal">
      <formula>"Muy Alta"</formula>
    </cfRule>
    <cfRule type="cellIs" dxfId="191" priority="222" operator="equal">
      <formula>"Alta"</formula>
    </cfRule>
    <cfRule type="cellIs" dxfId="190" priority="223" operator="equal">
      <formula>"Media"</formula>
    </cfRule>
    <cfRule type="cellIs" dxfId="189" priority="224" operator="equal">
      <formula>"Baja"</formula>
    </cfRule>
    <cfRule type="cellIs" dxfId="188" priority="225" operator="equal">
      <formula>"Muy Baja"</formula>
    </cfRule>
  </conditionalFormatting>
  <conditionalFormatting sqref="S24">
    <cfRule type="cellIs" dxfId="187" priority="212" operator="equal">
      <formula>"Extremo"</formula>
    </cfRule>
    <cfRule type="cellIs" dxfId="186" priority="213" operator="equal">
      <formula>"Alto"</formula>
    </cfRule>
    <cfRule type="cellIs" dxfId="185" priority="214" operator="equal">
      <formula>"Moderado"</formula>
    </cfRule>
    <cfRule type="cellIs" dxfId="184" priority="215" operator="equal">
      <formula>"Bajo"</formula>
    </cfRule>
  </conditionalFormatting>
  <conditionalFormatting sqref="AD24:AD29">
    <cfRule type="cellIs" dxfId="183" priority="207" operator="equal">
      <formula>"Muy Alta"</formula>
    </cfRule>
    <cfRule type="cellIs" dxfId="182" priority="208" operator="equal">
      <formula>"Alta"</formula>
    </cfRule>
    <cfRule type="cellIs" dxfId="181" priority="209" operator="equal">
      <formula>"Media"</formula>
    </cfRule>
    <cfRule type="cellIs" dxfId="180" priority="210" operator="equal">
      <formula>"Baja"</formula>
    </cfRule>
    <cfRule type="cellIs" dxfId="179" priority="211" operator="equal">
      <formula>"Muy Baja"</formula>
    </cfRule>
  </conditionalFormatting>
  <conditionalFormatting sqref="AF24:AF29">
    <cfRule type="cellIs" dxfId="178" priority="202" operator="equal">
      <formula>"Catastrófico"</formula>
    </cfRule>
    <cfRule type="cellIs" dxfId="177" priority="203" operator="equal">
      <formula>"Mayor"</formula>
    </cfRule>
    <cfRule type="cellIs" dxfId="176" priority="204" operator="equal">
      <formula>"Moderado"</formula>
    </cfRule>
    <cfRule type="cellIs" dxfId="175" priority="205" operator="equal">
      <formula>"Menor"</formula>
    </cfRule>
    <cfRule type="cellIs" dxfId="174" priority="206" operator="equal">
      <formula>"Leve"</formula>
    </cfRule>
  </conditionalFormatting>
  <conditionalFormatting sqref="AH24:AH29">
    <cfRule type="cellIs" dxfId="173" priority="198" operator="equal">
      <formula>"Extremo"</formula>
    </cfRule>
    <cfRule type="cellIs" dxfId="172" priority="199" operator="equal">
      <formula>"Alto"</formula>
    </cfRule>
    <cfRule type="cellIs" dxfId="171" priority="200" operator="equal">
      <formula>"Moderado"</formula>
    </cfRule>
    <cfRule type="cellIs" dxfId="170" priority="201" operator="equal">
      <formula>"Bajo"</formula>
    </cfRule>
  </conditionalFormatting>
  <conditionalFormatting sqref="M30">
    <cfRule type="cellIs" dxfId="169" priority="193" operator="equal">
      <formula>"Muy Alta"</formula>
    </cfRule>
    <cfRule type="cellIs" dxfId="168" priority="194" operator="equal">
      <formula>"Alta"</formula>
    </cfRule>
    <cfRule type="cellIs" dxfId="167" priority="195" operator="equal">
      <formula>"Media"</formula>
    </cfRule>
    <cfRule type="cellIs" dxfId="166" priority="196" operator="equal">
      <formula>"Baja"</formula>
    </cfRule>
    <cfRule type="cellIs" dxfId="165" priority="197" operator="equal">
      <formula>"Muy Baja"</formula>
    </cfRule>
  </conditionalFormatting>
  <conditionalFormatting sqref="S30">
    <cfRule type="cellIs" dxfId="164" priority="184" operator="equal">
      <formula>"Extremo"</formula>
    </cfRule>
    <cfRule type="cellIs" dxfId="163" priority="185" operator="equal">
      <formula>"Alto"</formula>
    </cfRule>
    <cfRule type="cellIs" dxfId="162" priority="186" operator="equal">
      <formula>"Moderado"</formula>
    </cfRule>
    <cfRule type="cellIs" dxfId="161" priority="187" operator="equal">
      <formula>"Bajo"</formula>
    </cfRule>
  </conditionalFormatting>
  <conditionalFormatting sqref="AD30:AD35">
    <cfRule type="cellIs" dxfId="160" priority="179" operator="equal">
      <formula>"Muy Alta"</formula>
    </cfRule>
    <cfRule type="cellIs" dxfId="159" priority="180" operator="equal">
      <formula>"Alta"</formula>
    </cfRule>
    <cfRule type="cellIs" dxfId="158" priority="181" operator="equal">
      <formula>"Media"</formula>
    </cfRule>
    <cfRule type="cellIs" dxfId="157" priority="182" operator="equal">
      <formula>"Baja"</formula>
    </cfRule>
    <cfRule type="cellIs" dxfId="156" priority="183" operator="equal">
      <formula>"Muy Baja"</formula>
    </cfRule>
  </conditionalFormatting>
  <conditionalFormatting sqref="AF30:AF35">
    <cfRule type="cellIs" dxfId="155" priority="174" operator="equal">
      <formula>"Catastrófico"</formula>
    </cfRule>
    <cfRule type="cellIs" dxfId="154" priority="175" operator="equal">
      <formula>"Mayor"</formula>
    </cfRule>
    <cfRule type="cellIs" dxfId="153" priority="176" operator="equal">
      <formula>"Moderado"</formula>
    </cfRule>
    <cfRule type="cellIs" dxfId="152" priority="177" operator="equal">
      <formula>"Menor"</formula>
    </cfRule>
    <cfRule type="cellIs" dxfId="151" priority="178" operator="equal">
      <formula>"Leve"</formula>
    </cfRule>
  </conditionalFormatting>
  <conditionalFormatting sqref="AH30:AH35">
    <cfRule type="cellIs" dxfId="150" priority="170" operator="equal">
      <formula>"Extremo"</formula>
    </cfRule>
    <cfRule type="cellIs" dxfId="149" priority="171" operator="equal">
      <formula>"Alto"</formula>
    </cfRule>
    <cfRule type="cellIs" dxfId="148" priority="172" operator="equal">
      <formula>"Moderado"</formula>
    </cfRule>
    <cfRule type="cellIs" dxfId="147" priority="173" operator="equal">
      <formula>"Bajo"</formula>
    </cfRule>
  </conditionalFormatting>
  <conditionalFormatting sqref="M36">
    <cfRule type="cellIs" dxfId="146" priority="165" operator="equal">
      <formula>"Muy Alta"</formula>
    </cfRule>
    <cfRule type="cellIs" dxfId="145" priority="166" operator="equal">
      <formula>"Alta"</formula>
    </cfRule>
    <cfRule type="cellIs" dxfId="144" priority="167" operator="equal">
      <formula>"Media"</formula>
    </cfRule>
    <cfRule type="cellIs" dxfId="143" priority="168" operator="equal">
      <formula>"Baja"</formula>
    </cfRule>
    <cfRule type="cellIs" dxfId="142" priority="169" operator="equal">
      <formula>"Muy Baja"</formula>
    </cfRule>
  </conditionalFormatting>
  <conditionalFormatting sqref="S36">
    <cfRule type="cellIs" dxfId="141" priority="156" operator="equal">
      <formula>"Extremo"</formula>
    </cfRule>
    <cfRule type="cellIs" dxfId="140" priority="157" operator="equal">
      <formula>"Alto"</formula>
    </cfRule>
    <cfRule type="cellIs" dxfId="139" priority="158" operator="equal">
      <formula>"Moderado"</formula>
    </cfRule>
    <cfRule type="cellIs" dxfId="138" priority="159" operator="equal">
      <formula>"Bajo"</formula>
    </cfRule>
  </conditionalFormatting>
  <conditionalFormatting sqref="AD36:AD41">
    <cfRule type="cellIs" dxfId="137" priority="151" operator="equal">
      <formula>"Muy Alta"</formula>
    </cfRule>
    <cfRule type="cellIs" dxfId="136" priority="152" operator="equal">
      <formula>"Alta"</formula>
    </cfRule>
    <cfRule type="cellIs" dxfId="135" priority="153" operator="equal">
      <formula>"Media"</formula>
    </cfRule>
    <cfRule type="cellIs" dxfId="134" priority="154" operator="equal">
      <formula>"Baja"</formula>
    </cfRule>
    <cfRule type="cellIs" dxfId="133" priority="155" operator="equal">
      <formula>"Muy Baja"</formula>
    </cfRule>
  </conditionalFormatting>
  <conditionalFormatting sqref="AF36:AF41">
    <cfRule type="cellIs" dxfId="132" priority="146" operator="equal">
      <formula>"Catastrófico"</formula>
    </cfRule>
    <cfRule type="cellIs" dxfId="131" priority="147" operator="equal">
      <formula>"Mayor"</formula>
    </cfRule>
    <cfRule type="cellIs" dxfId="130" priority="148" operator="equal">
      <formula>"Moderado"</formula>
    </cfRule>
    <cfRule type="cellIs" dxfId="129" priority="149" operator="equal">
      <formula>"Menor"</formula>
    </cfRule>
    <cfRule type="cellIs" dxfId="128" priority="150" operator="equal">
      <formula>"Leve"</formula>
    </cfRule>
  </conditionalFormatting>
  <conditionalFormatting sqref="AH36:AH41">
    <cfRule type="cellIs" dxfId="127" priority="142" operator="equal">
      <formula>"Extremo"</formula>
    </cfRule>
    <cfRule type="cellIs" dxfId="126" priority="143" operator="equal">
      <formula>"Alto"</formula>
    </cfRule>
    <cfRule type="cellIs" dxfId="125" priority="144" operator="equal">
      <formula>"Moderado"</formula>
    </cfRule>
    <cfRule type="cellIs" dxfId="124" priority="145" operator="equal">
      <formula>"Bajo"</formula>
    </cfRule>
  </conditionalFormatting>
  <conditionalFormatting sqref="M42">
    <cfRule type="cellIs" dxfId="123" priority="137" operator="equal">
      <formula>"Muy Alta"</formula>
    </cfRule>
    <cfRule type="cellIs" dxfId="122" priority="138" operator="equal">
      <formula>"Alta"</formula>
    </cfRule>
    <cfRule type="cellIs" dxfId="121" priority="139" operator="equal">
      <formula>"Media"</formula>
    </cfRule>
    <cfRule type="cellIs" dxfId="120" priority="140" operator="equal">
      <formula>"Baja"</formula>
    </cfRule>
    <cfRule type="cellIs" dxfId="119" priority="141" operator="equal">
      <formula>"Muy Baja"</formula>
    </cfRule>
  </conditionalFormatting>
  <conditionalFormatting sqref="S42">
    <cfRule type="cellIs" dxfId="118" priority="128" operator="equal">
      <formula>"Extremo"</formula>
    </cfRule>
    <cfRule type="cellIs" dxfId="117" priority="129" operator="equal">
      <formula>"Alto"</formula>
    </cfRule>
    <cfRule type="cellIs" dxfId="116" priority="130" operator="equal">
      <formula>"Moderado"</formula>
    </cfRule>
    <cfRule type="cellIs" dxfId="115" priority="131" operator="equal">
      <formula>"Bajo"</formula>
    </cfRule>
  </conditionalFormatting>
  <conditionalFormatting sqref="AD42:AD47">
    <cfRule type="cellIs" dxfId="114" priority="123" operator="equal">
      <formula>"Muy Alta"</formula>
    </cfRule>
    <cfRule type="cellIs" dxfId="113" priority="124" operator="equal">
      <formula>"Alta"</formula>
    </cfRule>
    <cfRule type="cellIs" dxfId="112" priority="125" operator="equal">
      <formula>"Media"</formula>
    </cfRule>
    <cfRule type="cellIs" dxfId="111" priority="126" operator="equal">
      <formula>"Baja"</formula>
    </cfRule>
    <cfRule type="cellIs" dxfId="110" priority="127" operator="equal">
      <formula>"Muy Baja"</formula>
    </cfRule>
  </conditionalFormatting>
  <conditionalFormatting sqref="AF42:AF47">
    <cfRule type="cellIs" dxfId="109" priority="118" operator="equal">
      <formula>"Catastrófico"</formula>
    </cfRule>
    <cfRule type="cellIs" dxfId="108" priority="119" operator="equal">
      <formula>"Mayor"</formula>
    </cfRule>
    <cfRule type="cellIs" dxfId="107" priority="120" operator="equal">
      <formula>"Moderado"</formula>
    </cfRule>
    <cfRule type="cellIs" dxfId="106" priority="121" operator="equal">
      <formula>"Menor"</formula>
    </cfRule>
    <cfRule type="cellIs" dxfId="105" priority="122" operator="equal">
      <formula>"Leve"</formula>
    </cfRule>
  </conditionalFormatting>
  <conditionalFormatting sqref="AH42:AH47">
    <cfRule type="cellIs" dxfId="104" priority="114" operator="equal">
      <formula>"Extremo"</formula>
    </cfRule>
    <cfRule type="cellIs" dxfId="103" priority="115" operator="equal">
      <formula>"Alto"</formula>
    </cfRule>
    <cfRule type="cellIs" dxfId="102" priority="116" operator="equal">
      <formula>"Moderado"</formula>
    </cfRule>
    <cfRule type="cellIs" dxfId="101" priority="117" operator="equal">
      <formula>"Bajo"</formula>
    </cfRule>
  </conditionalFormatting>
  <conditionalFormatting sqref="M48">
    <cfRule type="cellIs" dxfId="100" priority="109" operator="equal">
      <formula>"Muy Alta"</formula>
    </cfRule>
    <cfRule type="cellIs" dxfId="99" priority="110" operator="equal">
      <formula>"Alta"</formula>
    </cfRule>
    <cfRule type="cellIs" dxfId="98" priority="111" operator="equal">
      <formula>"Media"</formula>
    </cfRule>
    <cfRule type="cellIs" dxfId="97" priority="112" operator="equal">
      <formula>"Baja"</formula>
    </cfRule>
    <cfRule type="cellIs" dxfId="96" priority="113" operator="equal">
      <formula>"Muy Baja"</formula>
    </cfRule>
  </conditionalFormatting>
  <conditionalFormatting sqref="S48">
    <cfRule type="cellIs" dxfId="95" priority="100" operator="equal">
      <formula>"Extremo"</formula>
    </cfRule>
    <cfRule type="cellIs" dxfId="94" priority="101" operator="equal">
      <formula>"Alto"</formula>
    </cfRule>
    <cfRule type="cellIs" dxfId="93" priority="102" operator="equal">
      <formula>"Moderado"</formula>
    </cfRule>
    <cfRule type="cellIs" dxfId="92" priority="103" operator="equal">
      <formula>"Bajo"</formula>
    </cfRule>
  </conditionalFormatting>
  <conditionalFormatting sqref="AD48:AD53">
    <cfRule type="cellIs" dxfId="91" priority="95" operator="equal">
      <formula>"Muy Alta"</formula>
    </cfRule>
    <cfRule type="cellIs" dxfId="90" priority="96" operator="equal">
      <formula>"Alta"</formula>
    </cfRule>
    <cfRule type="cellIs" dxfId="89" priority="97" operator="equal">
      <formula>"Media"</formula>
    </cfRule>
    <cfRule type="cellIs" dxfId="88" priority="98" operator="equal">
      <formula>"Baja"</formula>
    </cfRule>
    <cfRule type="cellIs" dxfId="87" priority="99" operator="equal">
      <formula>"Muy Baja"</formula>
    </cfRule>
  </conditionalFormatting>
  <conditionalFormatting sqref="AF48:AF53">
    <cfRule type="cellIs" dxfId="86" priority="90" operator="equal">
      <formula>"Catastrófico"</formula>
    </cfRule>
    <cfRule type="cellIs" dxfId="85" priority="91" operator="equal">
      <formula>"Mayor"</formula>
    </cfRule>
    <cfRule type="cellIs" dxfId="84" priority="92" operator="equal">
      <formula>"Moderado"</formula>
    </cfRule>
    <cfRule type="cellIs" dxfId="83" priority="93" operator="equal">
      <formula>"Menor"</formula>
    </cfRule>
    <cfRule type="cellIs" dxfId="82" priority="94" operator="equal">
      <formula>"Leve"</formula>
    </cfRule>
  </conditionalFormatting>
  <conditionalFormatting sqref="AH48:AH53">
    <cfRule type="cellIs" dxfId="81" priority="86" operator="equal">
      <formula>"Extremo"</formula>
    </cfRule>
    <cfRule type="cellIs" dxfId="80" priority="87" operator="equal">
      <formula>"Alto"</formula>
    </cfRule>
    <cfRule type="cellIs" dxfId="79" priority="88" operator="equal">
      <formula>"Moderado"</formula>
    </cfRule>
    <cfRule type="cellIs" dxfId="78" priority="89" operator="equal">
      <formula>"Bajo"</formula>
    </cfRule>
  </conditionalFormatting>
  <conditionalFormatting sqref="M54">
    <cfRule type="cellIs" dxfId="77" priority="81" operator="equal">
      <formula>"Muy Alta"</formula>
    </cfRule>
    <cfRule type="cellIs" dxfId="76" priority="82" operator="equal">
      <formula>"Alta"</formula>
    </cfRule>
    <cfRule type="cellIs" dxfId="75" priority="83" operator="equal">
      <formula>"Media"</formula>
    </cfRule>
    <cfRule type="cellIs" dxfId="74" priority="84" operator="equal">
      <formula>"Baja"</formula>
    </cfRule>
    <cfRule type="cellIs" dxfId="73" priority="85" operator="equal">
      <formula>"Muy Baja"</formula>
    </cfRule>
  </conditionalFormatting>
  <conditionalFormatting sqref="S54">
    <cfRule type="cellIs" dxfId="72" priority="72" operator="equal">
      <formula>"Extremo"</formula>
    </cfRule>
    <cfRule type="cellIs" dxfId="71" priority="73" operator="equal">
      <formula>"Alto"</formula>
    </cfRule>
    <cfRule type="cellIs" dxfId="70" priority="74" operator="equal">
      <formula>"Moderado"</formula>
    </cfRule>
    <cfRule type="cellIs" dxfId="69" priority="75" operator="equal">
      <formula>"Bajo"</formula>
    </cfRule>
  </conditionalFormatting>
  <conditionalFormatting sqref="AD54:AD59">
    <cfRule type="cellIs" dxfId="68" priority="67" operator="equal">
      <formula>"Muy Alta"</formula>
    </cfRule>
    <cfRule type="cellIs" dxfId="67" priority="68" operator="equal">
      <formula>"Alta"</formula>
    </cfRule>
    <cfRule type="cellIs" dxfId="66" priority="69" operator="equal">
      <formula>"Media"</formula>
    </cfRule>
    <cfRule type="cellIs" dxfId="65" priority="70" operator="equal">
      <formula>"Baja"</formula>
    </cfRule>
    <cfRule type="cellIs" dxfId="64" priority="71" operator="equal">
      <formula>"Muy Baja"</formula>
    </cfRule>
  </conditionalFormatting>
  <conditionalFormatting sqref="AF54:AF59">
    <cfRule type="cellIs" dxfId="63" priority="62" operator="equal">
      <formula>"Catastrófico"</formula>
    </cfRule>
    <cfRule type="cellIs" dxfId="62" priority="63" operator="equal">
      <formula>"Mayor"</formula>
    </cfRule>
    <cfRule type="cellIs" dxfId="61" priority="64" operator="equal">
      <formula>"Moderado"</formula>
    </cfRule>
    <cfRule type="cellIs" dxfId="60" priority="65" operator="equal">
      <formula>"Menor"</formula>
    </cfRule>
    <cfRule type="cellIs" dxfId="59" priority="66" operator="equal">
      <formula>"Leve"</formula>
    </cfRule>
  </conditionalFormatting>
  <conditionalFormatting sqref="AH54:AH59">
    <cfRule type="cellIs" dxfId="58" priority="58" operator="equal">
      <formula>"Extremo"</formula>
    </cfRule>
    <cfRule type="cellIs" dxfId="57" priority="59" operator="equal">
      <formula>"Alto"</formula>
    </cfRule>
    <cfRule type="cellIs" dxfId="56" priority="60" operator="equal">
      <formula>"Moderado"</formula>
    </cfRule>
    <cfRule type="cellIs" dxfId="55" priority="61" operator="equal">
      <formula>"Bajo"</formula>
    </cfRule>
  </conditionalFormatting>
  <conditionalFormatting sqref="S60">
    <cfRule type="cellIs" dxfId="54" priority="44" operator="equal">
      <formula>"Extremo"</formula>
    </cfRule>
    <cfRule type="cellIs" dxfId="53" priority="45" operator="equal">
      <formula>"Alto"</formula>
    </cfRule>
    <cfRule type="cellIs" dxfId="52" priority="46" operator="equal">
      <formula>"Moderado"</formula>
    </cfRule>
    <cfRule type="cellIs" dxfId="51" priority="47" operator="equal">
      <formula>"Bajo"</formula>
    </cfRule>
  </conditionalFormatting>
  <conditionalFormatting sqref="AD60:AD65">
    <cfRule type="cellIs" dxfId="50" priority="39" operator="equal">
      <formula>"Muy Alta"</formula>
    </cfRule>
    <cfRule type="cellIs" dxfId="49" priority="40" operator="equal">
      <formula>"Alta"</formula>
    </cfRule>
    <cfRule type="cellIs" dxfId="48" priority="41" operator="equal">
      <formula>"Media"</formula>
    </cfRule>
    <cfRule type="cellIs" dxfId="47" priority="42" operator="equal">
      <formula>"Baja"</formula>
    </cfRule>
    <cfRule type="cellIs" dxfId="46" priority="43" operator="equal">
      <formula>"Muy Baja"</formula>
    </cfRule>
  </conditionalFormatting>
  <conditionalFormatting sqref="AF60:AF65">
    <cfRule type="cellIs" dxfId="45" priority="34" operator="equal">
      <formula>"Catastrófico"</formula>
    </cfRule>
    <cfRule type="cellIs" dxfId="44" priority="35" operator="equal">
      <formula>"Mayor"</formula>
    </cfRule>
    <cfRule type="cellIs" dxfId="43" priority="36" operator="equal">
      <formula>"Moderado"</formula>
    </cfRule>
    <cfRule type="cellIs" dxfId="42" priority="37" operator="equal">
      <formula>"Menor"</formula>
    </cfRule>
    <cfRule type="cellIs" dxfId="41" priority="38" operator="equal">
      <formula>"Leve"</formula>
    </cfRule>
  </conditionalFormatting>
  <conditionalFormatting sqref="AH60:AH65">
    <cfRule type="cellIs" dxfId="40" priority="30" operator="equal">
      <formula>"Extremo"</formula>
    </cfRule>
    <cfRule type="cellIs" dxfId="39" priority="31" operator="equal">
      <formula>"Alto"</formula>
    </cfRule>
    <cfRule type="cellIs" dxfId="38" priority="32" operator="equal">
      <formula>"Moderado"</formula>
    </cfRule>
    <cfRule type="cellIs" dxfId="37" priority="33" operator="equal">
      <formula>"Bajo"</formula>
    </cfRule>
  </conditionalFormatting>
  <conditionalFormatting sqref="M66">
    <cfRule type="cellIs" dxfId="36" priority="25" operator="equal">
      <formula>"Muy Alta"</formula>
    </cfRule>
    <cfRule type="cellIs" dxfId="35" priority="26" operator="equal">
      <formula>"Alta"</formula>
    </cfRule>
    <cfRule type="cellIs" dxfId="34" priority="27" operator="equal">
      <formula>"Media"</formula>
    </cfRule>
    <cfRule type="cellIs" dxfId="33" priority="28" operator="equal">
      <formula>"Baja"</formula>
    </cfRule>
    <cfRule type="cellIs" dxfId="32" priority="29" operator="equal">
      <formula>"Muy Baja"</formula>
    </cfRule>
  </conditionalFormatting>
  <conditionalFormatting sqref="S66">
    <cfRule type="cellIs" dxfId="31" priority="16" operator="equal">
      <formula>"Extremo"</formula>
    </cfRule>
    <cfRule type="cellIs" dxfId="30" priority="17" operator="equal">
      <formula>"Alto"</formula>
    </cfRule>
    <cfRule type="cellIs" dxfId="29" priority="18" operator="equal">
      <formula>"Moderado"</formula>
    </cfRule>
    <cfRule type="cellIs" dxfId="28" priority="19" operator="equal">
      <formula>"Bajo"</formula>
    </cfRule>
  </conditionalFormatting>
  <conditionalFormatting sqref="AD66:AD71">
    <cfRule type="cellIs" dxfId="27" priority="11" operator="equal">
      <formula>"Muy Alta"</formula>
    </cfRule>
    <cfRule type="cellIs" dxfId="26" priority="12" operator="equal">
      <formula>"Alta"</formula>
    </cfRule>
    <cfRule type="cellIs" dxfId="25" priority="13" operator="equal">
      <formula>"Media"</formula>
    </cfRule>
    <cfRule type="cellIs" dxfId="24" priority="14" operator="equal">
      <formula>"Baja"</formula>
    </cfRule>
    <cfRule type="cellIs" dxfId="23" priority="15" operator="equal">
      <formula>"Muy Baja"</formula>
    </cfRule>
  </conditionalFormatting>
  <conditionalFormatting sqref="AF66:AF71">
    <cfRule type="cellIs" dxfId="22" priority="6" operator="equal">
      <formula>"Catastrófico"</formula>
    </cfRule>
    <cfRule type="cellIs" dxfId="21" priority="7" operator="equal">
      <formula>"Mayor"</formula>
    </cfRule>
    <cfRule type="cellIs" dxfId="20" priority="8" operator="equal">
      <formula>"Moderado"</formula>
    </cfRule>
    <cfRule type="cellIs" dxfId="19" priority="9" operator="equal">
      <formula>"Menor"</formula>
    </cfRule>
    <cfRule type="cellIs" dxfId="18" priority="10" operator="equal">
      <formula>"Leve"</formula>
    </cfRule>
  </conditionalFormatting>
  <conditionalFormatting sqref="AH66:AH71">
    <cfRule type="cellIs" dxfId="17" priority="2" operator="equal">
      <formula>"Extremo"</formula>
    </cfRule>
    <cfRule type="cellIs" dxfId="16" priority="3" operator="equal">
      <formula>"Alto"</formula>
    </cfRule>
    <cfRule type="cellIs" dxfId="15" priority="4" operator="equal">
      <formula>"Moderado"</formula>
    </cfRule>
    <cfRule type="cellIs" dxfId="14" priority="5" operator="equal">
      <formula>"Bajo"</formula>
    </cfRule>
  </conditionalFormatting>
  <conditionalFormatting sqref="P12:P71">
    <cfRule type="containsText" dxfId="13" priority="1" operator="containsText" text="❌">
      <formula>NOT(ISERROR(SEARCH("❌",P12)))</formula>
    </cfRule>
  </conditionalFormatting>
  <dataValidations count="1">
    <dataValidation allowBlank="1" showInputMessage="1" showErrorMessage="1" error="Recuerde que las acciones se generan bajo la medida de mitigar el riesgo" sqref="AJ36 AJ30 AJ12 AJ18:AJ24 AJ42 AJ54:AJ71 AJ48" xr:uid="{00000000-0002-0000-0300-000000000000}"/>
  </dataValidations>
  <pageMargins left="0.7" right="0.7" top="0.75" bottom="0.75" header="0.3" footer="0.3"/>
  <pageSetup orientation="portrait" r:id="rId1"/>
  <ignoredErrors>
    <ignoredError sqref="AG14" formula="1"/>
  </ignoredErrors>
  <legacy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300-000001000000}">
          <x14:formula1>
            <xm:f>'Tabla Valoración controles'!$D$4:$D$6</xm:f>
          </x14:formula1>
          <xm:sqref>W16:W17 W21:W23 W26:W29 W33:W35 W38:W41 W46:W47 W50:W71</xm:sqref>
        </x14:dataValidation>
        <x14:dataValidation type="list" allowBlank="1" showInputMessage="1" showErrorMessage="1" xr:uid="{00000000-0002-0000-0300-000002000000}">
          <x14:formula1>
            <xm:f>'Tabla Valoración controles'!$D$7:$D$8</xm:f>
          </x14:formula1>
          <xm:sqref>X16:X17 X21:X23 X26:X29 X33:X35 X38:X41 X46:X47 X50:X71</xm:sqref>
        </x14:dataValidation>
        <x14:dataValidation type="list" allowBlank="1" showInputMessage="1" showErrorMessage="1" xr:uid="{00000000-0002-0000-0300-000003000000}">
          <x14:formula1>
            <xm:f>'Tabla Valoración controles'!$D$9:$D$10</xm:f>
          </x14:formula1>
          <xm:sqref>Z16:Z17 Z21:Z23 Z26:Z29 Z33:Z35 Z38:Z41 Z46:Z47 Z50:Z71</xm:sqref>
        </x14:dataValidation>
        <x14:dataValidation type="list" allowBlank="1" showInputMessage="1" showErrorMessage="1" xr:uid="{00000000-0002-0000-0300-000004000000}">
          <x14:formula1>
            <xm:f>'Tabla Valoración controles'!$D$11:$D$12</xm:f>
          </x14:formula1>
          <xm:sqref>AA16:AA17 AA21:AA23 AA26:AA29 AA33:AA35 AA38:AA41 AA46:AA47 AA50:AA71</xm:sqref>
        </x14:dataValidation>
        <x14:dataValidation type="list" allowBlank="1" showInputMessage="1" showErrorMessage="1" xr:uid="{00000000-0002-0000-0300-000005000000}">
          <x14:formula1>
            <xm:f>'Tabla Valoración controles'!$D$13:$D$14</xm:f>
          </x14:formula1>
          <xm:sqref>AB16:AB17 AB21:AB23 AB26:AB29 AB33:AB35 AB38:AB41 AB46:AB47 AB50:AB71</xm:sqref>
        </x14:dataValidation>
        <x14:dataValidation type="list" allowBlank="1" showInputMessage="1" showErrorMessage="1" xr:uid="{00000000-0002-0000-0300-000006000000}">
          <x14:formula1>
            <xm:f>PARAMETROS!$A$41:$A$45</xm:f>
          </x14:formula1>
          <xm:sqref>K42:K47 K54:K71</xm:sqref>
        </x14:dataValidation>
        <x14:dataValidation type="list" allowBlank="1" showInputMessage="1" showErrorMessage="1" xr:uid="{00000000-0002-0000-0300-000009000000}">
          <x14:formula1>
            <xm:f>'Tabla Impacto'!$F$210:$F$221</xm:f>
          </x14:formula1>
          <xm:sqref>O12:O71</xm:sqref>
        </x14:dataValidation>
        <x14:dataValidation type="list" allowBlank="1" showInputMessage="1" showErrorMessage="1" xr:uid="{0FC45E7F-F973-41A8-A31D-9FFF8C795E1D}">
          <x14:formula1>
            <xm:f>PARAMETROS!$C$3:$C$24</xm:f>
          </x14:formula1>
          <xm:sqref>C42:C47 C54:C71</xm:sqref>
        </x14:dataValidation>
        <x14:dataValidation type="list" allowBlank="1" showInputMessage="1" showErrorMessage="1" xr:uid="{0DB52E1B-B43C-45AA-9A50-20A0E059530A}">
          <x14:formula1>
            <xm:f>PARAMETROS!$A$28:$A$38</xm:f>
          </x14:formula1>
          <xm:sqref>J42:J47 J54:J71</xm:sqref>
        </x14:dataValidation>
        <x14:dataValidation type="list" allowBlank="1" showInputMessage="1" showErrorMessage="1" xr:uid="{CD0C4940-6D12-4F18-B8D0-1098DBC095B8}">
          <x14:formula1>
            <xm:f>PARAMETROS!$A$48:$A$51</xm:f>
          </x14:formula1>
          <xm:sqref>AI12:AI71</xm:sqref>
        </x14:dataValidation>
        <x14:dataValidation type="list" allowBlank="1" showInputMessage="1" showErrorMessage="1" xr:uid="{4E361E04-5E9D-41DA-A85E-F643B24F4EBF}">
          <x14:formula1>
            <xm:f>PARAMETROS!$A$54:$A$57</xm:f>
          </x14:formula1>
          <xm:sqref>B12:B17 B42:B47 B54:B71</xm:sqref>
        </x14:dataValidation>
        <x14:dataValidation type="list" allowBlank="1" showInputMessage="1" showErrorMessage="1" xr:uid="{F696A6E9-979D-4F29-9494-2D8CFD0BB79A}">
          <x14:formula1>
            <xm:f>PARAMETROS!$A$60:$A$62</xm:f>
          </x14:formula1>
          <xm:sqref>D42:D47 D54:D71</xm:sqref>
        </x14:dataValidation>
        <x14:dataValidation type="list" allowBlank="1" showInputMessage="1" showErrorMessage="1" xr:uid="{485784FD-22D3-48D6-8FF8-ED817A0EE6E6}">
          <x14:formula1>
            <xm:f>PARAMETROS!$A$65:$A$66</xm:f>
          </x14:formula1>
          <xm:sqref>AO42:AO47 AO54:AO71</xm:sqref>
        </x14:dataValidation>
        <x14:dataValidation type="list" allowBlank="1" showInputMessage="1" showErrorMessage="1" xr:uid="{F8EFBFFC-5F90-4F25-8774-B2501AB7E0B4}">
          <x14:formula1>
            <xm:f>PARAMETROS!$B$4:$B$24</xm:f>
          </x14:formula1>
          <xm:sqref>AK42:AK47 AK54:AK71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CU140"/>
  <sheetViews>
    <sheetView showGridLines="0" zoomScale="50" zoomScaleNormal="50" workbookViewId="0">
      <selection activeCell="E6" sqref="E6:I13"/>
    </sheetView>
  </sheetViews>
  <sheetFormatPr baseColWidth="10" defaultRowHeight="14.25" x14ac:dyDescent="0.2"/>
  <cols>
    <col min="1" max="1" width="11.42578125" style="8"/>
    <col min="2" max="39" width="5.7109375" style="8" customWidth="1"/>
    <col min="40" max="40" width="11.42578125" style="8"/>
    <col min="41" max="46" width="5.7109375" style="8" customWidth="1"/>
    <col min="47" max="16384" width="11.42578125" style="8"/>
  </cols>
  <sheetData>
    <row r="1" spans="1:99" x14ac:dyDescent="0.2">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row>
    <row r="2" spans="1:99" ht="18" customHeight="1" x14ac:dyDescent="0.2">
      <c r="A2" s="10"/>
      <c r="B2" s="416" t="s">
        <v>141</v>
      </c>
      <c r="C2" s="416"/>
      <c r="D2" s="416"/>
      <c r="E2" s="416"/>
      <c r="F2" s="416"/>
      <c r="G2" s="416"/>
      <c r="H2" s="416"/>
      <c r="I2" s="416"/>
      <c r="J2" s="454" t="s">
        <v>1</v>
      </c>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c r="AL2" s="454"/>
      <c r="AM2" s="454"/>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row>
    <row r="3" spans="1:99" ht="18.75" customHeight="1" x14ac:dyDescent="0.2">
      <c r="A3" s="10"/>
      <c r="B3" s="416"/>
      <c r="C3" s="416"/>
      <c r="D3" s="416"/>
      <c r="E3" s="416"/>
      <c r="F3" s="416"/>
      <c r="G3" s="416"/>
      <c r="H3" s="416"/>
      <c r="I3" s="416"/>
      <c r="J3" s="454"/>
      <c r="K3" s="454"/>
      <c r="L3" s="454"/>
      <c r="M3" s="454"/>
      <c r="N3" s="454"/>
      <c r="O3" s="454"/>
      <c r="P3" s="454"/>
      <c r="Q3" s="454"/>
      <c r="R3" s="454"/>
      <c r="S3" s="454"/>
      <c r="T3" s="454"/>
      <c r="U3" s="454"/>
      <c r="V3" s="454"/>
      <c r="W3" s="454"/>
      <c r="X3" s="454"/>
      <c r="Y3" s="454"/>
      <c r="Z3" s="454"/>
      <c r="AA3" s="454"/>
      <c r="AB3" s="454"/>
      <c r="AC3" s="454"/>
      <c r="AD3" s="454"/>
      <c r="AE3" s="454"/>
      <c r="AF3" s="454"/>
      <c r="AG3" s="454"/>
      <c r="AH3" s="454"/>
      <c r="AI3" s="454"/>
      <c r="AJ3" s="454"/>
      <c r="AK3" s="454"/>
      <c r="AL3" s="454"/>
      <c r="AM3" s="454"/>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row>
    <row r="4" spans="1:99" ht="15" customHeight="1" x14ac:dyDescent="0.2">
      <c r="A4" s="10"/>
      <c r="B4" s="416"/>
      <c r="C4" s="416"/>
      <c r="D4" s="416"/>
      <c r="E4" s="416"/>
      <c r="F4" s="416"/>
      <c r="G4" s="416"/>
      <c r="H4" s="416"/>
      <c r="I4" s="416"/>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row>
    <row r="5" spans="1:99" ht="15" thickBo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row>
    <row r="6" spans="1:99" ht="15" customHeight="1" x14ac:dyDescent="0.2">
      <c r="A6" s="10"/>
      <c r="B6" s="466" t="s">
        <v>3</v>
      </c>
      <c r="C6" s="466"/>
      <c r="D6" s="467"/>
      <c r="E6" s="455" t="s">
        <v>110</v>
      </c>
      <c r="F6" s="456"/>
      <c r="G6" s="456"/>
      <c r="H6" s="456"/>
      <c r="I6" s="457"/>
      <c r="J6" s="451" t="str">
        <f>IF(AND('Mapa final'!$M$12="Muy Alta",'Mapa final'!$Q$12="Leve"),CONCATENATE("R",'Mapa final'!$A$12),"")</f>
        <v/>
      </c>
      <c r="K6" s="452"/>
      <c r="L6" s="452" t="str">
        <f>IF(AND('Mapa final'!$M$18="Muy Alta",'Mapa final'!$Q$18="Leve"),CONCATENATE("R",'Mapa final'!$A$18),"")</f>
        <v/>
      </c>
      <c r="M6" s="452"/>
      <c r="N6" s="452" t="str">
        <f>IF(AND('Mapa final'!$M$24="Muy Alta",'Mapa final'!$Q$24="Leve"),CONCATENATE("R",'Mapa final'!$A$24),"")</f>
        <v/>
      </c>
      <c r="O6" s="453"/>
      <c r="P6" s="451" t="str">
        <f>IF(AND('Mapa final'!$M$12="Muy Alta",'Mapa final'!$Q$12="Menor"),CONCATENATE("R",'Mapa final'!$A$12),"")</f>
        <v/>
      </c>
      <c r="Q6" s="452"/>
      <c r="R6" s="452" t="str">
        <f>IF(AND('Mapa final'!$M$18="Muy Alta",'Mapa final'!$Q$18="Menor"),CONCATENATE("R",'Mapa final'!$A$18),"")</f>
        <v/>
      </c>
      <c r="S6" s="452"/>
      <c r="T6" s="452" t="str">
        <f>IF(AND('Mapa final'!$M$24="Muy Alta",'Mapa final'!$Q$24="Menor"),CONCATENATE("R",'Mapa final'!$A$24),"")</f>
        <v/>
      </c>
      <c r="U6" s="453"/>
      <c r="V6" s="451" t="str">
        <f>IF(AND('Mapa final'!$M$12="Muy Alta",'Mapa final'!$Q$12="Moderado"),CONCATENATE("R",'Mapa final'!$A$12),"")</f>
        <v/>
      </c>
      <c r="W6" s="452"/>
      <c r="X6" s="452" t="str">
        <f>IF(AND('Mapa final'!$M$18="Muy Alta",'Mapa final'!$Q$18="Moderado"),CONCATENATE("R",'Mapa final'!$A$18),"")</f>
        <v/>
      </c>
      <c r="Y6" s="452"/>
      <c r="Z6" s="452" t="str">
        <f>IF(AND('Mapa final'!$M$24="Muy Alta",'Mapa final'!$Q$24="Moderado"),CONCATENATE("R",'Mapa final'!$A$24),"")</f>
        <v/>
      </c>
      <c r="AA6" s="453"/>
      <c r="AB6" s="451" t="str">
        <f>IF(AND('Mapa final'!$M$12="Muy Alta",'Mapa final'!$Q$12="Mayor"),CONCATENATE("R",'Mapa final'!$A$12),"")</f>
        <v/>
      </c>
      <c r="AC6" s="452"/>
      <c r="AD6" s="452" t="str">
        <f>IF(AND('Mapa final'!$M$18="Muy Alta",'Mapa final'!$Q$18="Mayor"),CONCATENATE("R",'Mapa final'!$A$18),"")</f>
        <v/>
      </c>
      <c r="AE6" s="452"/>
      <c r="AF6" s="452" t="str">
        <f>IF(AND('Mapa final'!$M$24="Muy Alta",'Mapa final'!$Q$24="Mayor"),CONCATENATE("R",'Mapa final'!$A$24),"")</f>
        <v/>
      </c>
      <c r="AG6" s="453"/>
      <c r="AH6" s="441" t="str">
        <f>IF(AND('Mapa final'!$M$12="Muy Alta",'Mapa final'!$Q$12="Catastrófico"),CONCATENATE("R",'Mapa final'!$A$12),"")</f>
        <v>R1</v>
      </c>
      <c r="AI6" s="442"/>
      <c r="AJ6" s="442" t="str">
        <f>IF(AND('Mapa final'!$M$18="Muy Alta",'Mapa final'!$Q$18="Catastrófico"),CONCATENATE("R",'Mapa final'!$A$18),"")</f>
        <v/>
      </c>
      <c r="AK6" s="442"/>
      <c r="AL6" s="442" t="str">
        <f>IF(AND('Mapa final'!$M$24="Muy Alta",'Mapa final'!$Q$24="Catastrófico"),CONCATENATE("R",'Mapa final'!$A$24),"")</f>
        <v/>
      </c>
      <c r="AM6" s="443"/>
      <c r="AO6" s="468" t="s">
        <v>74</v>
      </c>
      <c r="AP6" s="469"/>
      <c r="AQ6" s="469"/>
      <c r="AR6" s="469"/>
      <c r="AS6" s="469"/>
      <c r="AT6" s="47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row>
    <row r="7" spans="1:99" ht="15" customHeight="1" x14ac:dyDescent="0.2">
      <c r="A7" s="10"/>
      <c r="B7" s="466"/>
      <c r="C7" s="466"/>
      <c r="D7" s="467"/>
      <c r="E7" s="458"/>
      <c r="F7" s="459"/>
      <c r="G7" s="459"/>
      <c r="H7" s="459"/>
      <c r="I7" s="460"/>
      <c r="J7" s="444"/>
      <c r="K7" s="445"/>
      <c r="L7" s="445"/>
      <c r="M7" s="445"/>
      <c r="N7" s="445"/>
      <c r="O7" s="447"/>
      <c r="P7" s="444"/>
      <c r="Q7" s="445"/>
      <c r="R7" s="445"/>
      <c r="S7" s="445"/>
      <c r="T7" s="445"/>
      <c r="U7" s="447"/>
      <c r="V7" s="444"/>
      <c r="W7" s="445"/>
      <c r="X7" s="445"/>
      <c r="Y7" s="445"/>
      <c r="Z7" s="445"/>
      <c r="AA7" s="447"/>
      <c r="AB7" s="444"/>
      <c r="AC7" s="445"/>
      <c r="AD7" s="445"/>
      <c r="AE7" s="445"/>
      <c r="AF7" s="445"/>
      <c r="AG7" s="447"/>
      <c r="AH7" s="435"/>
      <c r="AI7" s="436"/>
      <c r="AJ7" s="436"/>
      <c r="AK7" s="436"/>
      <c r="AL7" s="436"/>
      <c r="AM7" s="437"/>
      <c r="AN7" s="10"/>
      <c r="AO7" s="471"/>
      <c r="AP7" s="472"/>
      <c r="AQ7" s="472"/>
      <c r="AR7" s="472"/>
      <c r="AS7" s="472"/>
      <c r="AT7" s="473"/>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row>
    <row r="8" spans="1:99" ht="15" customHeight="1" x14ac:dyDescent="0.2">
      <c r="A8" s="10"/>
      <c r="B8" s="466"/>
      <c r="C8" s="466"/>
      <c r="D8" s="467"/>
      <c r="E8" s="458"/>
      <c r="F8" s="459"/>
      <c r="G8" s="459"/>
      <c r="H8" s="459"/>
      <c r="I8" s="460"/>
      <c r="J8" s="444" t="str">
        <f>IF(AND('Mapa final'!$M$30="Muy Alta",'Mapa final'!$Q$30="Leve"),CONCATENATE("R",'Mapa final'!$A$30),"")</f>
        <v/>
      </c>
      <c r="K8" s="445"/>
      <c r="L8" s="446" t="str">
        <f>IF(AND('Mapa final'!$M$36="Muy Alta",'Mapa final'!$Q$36="Leve"),CONCATENATE("R",'Mapa final'!$A$36),"")</f>
        <v/>
      </c>
      <c r="M8" s="446"/>
      <c r="N8" s="446" t="str">
        <f>IF(AND('Mapa final'!$M$42="Muy Alta",'Mapa final'!$Q$42="Leve"),CONCATENATE("R",'Mapa final'!$A$42),"")</f>
        <v/>
      </c>
      <c r="O8" s="447"/>
      <c r="P8" s="444" t="str">
        <f>IF(AND('Mapa final'!$M$30="Muy Alta",'Mapa final'!$Q$30="Menor"),CONCATENATE("R",'Mapa final'!$A$30),"")</f>
        <v/>
      </c>
      <c r="Q8" s="445"/>
      <c r="R8" s="446" t="str">
        <f>IF(AND('Mapa final'!$M$36="Muy Alta",'Mapa final'!$Q$36="Menor"),CONCATENATE("R",'Mapa final'!$A$36),"")</f>
        <v/>
      </c>
      <c r="S8" s="446"/>
      <c r="T8" s="446" t="str">
        <f>IF(AND('Mapa final'!$M$42="Muy Alta",'Mapa final'!$Q$42="Menor"),CONCATENATE("R",'Mapa final'!$A$42),"")</f>
        <v/>
      </c>
      <c r="U8" s="447"/>
      <c r="V8" s="444" t="str">
        <f>IF(AND('Mapa final'!$M$30="Muy Alta",'Mapa final'!$Q$30="Moderado"),CONCATENATE("R",'Mapa final'!$A$30),"")</f>
        <v/>
      </c>
      <c r="W8" s="445"/>
      <c r="X8" s="446" t="str">
        <f>IF(AND('Mapa final'!$M$36="Muy Alta",'Mapa final'!$Q$36="Moderado"),CONCATENATE("R",'Mapa final'!$A$36),"")</f>
        <v/>
      </c>
      <c r="Y8" s="446"/>
      <c r="Z8" s="446" t="str">
        <f>IF(AND('Mapa final'!$M$42="Muy Alta",'Mapa final'!$Q$42="Moderado"),CONCATENATE("R",'Mapa final'!$A$42),"")</f>
        <v/>
      </c>
      <c r="AA8" s="447"/>
      <c r="AB8" s="444" t="str">
        <f>IF(AND('Mapa final'!$M$30="Muy Alta",'Mapa final'!$Q$30="Mayor"),CONCATENATE("R",'Mapa final'!$A$30),"")</f>
        <v/>
      </c>
      <c r="AC8" s="445"/>
      <c r="AD8" s="446" t="str">
        <f>IF(AND('Mapa final'!$M$36="Muy Alta",'Mapa final'!$Q$36="Mayor"),CONCATENATE("R",'Mapa final'!$A$36),"")</f>
        <v/>
      </c>
      <c r="AE8" s="446"/>
      <c r="AF8" s="446" t="str">
        <f>IF(AND('Mapa final'!$M$42="Muy Alta",'Mapa final'!$Q$42="Mayor"),CONCATENATE("R",'Mapa final'!$A$42),"")</f>
        <v/>
      </c>
      <c r="AG8" s="447"/>
      <c r="AH8" s="435" t="str">
        <f>IF(AND('Mapa final'!$M$30="Muy Alta",'Mapa final'!$Q$30="Catastrófico"),CONCATENATE("R",'Mapa final'!$A$30),"")</f>
        <v/>
      </c>
      <c r="AI8" s="436"/>
      <c r="AJ8" s="436" t="str">
        <f>IF(AND('Mapa final'!$M$36="Muy Alta",'Mapa final'!$Q$36="Catastrófico"),CONCATENATE("R",'Mapa final'!$A$36),"")</f>
        <v/>
      </c>
      <c r="AK8" s="436"/>
      <c r="AL8" s="436" t="str">
        <f>IF(AND('Mapa final'!$M$42="Muy Alta",'Mapa final'!$Q$42="Catastrófico"),CONCATENATE("R",'Mapa final'!$A$42),"")</f>
        <v/>
      </c>
      <c r="AM8" s="437"/>
      <c r="AN8" s="10"/>
      <c r="AO8" s="471"/>
      <c r="AP8" s="472"/>
      <c r="AQ8" s="472"/>
      <c r="AR8" s="472"/>
      <c r="AS8" s="472"/>
      <c r="AT8" s="473"/>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row>
    <row r="9" spans="1:99" ht="15" customHeight="1" x14ac:dyDescent="0.2">
      <c r="A9" s="10"/>
      <c r="B9" s="466"/>
      <c r="C9" s="466"/>
      <c r="D9" s="467"/>
      <c r="E9" s="458"/>
      <c r="F9" s="459"/>
      <c r="G9" s="459"/>
      <c r="H9" s="459"/>
      <c r="I9" s="460"/>
      <c r="J9" s="444"/>
      <c r="K9" s="445"/>
      <c r="L9" s="446"/>
      <c r="M9" s="446"/>
      <c r="N9" s="446"/>
      <c r="O9" s="447"/>
      <c r="P9" s="444"/>
      <c r="Q9" s="445"/>
      <c r="R9" s="446"/>
      <c r="S9" s="446"/>
      <c r="T9" s="446"/>
      <c r="U9" s="447"/>
      <c r="V9" s="444"/>
      <c r="W9" s="445"/>
      <c r="X9" s="446"/>
      <c r="Y9" s="446"/>
      <c r="Z9" s="446"/>
      <c r="AA9" s="447"/>
      <c r="AB9" s="444"/>
      <c r="AC9" s="445"/>
      <c r="AD9" s="446"/>
      <c r="AE9" s="446"/>
      <c r="AF9" s="446"/>
      <c r="AG9" s="447"/>
      <c r="AH9" s="435"/>
      <c r="AI9" s="436"/>
      <c r="AJ9" s="436"/>
      <c r="AK9" s="436"/>
      <c r="AL9" s="436"/>
      <c r="AM9" s="437"/>
      <c r="AN9" s="10"/>
      <c r="AO9" s="471"/>
      <c r="AP9" s="472"/>
      <c r="AQ9" s="472"/>
      <c r="AR9" s="472"/>
      <c r="AS9" s="472"/>
      <c r="AT9" s="473"/>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row>
    <row r="10" spans="1:99" ht="15" customHeight="1" x14ac:dyDescent="0.2">
      <c r="A10" s="10"/>
      <c r="B10" s="466"/>
      <c r="C10" s="466"/>
      <c r="D10" s="467"/>
      <c r="E10" s="458"/>
      <c r="F10" s="459"/>
      <c r="G10" s="459"/>
      <c r="H10" s="459"/>
      <c r="I10" s="460"/>
      <c r="J10" s="444" t="str">
        <f>IF(AND('Mapa final'!$M$48="Muy Alta",'Mapa final'!$Q$48="Leve"),CONCATENATE("R",'Mapa final'!$A$48),"")</f>
        <v/>
      </c>
      <c r="K10" s="445"/>
      <c r="L10" s="446" t="str">
        <f>IF(AND('Mapa final'!$M$54="Muy Alta",'Mapa final'!$Q$54="Leve"),CONCATENATE("R",'Mapa final'!$A$54),"")</f>
        <v/>
      </c>
      <c r="M10" s="446"/>
      <c r="N10" s="446" t="str">
        <f>IF(AND('Mapa final'!$M$60="Muy Alta",'Mapa final'!$Q$60="Leve"),CONCATENATE("R",'Mapa final'!$A$60),"")</f>
        <v/>
      </c>
      <c r="O10" s="447"/>
      <c r="P10" s="444" t="str">
        <f>IF(AND('Mapa final'!$M$48="Muy Alta",'Mapa final'!$Q$48="Menor"),CONCATENATE("R",'Mapa final'!$A$48),"")</f>
        <v/>
      </c>
      <c r="Q10" s="445"/>
      <c r="R10" s="446" t="str">
        <f>IF(AND('Mapa final'!$M$54="Muy Alta",'Mapa final'!$Q$54="Menor"),CONCATENATE("R",'Mapa final'!$A$54),"")</f>
        <v/>
      </c>
      <c r="S10" s="446"/>
      <c r="T10" s="446" t="str">
        <f>IF(AND('Mapa final'!$M$60="Muy Alta",'Mapa final'!$Q$60="Menor"),CONCATENATE("R",'Mapa final'!$A$60),"")</f>
        <v/>
      </c>
      <c r="U10" s="447"/>
      <c r="V10" s="444" t="str">
        <f>IF(AND('Mapa final'!$M$48="Muy Alta",'Mapa final'!$Q$48="Moderado"),CONCATENATE("R",'Mapa final'!$A$48),"")</f>
        <v/>
      </c>
      <c r="W10" s="445"/>
      <c r="X10" s="446" t="str">
        <f>IF(AND('Mapa final'!$M$54="Muy Alta",'Mapa final'!$Q$54="Moderado"),CONCATENATE("R",'Mapa final'!$A$54),"")</f>
        <v/>
      </c>
      <c r="Y10" s="446"/>
      <c r="Z10" s="446" t="str">
        <f>IF(AND('Mapa final'!$M$60="Muy Alta",'Mapa final'!$Q$60="Moderado"),CONCATENATE("R",'Mapa final'!$A$60),"")</f>
        <v/>
      </c>
      <c r="AA10" s="447"/>
      <c r="AB10" s="444" t="str">
        <f>IF(AND('Mapa final'!$M$48="Muy Alta",'Mapa final'!$Q$48="Mayor"),CONCATENATE("R",'Mapa final'!$A$48),"")</f>
        <v/>
      </c>
      <c r="AC10" s="445"/>
      <c r="AD10" s="446" t="str">
        <f>IF(AND('Mapa final'!$M$54="Muy Alta",'Mapa final'!$Q$54="Mayor"),CONCATENATE("R",'Mapa final'!$A$54),"")</f>
        <v/>
      </c>
      <c r="AE10" s="446"/>
      <c r="AF10" s="446" t="str">
        <f>IF(AND('Mapa final'!$M$60="Muy Alta",'Mapa final'!$Q$60="Mayor"),CONCATENATE("R",'Mapa final'!$A$60),"")</f>
        <v/>
      </c>
      <c r="AG10" s="447"/>
      <c r="AH10" s="435" t="str">
        <f>IF(AND('Mapa final'!$M$48="Muy Alta",'Mapa final'!$Q$48="Catastrófico"),CONCATENATE("R",'Mapa final'!$A$48),"")</f>
        <v/>
      </c>
      <c r="AI10" s="436"/>
      <c r="AJ10" s="436" t="str">
        <f>IF(AND('Mapa final'!$M$54="Muy Alta",'Mapa final'!$Q$54="Catastrófico"),CONCATENATE("R",'Mapa final'!$A$54),"")</f>
        <v/>
      </c>
      <c r="AK10" s="436"/>
      <c r="AL10" s="436" t="str">
        <f>IF(AND('Mapa final'!$M$60="Muy Alta",'Mapa final'!$Q$60="Catastrófico"),CONCATENATE("R",'Mapa final'!$A$60),"")</f>
        <v/>
      </c>
      <c r="AM10" s="437"/>
      <c r="AN10" s="10"/>
      <c r="AO10" s="471"/>
      <c r="AP10" s="472"/>
      <c r="AQ10" s="472"/>
      <c r="AR10" s="472"/>
      <c r="AS10" s="472"/>
      <c r="AT10" s="473"/>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row>
    <row r="11" spans="1:99" ht="15" customHeight="1" x14ac:dyDescent="0.2">
      <c r="A11" s="10"/>
      <c r="B11" s="466"/>
      <c r="C11" s="466"/>
      <c r="D11" s="467"/>
      <c r="E11" s="458"/>
      <c r="F11" s="459"/>
      <c r="G11" s="459"/>
      <c r="H11" s="459"/>
      <c r="I11" s="460"/>
      <c r="J11" s="444"/>
      <c r="K11" s="445"/>
      <c r="L11" s="446"/>
      <c r="M11" s="446"/>
      <c r="N11" s="446"/>
      <c r="O11" s="447"/>
      <c r="P11" s="444"/>
      <c r="Q11" s="445"/>
      <c r="R11" s="446"/>
      <c r="S11" s="446"/>
      <c r="T11" s="446"/>
      <c r="U11" s="447"/>
      <c r="V11" s="444"/>
      <c r="W11" s="445"/>
      <c r="X11" s="446"/>
      <c r="Y11" s="446"/>
      <c r="Z11" s="446"/>
      <c r="AA11" s="447"/>
      <c r="AB11" s="444"/>
      <c r="AC11" s="445"/>
      <c r="AD11" s="446"/>
      <c r="AE11" s="446"/>
      <c r="AF11" s="446"/>
      <c r="AG11" s="447"/>
      <c r="AH11" s="435"/>
      <c r="AI11" s="436"/>
      <c r="AJ11" s="436"/>
      <c r="AK11" s="436"/>
      <c r="AL11" s="436"/>
      <c r="AM11" s="437"/>
      <c r="AN11" s="10"/>
      <c r="AO11" s="471"/>
      <c r="AP11" s="472"/>
      <c r="AQ11" s="472"/>
      <c r="AR11" s="472"/>
      <c r="AS11" s="472"/>
      <c r="AT11" s="473"/>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row>
    <row r="12" spans="1:99" ht="15" customHeight="1" x14ac:dyDescent="0.2">
      <c r="A12" s="10"/>
      <c r="B12" s="466"/>
      <c r="C12" s="466"/>
      <c r="D12" s="467"/>
      <c r="E12" s="458"/>
      <c r="F12" s="459"/>
      <c r="G12" s="459"/>
      <c r="H12" s="459"/>
      <c r="I12" s="460"/>
      <c r="J12" s="444" t="str">
        <f>IF(AND('Mapa final'!$M$66="Muy Alta",'Mapa final'!$Q$66="Leve"),CONCATENATE("R",'Mapa final'!$A$66),"")</f>
        <v/>
      </c>
      <c r="K12" s="445"/>
      <c r="L12" s="446" t="str">
        <f>IF(AND('Mapa final'!$M$72="Muy Alta",'Mapa final'!$Q$72="Leve"),CONCATENATE("R",'Mapa final'!$A$72),"")</f>
        <v/>
      </c>
      <c r="M12" s="446"/>
      <c r="N12" s="446" t="str">
        <f>IF(AND('Mapa final'!$M$79="Muy Alta",'Mapa final'!$Q$79="Leve"),CONCATENATE("R",'Mapa final'!$A$79),"")</f>
        <v/>
      </c>
      <c r="O12" s="447"/>
      <c r="P12" s="444" t="str">
        <f>IF(AND('Mapa final'!$M$66="Muy Alta",'Mapa final'!$Q$66="Menor"),CONCATENATE("R",'Mapa final'!$A$66),"")</f>
        <v/>
      </c>
      <c r="Q12" s="445"/>
      <c r="R12" s="446" t="str">
        <f>IF(AND('Mapa final'!$M$72="Muy Alta",'Mapa final'!$Q$72="Menor"),CONCATENATE("R",'Mapa final'!$A$72),"")</f>
        <v/>
      </c>
      <c r="S12" s="446"/>
      <c r="T12" s="446" t="str">
        <f>IF(AND('Mapa final'!$M$79="Muy Alta",'Mapa final'!$Q$79="Menor"),CONCATENATE("R",'Mapa final'!$A$79),"")</f>
        <v/>
      </c>
      <c r="U12" s="447"/>
      <c r="V12" s="444" t="str">
        <f>IF(AND('Mapa final'!$M$66="Muy Alta",'Mapa final'!$Q$66="Moderado"),CONCATENATE("R",'Mapa final'!$A$66),"")</f>
        <v/>
      </c>
      <c r="W12" s="445"/>
      <c r="X12" s="446" t="str">
        <f>IF(AND('Mapa final'!$M$72="Muy Alta",'Mapa final'!$Q$72="Moderado"),CONCATENATE("R",'Mapa final'!$A$72),"")</f>
        <v/>
      </c>
      <c r="Y12" s="446"/>
      <c r="Z12" s="446" t="str">
        <f>IF(AND('Mapa final'!$M$79="Muy Alta",'Mapa final'!$Q$79="Moderado"),CONCATENATE("R",'Mapa final'!$A$79),"")</f>
        <v/>
      </c>
      <c r="AA12" s="447"/>
      <c r="AB12" s="444" t="str">
        <f>IF(AND('Mapa final'!$M$66="Muy Alta",'Mapa final'!$Q$66="Mayor"),CONCATENATE("R",'Mapa final'!$A$66),"")</f>
        <v/>
      </c>
      <c r="AC12" s="445"/>
      <c r="AD12" s="446" t="str">
        <f>IF(AND('Mapa final'!$M$72="Muy Alta",'Mapa final'!$Q$72="Mayor"),CONCATENATE("R",'Mapa final'!$A$72),"")</f>
        <v/>
      </c>
      <c r="AE12" s="446"/>
      <c r="AF12" s="446" t="str">
        <f>IF(AND('Mapa final'!$M$79="Muy Alta",'Mapa final'!$Q$79="Mayor"),CONCATENATE("R",'Mapa final'!$A$79),"")</f>
        <v/>
      </c>
      <c r="AG12" s="447"/>
      <c r="AH12" s="435" t="str">
        <f>IF(AND('Mapa final'!$M$66="Muy Alta",'Mapa final'!$Q$66="Catastrófico"),CONCATENATE("R",'Mapa final'!$A$66),"")</f>
        <v/>
      </c>
      <c r="AI12" s="436"/>
      <c r="AJ12" s="436" t="str">
        <f>IF(AND('Mapa final'!$M$72="Muy Alta",'Mapa final'!$Q$72="Catastrófico"),CONCATENATE("R",'Mapa final'!$A$72),"")</f>
        <v/>
      </c>
      <c r="AK12" s="436"/>
      <c r="AL12" s="436" t="str">
        <f>IF(AND('Mapa final'!$M$79="Muy Alta",'Mapa final'!$Q$79="Catastrófico"),CONCATENATE("R",'Mapa final'!$A$79),"")</f>
        <v/>
      </c>
      <c r="AM12" s="437"/>
      <c r="AN12" s="10"/>
      <c r="AO12" s="471"/>
      <c r="AP12" s="472"/>
      <c r="AQ12" s="472"/>
      <c r="AR12" s="472"/>
      <c r="AS12" s="472"/>
      <c r="AT12" s="473"/>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row>
    <row r="13" spans="1:99" ht="15.75" customHeight="1" thickBot="1" x14ac:dyDescent="0.25">
      <c r="A13" s="10"/>
      <c r="B13" s="466"/>
      <c r="C13" s="466"/>
      <c r="D13" s="467"/>
      <c r="E13" s="461"/>
      <c r="F13" s="462"/>
      <c r="G13" s="462"/>
      <c r="H13" s="462"/>
      <c r="I13" s="463"/>
      <c r="J13" s="444"/>
      <c r="K13" s="445"/>
      <c r="L13" s="445"/>
      <c r="M13" s="445"/>
      <c r="N13" s="445"/>
      <c r="O13" s="447"/>
      <c r="P13" s="444"/>
      <c r="Q13" s="445"/>
      <c r="R13" s="445"/>
      <c r="S13" s="445"/>
      <c r="T13" s="445"/>
      <c r="U13" s="447"/>
      <c r="V13" s="444"/>
      <c r="W13" s="445"/>
      <c r="X13" s="445"/>
      <c r="Y13" s="445"/>
      <c r="Z13" s="445"/>
      <c r="AA13" s="447"/>
      <c r="AB13" s="444"/>
      <c r="AC13" s="445"/>
      <c r="AD13" s="445"/>
      <c r="AE13" s="445"/>
      <c r="AF13" s="445"/>
      <c r="AG13" s="447"/>
      <c r="AH13" s="438"/>
      <c r="AI13" s="439"/>
      <c r="AJ13" s="439"/>
      <c r="AK13" s="439"/>
      <c r="AL13" s="439"/>
      <c r="AM13" s="440"/>
      <c r="AN13" s="10"/>
      <c r="AO13" s="474"/>
      <c r="AP13" s="475"/>
      <c r="AQ13" s="475"/>
      <c r="AR13" s="475"/>
      <c r="AS13" s="475"/>
      <c r="AT13" s="476"/>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row>
    <row r="14" spans="1:99" ht="15" customHeight="1" x14ac:dyDescent="0.2">
      <c r="A14" s="10"/>
      <c r="B14" s="466"/>
      <c r="C14" s="466"/>
      <c r="D14" s="467"/>
      <c r="E14" s="455" t="s">
        <v>109</v>
      </c>
      <c r="F14" s="456"/>
      <c r="G14" s="456"/>
      <c r="H14" s="456"/>
      <c r="I14" s="456"/>
      <c r="J14" s="432" t="str">
        <f>IF(AND('Mapa final'!$M$12="Alta",'Mapa final'!$Q$12="Leve"),CONCATENATE("R",'Mapa final'!$A$12),"")</f>
        <v/>
      </c>
      <c r="K14" s="433"/>
      <c r="L14" s="433" t="str">
        <f>IF(AND('Mapa final'!$M$18="Alta",'Mapa final'!$Q$18="Leve"),CONCATENATE("R",'Mapa final'!$A$18),"")</f>
        <v/>
      </c>
      <c r="M14" s="433"/>
      <c r="N14" s="433" t="str">
        <f>IF(AND('Mapa final'!$M$24="Alta",'Mapa final'!$Q$24="Leve"),CONCATENATE("R",'Mapa final'!$A$24),"")</f>
        <v/>
      </c>
      <c r="O14" s="434"/>
      <c r="P14" s="432" t="str">
        <f>IF(AND('Mapa final'!$M$12="Alta",'Mapa final'!$Q$12="Menor"),CONCATENATE("R",'Mapa final'!$A$12),"")</f>
        <v/>
      </c>
      <c r="Q14" s="433"/>
      <c r="R14" s="433" t="str">
        <f>IF(AND('Mapa final'!$M$18="Alta",'Mapa final'!$Q$18="Menor"),CONCATENATE("R",'Mapa final'!$A$18),"")</f>
        <v/>
      </c>
      <c r="S14" s="433"/>
      <c r="T14" s="433" t="str">
        <f>IF(AND('Mapa final'!$M$24="Alta",'Mapa final'!$Q$24="Menor"),CONCATENATE("R",'Mapa final'!$A$24),"")</f>
        <v/>
      </c>
      <c r="U14" s="434"/>
      <c r="V14" s="451" t="str">
        <f>IF(AND('Mapa final'!$M$12="Alta",'Mapa final'!$Q$12="Moderado"),CONCATENATE("R",'Mapa final'!$A$12),"")</f>
        <v/>
      </c>
      <c r="W14" s="452"/>
      <c r="X14" s="452" t="str">
        <f>IF(AND('Mapa final'!$M$18="Alta",'Mapa final'!$Q$18="Moderado"),CONCATENATE("R",'Mapa final'!$A$18),"")</f>
        <v/>
      </c>
      <c r="Y14" s="452"/>
      <c r="Z14" s="452" t="str">
        <f>IF(AND('Mapa final'!$M$24="Alta",'Mapa final'!$Q$24="Moderado"),CONCATENATE("R",'Mapa final'!$A$24),"")</f>
        <v/>
      </c>
      <c r="AA14" s="453"/>
      <c r="AB14" s="451" t="str">
        <f>IF(AND('Mapa final'!$M$12="Alta",'Mapa final'!$Q$12="Mayor"),CONCATENATE("R",'Mapa final'!$A$12),"")</f>
        <v/>
      </c>
      <c r="AC14" s="452"/>
      <c r="AD14" s="452" t="str">
        <f>IF(AND('Mapa final'!$M$18="Alta",'Mapa final'!$Q$18="Mayor"),CONCATENATE("R",'Mapa final'!$A$18),"")</f>
        <v/>
      </c>
      <c r="AE14" s="452"/>
      <c r="AF14" s="452" t="str">
        <f>IF(AND('Mapa final'!$M$24="Alta",'Mapa final'!$Q$24="Mayor"),CONCATENATE("R",'Mapa final'!$A$24),"")</f>
        <v/>
      </c>
      <c r="AG14" s="453"/>
      <c r="AH14" s="441" t="str">
        <f>IF(AND('Mapa final'!$M$12="Alta",'Mapa final'!$Q$12="Catastrófico"),CONCATENATE("R",'Mapa final'!$A$12),"")</f>
        <v/>
      </c>
      <c r="AI14" s="442"/>
      <c r="AJ14" s="442" t="str">
        <f>IF(AND('Mapa final'!$M$18="Alta",'Mapa final'!$Q$18="Catastrófico"),CONCATENATE("R",'Mapa final'!$A$18),"")</f>
        <v/>
      </c>
      <c r="AK14" s="442"/>
      <c r="AL14" s="442" t="str">
        <f>IF(AND('Mapa final'!$M$24="Alta",'Mapa final'!$Q$24="Catastrófico"),CONCATENATE("R",'Mapa final'!$A$24),"")</f>
        <v/>
      </c>
      <c r="AM14" s="443"/>
      <c r="AN14" s="10"/>
      <c r="AO14" s="477" t="s">
        <v>75</v>
      </c>
      <c r="AP14" s="478"/>
      <c r="AQ14" s="478"/>
      <c r="AR14" s="478"/>
      <c r="AS14" s="478"/>
      <c r="AT14" s="479"/>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row>
    <row r="15" spans="1:99" ht="15" customHeight="1" x14ac:dyDescent="0.2">
      <c r="A15" s="10"/>
      <c r="B15" s="466"/>
      <c r="C15" s="466"/>
      <c r="D15" s="467"/>
      <c r="E15" s="458"/>
      <c r="F15" s="464"/>
      <c r="G15" s="464"/>
      <c r="H15" s="464"/>
      <c r="I15" s="459"/>
      <c r="J15" s="426"/>
      <c r="K15" s="427"/>
      <c r="L15" s="427"/>
      <c r="M15" s="427"/>
      <c r="N15" s="427"/>
      <c r="O15" s="428"/>
      <c r="P15" s="426"/>
      <c r="Q15" s="427"/>
      <c r="R15" s="427"/>
      <c r="S15" s="427"/>
      <c r="T15" s="427"/>
      <c r="U15" s="428"/>
      <c r="V15" s="444"/>
      <c r="W15" s="445"/>
      <c r="X15" s="445"/>
      <c r="Y15" s="445"/>
      <c r="Z15" s="445"/>
      <c r="AA15" s="447"/>
      <c r="AB15" s="444"/>
      <c r="AC15" s="445"/>
      <c r="AD15" s="445"/>
      <c r="AE15" s="445"/>
      <c r="AF15" s="445"/>
      <c r="AG15" s="447"/>
      <c r="AH15" s="435"/>
      <c r="AI15" s="436"/>
      <c r="AJ15" s="436"/>
      <c r="AK15" s="436"/>
      <c r="AL15" s="436"/>
      <c r="AM15" s="437"/>
      <c r="AN15" s="10"/>
      <c r="AO15" s="480"/>
      <c r="AP15" s="481"/>
      <c r="AQ15" s="481"/>
      <c r="AR15" s="481"/>
      <c r="AS15" s="481"/>
      <c r="AT15" s="482"/>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row>
    <row r="16" spans="1:99" ht="15" customHeight="1" x14ac:dyDescent="0.2">
      <c r="A16" s="10"/>
      <c r="B16" s="466"/>
      <c r="C16" s="466"/>
      <c r="D16" s="467"/>
      <c r="E16" s="458"/>
      <c r="F16" s="464"/>
      <c r="G16" s="464"/>
      <c r="H16" s="464"/>
      <c r="I16" s="459"/>
      <c r="J16" s="426" t="str">
        <f>IF(AND('Mapa final'!$M$30="Alta",'Mapa final'!$Q$30="Leve"),CONCATENATE("R",'Mapa final'!$A$30),"")</f>
        <v/>
      </c>
      <c r="K16" s="427"/>
      <c r="L16" s="427" t="str">
        <f>IF(AND('Mapa final'!$M$36="Alta",'Mapa final'!$Q$36="Leve"),CONCATENATE("R",'Mapa final'!$A$36),"")</f>
        <v/>
      </c>
      <c r="M16" s="427"/>
      <c r="N16" s="427" t="str">
        <f>IF(AND('Mapa final'!$M$42="Alta",'Mapa final'!$Q$42="Leve"),CONCATENATE("R",'Mapa final'!$A$42),"")</f>
        <v/>
      </c>
      <c r="O16" s="428"/>
      <c r="P16" s="426" t="str">
        <f>IF(AND('Mapa final'!$M$30="Alta",'Mapa final'!$Q$30="Menor"),CONCATENATE("R",'Mapa final'!$A$30),"")</f>
        <v/>
      </c>
      <c r="Q16" s="427"/>
      <c r="R16" s="427" t="str">
        <f>IF(AND('Mapa final'!$M$36="Alta",'Mapa final'!$Q$36="Menor"),CONCATENATE("R",'Mapa final'!$A$36),"")</f>
        <v/>
      </c>
      <c r="S16" s="427"/>
      <c r="T16" s="427" t="str">
        <f>IF(AND('Mapa final'!$M$42="Alta",'Mapa final'!$Q$42="Menor"),CONCATENATE("R",'Mapa final'!$A$42),"")</f>
        <v/>
      </c>
      <c r="U16" s="428"/>
      <c r="V16" s="444" t="str">
        <f>IF(AND('Mapa final'!$M$30="Alta",'Mapa final'!$Q$30="Moderado"),CONCATENATE("R",'Mapa final'!$A$30),"")</f>
        <v/>
      </c>
      <c r="W16" s="445"/>
      <c r="X16" s="446" t="str">
        <f>IF(AND('Mapa final'!$M$36="Alta",'Mapa final'!$Q$36="Moderado"),CONCATENATE("R",'Mapa final'!$A$36),"")</f>
        <v/>
      </c>
      <c r="Y16" s="446"/>
      <c r="Z16" s="446" t="str">
        <f>IF(AND('Mapa final'!$M$42="Alta",'Mapa final'!$Q$42="Moderado"),CONCATENATE("R",'Mapa final'!$A$42),"")</f>
        <v/>
      </c>
      <c r="AA16" s="447"/>
      <c r="AB16" s="444" t="str">
        <f>IF(AND('Mapa final'!$M$30="Alta",'Mapa final'!$Q$30="Mayor"),CONCATENATE("R",'Mapa final'!$A$30),"")</f>
        <v/>
      </c>
      <c r="AC16" s="445"/>
      <c r="AD16" s="446" t="str">
        <f>IF(AND('Mapa final'!$M$36="Alta",'Mapa final'!$Q$36="Mayor"),CONCATENATE("R",'Mapa final'!$A$36),"")</f>
        <v/>
      </c>
      <c r="AE16" s="446"/>
      <c r="AF16" s="446" t="str">
        <f>IF(AND('Mapa final'!$M$42="Alta",'Mapa final'!$Q$42="Mayor"),CONCATENATE("R",'Mapa final'!$A$42),"")</f>
        <v/>
      </c>
      <c r="AG16" s="447"/>
      <c r="AH16" s="435" t="str">
        <f>IF(AND('Mapa final'!$M$30="Alta",'Mapa final'!$Q$30="Catastrófico"),CONCATENATE("R",'Mapa final'!$A$30),"")</f>
        <v>R4</v>
      </c>
      <c r="AI16" s="436"/>
      <c r="AJ16" s="436" t="str">
        <f>IF(AND('Mapa final'!$M$36="Alta",'Mapa final'!$Q$36="Catastrófico"),CONCATENATE("R",'Mapa final'!$A$36),"")</f>
        <v>R5</v>
      </c>
      <c r="AK16" s="436"/>
      <c r="AL16" s="436" t="str">
        <f>IF(AND('Mapa final'!$M$42="Alta",'Mapa final'!$Q$42="Catastrófico"),CONCATENATE("R",'Mapa final'!$A$42),"")</f>
        <v/>
      </c>
      <c r="AM16" s="437"/>
      <c r="AN16" s="10"/>
      <c r="AO16" s="480"/>
      <c r="AP16" s="481"/>
      <c r="AQ16" s="481"/>
      <c r="AR16" s="481"/>
      <c r="AS16" s="481"/>
      <c r="AT16" s="482"/>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row>
    <row r="17" spans="1:80" ht="15" customHeight="1" x14ac:dyDescent="0.2">
      <c r="A17" s="10"/>
      <c r="B17" s="466"/>
      <c r="C17" s="466"/>
      <c r="D17" s="467"/>
      <c r="E17" s="458"/>
      <c r="F17" s="464"/>
      <c r="G17" s="464"/>
      <c r="H17" s="464"/>
      <c r="I17" s="459"/>
      <c r="J17" s="426"/>
      <c r="K17" s="427"/>
      <c r="L17" s="427"/>
      <c r="M17" s="427"/>
      <c r="N17" s="427"/>
      <c r="O17" s="428"/>
      <c r="P17" s="426"/>
      <c r="Q17" s="427"/>
      <c r="R17" s="427"/>
      <c r="S17" s="427"/>
      <c r="T17" s="427"/>
      <c r="U17" s="428"/>
      <c r="V17" s="444"/>
      <c r="W17" s="445"/>
      <c r="X17" s="446"/>
      <c r="Y17" s="446"/>
      <c r="Z17" s="446"/>
      <c r="AA17" s="447"/>
      <c r="AB17" s="444"/>
      <c r="AC17" s="445"/>
      <c r="AD17" s="446"/>
      <c r="AE17" s="446"/>
      <c r="AF17" s="446"/>
      <c r="AG17" s="447"/>
      <c r="AH17" s="435"/>
      <c r="AI17" s="436"/>
      <c r="AJ17" s="436"/>
      <c r="AK17" s="436"/>
      <c r="AL17" s="436"/>
      <c r="AM17" s="437"/>
      <c r="AN17" s="10"/>
      <c r="AO17" s="480"/>
      <c r="AP17" s="481"/>
      <c r="AQ17" s="481"/>
      <c r="AR17" s="481"/>
      <c r="AS17" s="481"/>
      <c r="AT17" s="482"/>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row>
    <row r="18" spans="1:80" ht="15" customHeight="1" x14ac:dyDescent="0.2">
      <c r="A18" s="10"/>
      <c r="B18" s="466"/>
      <c r="C18" s="466"/>
      <c r="D18" s="467"/>
      <c r="E18" s="458"/>
      <c r="F18" s="464"/>
      <c r="G18" s="464"/>
      <c r="H18" s="464"/>
      <c r="I18" s="459"/>
      <c r="J18" s="426" t="str">
        <f>IF(AND('Mapa final'!$M$48="Alta",'Mapa final'!$Q$48="Leve"),CONCATENATE("R",'Mapa final'!$A$48),"")</f>
        <v/>
      </c>
      <c r="K18" s="427"/>
      <c r="L18" s="427" t="str">
        <f>IF(AND('Mapa final'!$M$54="Alta",'Mapa final'!$Q$54="Leve"),CONCATENATE("R",'Mapa final'!$A$54),"")</f>
        <v/>
      </c>
      <c r="M18" s="427"/>
      <c r="N18" s="427" t="str">
        <f>IF(AND('Mapa final'!$M$60="Alta",'Mapa final'!$Q$60="Leve"),CONCATENATE("R",'Mapa final'!$A$60),"")</f>
        <v/>
      </c>
      <c r="O18" s="428"/>
      <c r="P18" s="426" t="str">
        <f>IF(AND('Mapa final'!$M$48="Alta",'Mapa final'!$Q$48="Menor"),CONCATENATE("R",'Mapa final'!$A$48),"")</f>
        <v/>
      </c>
      <c r="Q18" s="427"/>
      <c r="R18" s="427" t="str">
        <f>IF(AND('Mapa final'!$M$54="Alta",'Mapa final'!$Q$54="Menor"),CONCATENATE("R",'Mapa final'!$A$54),"")</f>
        <v/>
      </c>
      <c r="S18" s="427"/>
      <c r="T18" s="427" t="str">
        <f>IF(AND('Mapa final'!$M$60="Alta",'Mapa final'!$Q$60="Menor"),CONCATENATE("R",'Mapa final'!$A$60),"")</f>
        <v/>
      </c>
      <c r="U18" s="428"/>
      <c r="V18" s="444" t="str">
        <f>IF(AND('Mapa final'!$M$48="Alta",'Mapa final'!$Q$48="Moderado"),CONCATENATE("R",'Mapa final'!$A$48),"")</f>
        <v/>
      </c>
      <c r="W18" s="445"/>
      <c r="X18" s="446" t="str">
        <f>IF(AND('Mapa final'!$M$54="Alta",'Mapa final'!$Q$54="Moderado"),CONCATENATE("R",'Mapa final'!$A$54),"")</f>
        <v/>
      </c>
      <c r="Y18" s="446"/>
      <c r="Z18" s="446" t="str">
        <f>IF(AND('Mapa final'!$M$60="Alta",'Mapa final'!$Q$60="Moderado"),CONCATENATE("R",'Mapa final'!$A$60),"")</f>
        <v/>
      </c>
      <c r="AA18" s="447"/>
      <c r="AB18" s="444" t="str">
        <f>IF(AND('Mapa final'!$M$48="Alta",'Mapa final'!$Q$48="Mayor"),CONCATENATE("R",'Mapa final'!$A$48),"")</f>
        <v/>
      </c>
      <c r="AC18" s="445"/>
      <c r="AD18" s="446" t="str">
        <f>IF(AND('Mapa final'!$M$54="Alta",'Mapa final'!$Q$54="Mayor"),CONCATENATE("R",'Mapa final'!$A$54),"")</f>
        <v/>
      </c>
      <c r="AE18" s="446"/>
      <c r="AF18" s="446" t="str">
        <f>IF(AND('Mapa final'!$M$60="Alta",'Mapa final'!$Q$60="Mayor"),CONCATENATE("R",'Mapa final'!$A$60),"")</f>
        <v/>
      </c>
      <c r="AG18" s="447"/>
      <c r="AH18" s="435" t="str">
        <f>IF(AND('Mapa final'!$M$48="Alta",'Mapa final'!$Q$48="Catastrófico"),CONCATENATE("R",'Mapa final'!$A$48),"")</f>
        <v/>
      </c>
      <c r="AI18" s="436"/>
      <c r="AJ18" s="436" t="str">
        <f>IF(AND('Mapa final'!$M$54="Alta",'Mapa final'!$Q$54="Catastrófico"),CONCATENATE("R",'Mapa final'!$A$54),"")</f>
        <v/>
      </c>
      <c r="AK18" s="436"/>
      <c r="AL18" s="436" t="str">
        <f>IF(AND('Mapa final'!$M$60="Alta",'Mapa final'!$Q$60="Catastrófico"),CONCATENATE("R",'Mapa final'!$A$60),"")</f>
        <v/>
      </c>
      <c r="AM18" s="437"/>
      <c r="AN18" s="10"/>
      <c r="AO18" s="480"/>
      <c r="AP18" s="481"/>
      <c r="AQ18" s="481"/>
      <c r="AR18" s="481"/>
      <c r="AS18" s="481"/>
      <c r="AT18" s="482"/>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row>
    <row r="19" spans="1:80" ht="15" customHeight="1" x14ac:dyDescent="0.2">
      <c r="A19" s="10"/>
      <c r="B19" s="466"/>
      <c r="C19" s="466"/>
      <c r="D19" s="467"/>
      <c r="E19" s="458"/>
      <c r="F19" s="464"/>
      <c r="G19" s="464"/>
      <c r="H19" s="464"/>
      <c r="I19" s="459"/>
      <c r="J19" s="426"/>
      <c r="K19" s="427"/>
      <c r="L19" s="427"/>
      <c r="M19" s="427"/>
      <c r="N19" s="427"/>
      <c r="O19" s="428"/>
      <c r="P19" s="426"/>
      <c r="Q19" s="427"/>
      <c r="R19" s="427"/>
      <c r="S19" s="427"/>
      <c r="T19" s="427"/>
      <c r="U19" s="428"/>
      <c r="V19" s="444"/>
      <c r="W19" s="445"/>
      <c r="X19" s="446"/>
      <c r="Y19" s="446"/>
      <c r="Z19" s="446"/>
      <c r="AA19" s="447"/>
      <c r="AB19" s="444"/>
      <c r="AC19" s="445"/>
      <c r="AD19" s="446"/>
      <c r="AE19" s="446"/>
      <c r="AF19" s="446"/>
      <c r="AG19" s="447"/>
      <c r="AH19" s="435"/>
      <c r="AI19" s="436"/>
      <c r="AJ19" s="436"/>
      <c r="AK19" s="436"/>
      <c r="AL19" s="436"/>
      <c r="AM19" s="437"/>
      <c r="AN19" s="10"/>
      <c r="AO19" s="480"/>
      <c r="AP19" s="481"/>
      <c r="AQ19" s="481"/>
      <c r="AR19" s="481"/>
      <c r="AS19" s="481"/>
      <c r="AT19" s="482"/>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row>
    <row r="20" spans="1:80" ht="15" customHeight="1" x14ac:dyDescent="0.2">
      <c r="A20" s="10"/>
      <c r="B20" s="466"/>
      <c r="C20" s="466"/>
      <c r="D20" s="467"/>
      <c r="E20" s="458"/>
      <c r="F20" s="464"/>
      <c r="G20" s="464"/>
      <c r="H20" s="464"/>
      <c r="I20" s="459"/>
      <c r="J20" s="426" t="str">
        <f>IF(AND('Mapa final'!$M$66="Alta",'Mapa final'!$Q$66="Leve"),CONCATENATE("R",'Mapa final'!$A$66),"")</f>
        <v/>
      </c>
      <c r="K20" s="427"/>
      <c r="L20" s="427" t="str">
        <f>IF(AND('Mapa final'!$M$72="Alta",'Mapa final'!$Q$72="Leve"),CONCATENATE("R",'Mapa final'!$A$72),"")</f>
        <v/>
      </c>
      <c r="M20" s="427"/>
      <c r="N20" s="427" t="str">
        <f>IF(AND('Mapa final'!$M$79="Alta",'Mapa final'!$Q$79="Leve"),CONCATENATE("R",'Mapa final'!$A$79),"")</f>
        <v/>
      </c>
      <c r="O20" s="428"/>
      <c r="P20" s="426" t="str">
        <f>IF(AND('Mapa final'!$M$66="Alta",'Mapa final'!$Q$66="Menor"),CONCATENATE("R",'Mapa final'!$A$66),"")</f>
        <v/>
      </c>
      <c r="Q20" s="427"/>
      <c r="R20" s="427" t="str">
        <f>IF(AND('Mapa final'!$M$72="Alta",'Mapa final'!$Q$72="Menor"),CONCATENATE("R",'Mapa final'!$A$72),"")</f>
        <v/>
      </c>
      <c r="S20" s="427"/>
      <c r="T20" s="427" t="str">
        <f>IF(AND('Mapa final'!$M$79="Alta",'Mapa final'!$Q$79="Menor"),CONCATENATE("R",'Mapa final'!$A$79),"")</f>
        <v/>
      </c>
      <c r="U20" s="428"/>
      <c r="V20" s="444" t="str">
        <f>IF(AND('Mapa final'!$M$66="Alta",'Mapa final'!$Q$66="Moderado"),CONCATENATE("R",'Mapa final'!$A$66),"")</f>
        <v/>
      </c>
      <c r="W20" s="445"/>
      <c r="X20" s="446" t="str">
        <f>IF(AND('Mapa final'!$M$72="Alta",'Mapa final'!$Q$72="Moderado"),CONCATENATE("R",'Mapa final'!$A$72),"")</f>
        <v/>
      </c>
      <c r="Y20" s="446"/>
      <c r="Z20" s="446" t="str">
        <f>IF(AND('Mapa final'!$M$79="Alta",'Mapa final'!$Q$79="Moderado"),CONCATENATE("R",'Mapa final'!$A$79),"")</f>
        <v/>
      </c>
      <c r="AA20" s="447"/>
      <c r="AB20" s="444" t="str">
        <f>IF(AND('Mapa final'!$M$66="Alta",'Mapa final'!$Q$66="Mayor"),CONCATENATE("R",'Mapa final'!$A$66),"")</f>
        <v/>
      </c>
      <c r="AC20" s="445"/>
      <c r="AD20" s="446" t="str">
        <f>IF(AND('Mapa final'!$M$72="Alta",'Mapa final'!$Q$72="Mayor"),CONCATENATE("R",'Mapa final'!$A$72),"")</f>
        <v/>
      </c>
      <c r="AE20" s="446"/>
      <c r="AF20" s="446" t="str">
        <f>IF(AND('Mapa final'!$M$79="Alta",'Mapa final'!$Q$79="Mayor"),CONCATENATE("R",'Mapa final'!$A$79),"")</f>
        <v/>
      </c>
      <c r="AG20" s="447"/>
      <c r="AH20" s="435" t="str">
        <f>IF(AND('Mapa final'!$M$66="Alta",'Mapa final'!$Q$66="Catastrófico"),CONCATENATE("R",'Mapa final'!$A$66),"")</f>
        <v/>
      </c>
      <c r="AI20" s="436"/>
      <c r="AJ20" s="436" t="str">
        <f>IF(AND('Mapa final'!$M$72="Alta",'Mapa final'!$Q$72="Catastrófico"),CONCATENATE("R",'Mapa final'!$A$72),"")</f>
        <v/>
      </c>
      <c r="AK20" s="436"/>
      <c r="AL20" s="436" t="str">
        <f>IF(AND('Mapa final'!$M$79="Alta",'Mapa final'!$Q$79="Catastrófico"),CONCATENATE("R",'Mapa final'!$A$79),"")</f>
        <v/>
      </c>
      <c r="AM20" s="437"/>
      <c r="AN20" s="10"/>
      <c r="AO20" s="480"/>
      <c r="AP20" s="481"/>
      <c r="AQ20" s="481"/>
      <c r="AR20" s="481"/>
      <c r="AS20" s="481"/>
      <c r="AT20" s="482"/>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row>
    <row r="21" spans="1:80" ht="15.75" customHeight="1" thickBot="1" x14ac:dyDescent="0.25">
      <c r="A21" s="10"/>
      <c r="B21" s="466"/>
      <c r="C21" s="466"/>
      <c r="D21" s="467"/>
      <c r="E21" s="461"/>
      <c r="F21" s="462"/>
      <c r="G21" s="462"/>
      <c r="H21" s="462"/>
      <c r="I21" s="462"/>
      <c r="J21" s="429"/>
      <c r="K21" s="430"/>
      <c r="L21" s="430"/>
      <c r="M21" s="430"/>
      <c r="N21" s="430"/>
      <c r="O21" s="431"/>
      <c r="P21" s="429"/>
      <c r="Q21" s="430"/>
      <c r="R21" s="430"/>
      <c r="S21" s="430"/>
      <c r="T21" s="430"/>
      <c r="U21" s="431"/>
      <c r="V21" s="448"/>
      <c r="W21" s="449"/>
      <c r="X21" s="449"/>
      <c r="Y21" s="449"/>
      <c r="Z21" s="449"/>
      <c r="AA21" s="450"/>
      <c r="AB21" s="448"/>
      <c r="AC21" s="449"/>
      <c r="AD21" s="449"/>
      <c r="AE21" s="449"/>
      <c r="AF21" s="449"/>
      <c r="AG21" s="450"/>
      <c r="AH21" s="438"/>
      <c r="AI21" s="439"/>
      <c r="AJ21" s="439"/>
      <c r="AK21" s="439"/>
      <c r="AL21" s="439"/>
      <c r="AM21" s="440"/>
      <c r="AN21" s="10"/>
      <c r="AO21" s="483"/>
      <c r="AP21" s="484"/>
      <c r="AQ21" s="484"/>
      <c r="AR21" s="484"/>
      <c r="AS21" s="484"/>
      <c r="AT21" s="485"/>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row>
    <row r="22" spans="1:80" x14ac:dyDescent="0.2">
      <c r="A22" s="10"/>
      <c r="B22" s="466"/>
      <c r="C22" s="466"/>
      <c r="D22" s="467"/>
      <c r="E22" s="455" t="s">
        <v>111</v>
      </c>
      <c r="F22" s="456"/>
      <c r="G22" s="456"/>
      <c r="H22" s="456"/>
      <c r="I22" s="457"/>
      <c r="J22" s="432" t="str">
        <f>IF(AND('Mapa final'!$M$12="Media",'Mapa final'!$Q$12="Leve"),CONCATENATE("R",'Mapa final'!$A$12),"")</f>
        <v/>
      </c>
      <c r="K22" s="433"/>
      <c r="L22" s="433" t="str">
        <f>IF(AND('Mapa final'!$M$18="Media",'Mapa final'!$Q$18="Leve"),CONCATENATE("R",'Mapa final'!$A$18),"")</f>
        <v/>
      </c>
      <c r="M22" s="433"/>
      <c r="N22" s="433" t="str">
        <f>IF(AND('Mapa final'!$M$24="Media",'Mapa final'!$Q$24="Leve"),CONCATENATE("R",'Mapa final'!$A$24),"")</f>
        <v/>
      </c>
      <c r="O22" s="434"/>
      <c r="P22" s="432" t="str">
        <f>IF(AND('Mapa final'!$M$12="Media",'Mapa final'!$Q$12="Menor"),CONCATENATE("R",'Mapa final'!$A$12),"")</f>
        <v/>
      </c>
      <c r="Q22" s="433"/>
      <c r="R22" s="433" t="str">
        <f>IF(AND('Mapa final'!$M$18="Media",'Mapa final'!$Q$18="Menor"),CONCATENATE("R",'Mapa final'!$A$18),"")</f>
        <v/>
      </c>
      <c r="S22" s="433"/>
      <c r="T22" s="433" t="str">
        <f>IF(AND('Mapa final'!$M$24="Media",'Mapa final'!$Q$24="Menor"),CONCATENATE("R",'Mapa final'!$A$24),"")</f>
        <v/>
      </c>
      <c r="U22" s="434"/>
      <c r="V22" s="432" t="str">
        <f>IF(AND('Mapa final'!$M$12="Media",'Mapa final'!$Q$12="Moderado"),CONCATENATE("R",'Mapa final'!$A$12),"")</f>
        <v/>
      </c>
      <c r="W22" s="433"/>
      <c r="X22" s="433" t="str">
        <f>IF(AND('Mapa final'!$M$18="Media",'Mapa final'!$Q$18="Moderado"),CONCATENATE("R",'Mapa final'!$A$18),"")</f>
        <v>R2</v>
      </c>
      <c r="Y22" s="433"/>
      <c r="Z22" s="433" t="str">
        <f>IF(AND('Mapa final'!$M$24="Media",'Mapa final'!$Q$24="Moderado"),CONCATENATE("R",'Mapa final'!$A$24),"")</f>
        <v/>
      </c>
      <c r="AA22" s="434"/>
      <c r="AB22" s="451" t="str">
        <f>IF(AND('Mapa final'!$M$12="Media",'Mapa final'!$Q$12="Mayor"),CONCATENATE("R",'Mapa final'!$A$12),"")</f>
        <v/>
      </c>
      <c r="AC22" s="452"/>
      <c r="AD22" s="452" t="str">
        <f>IF(AND('Mapa final'!$M$18="Media",'Mapa final'!$Q$18="Mayor"),CONCATENATE("R",'Mapa final'!$A$18),"")</f>
        <v/>
      </c>
      <c r="AE22" s="452"/>
      <c r="AF22" s="452" t="str">
        <f>IF(AND('Mapa final'!$M$24="Media",'Mapa final'!$Q$24="Mayor"),CONCATENATE("R",'Mapa final'!$A$24),"")</f>
        <v>R3</v>
      </c>
      <c r="AG22" s="453"/>
      <c r="AH22" s="441" t="str">
        <f>IF(AND('Mapa final'!$M$12="Media",'Mapa final'!$Q$12="Catastrófico"),CONCATENATE("R",'Mapa final'!$A$12),"")</f>
        <v/>
      </c>
      <c r="AI22" s="442"/>
      <c r="AJ22" s="442" t="str">
        <f>IF(AND('Mapa final'!$M$18="Media",'Mapa final'!$Q$18="Catastrófico"),CONCATENATE("R",'Mapa final'!$A$18),"")</f>
        <v/>
      </c>
      <c r="AK22" s="442"/>
      <c r="AL22" s="442" t="str">
        <f>IF(AND('Mapa final'!$M$24="Media",'Mapa final'!$Q$24="Catastrófico"),CONCATENATE("R",'Mapa final'!$A$24),"")</f>
        <v/>
      </c>
      <c r="AM22" s="443"/>
      <c r="AN22" s="10"/>
      <c r="AO22" s="486" t="s">
        <v>76</v>
      </c>
      <c r="AP22" s="487"/>
      <c r="AQ22" s="487"/>
      <c r="AR22" s="487"/>
      <c r="AS22" s="487"/>
      <c r="AT22" s="488"/>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row>
    <row r="23" spans="1:80" x14ac:dyDescent="0.2">
      <c r="A23" s="10"/>
      <c r="B23" s="466"/>
      <c r="C23" s="466"/>
      <c r="D23" s="467"/>
      <c r="E23" s="458"/>
      <c r="F23" s="464"/>
      <c r="G23" s="464"/>
      <c r="H23" s="464"/>
      <c r="I23" s="460"/>
      <c r="J23" s="426"/>
      <c r="K23" s="427"/>
      <c r="L23" s="427"/>
      <c r="M23" s="427"/>
      <c r="N23" s="427"/>
      <c r="O23" s="428"/>
      <c r="P23" s="426"/>
      <c r="Q23" s="427"/>
      <c r="R23" s="427"/>
      <c r="S23" s="427"/>
      <c r="T23" s="427"/>
      <c r="U23" s="428"/>
      <c r="V23" s="426"/>
      <c r="W23" s="427"/>
      <c r="X23" s="427"/>
      <c r="Y23" s="427"/>
      <c r="Z23" s="427"/>
      <c r="AA23" s="428"/>
      <c r="AB23" s="444"/>
      <c r="AC23" s="445"/>
      <c r="AD23" s="445"/>
      <c r="AE23" s="445"/>
      <c r="AF23" s="445"/>
      <c r="AG23" s="447"/>
      <c r="AH23" s="435"/>
      <c r="AI23" s="436"/>
      <c r="AJ23" s="436"/>
      <c r="AK23" s="436"/>
      <c r="AL23" s="436"/>
      <c r="AM23" s="437"/>
      <c r="AN23" s="10"/>
      <c r="AO23" s="489"/>
      <c r="AP23" s="490"/>
      <c r="AQ23" s="490"/>
      <c r="AR23" s="490"/>
      <c r="AS23" s="490"/>
      <c r="AT23" s="491"/>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row>
    <row r="24" spans="1:80" x14ac:dyDescent="0.2">
      <c r="A24" s="10"/>
      <c r="B24" s="466"/>
      <c r="C24" s="466"/>
      <c r="D24" s="467"/>
      <c r="E24" s="458"/>
      <c r="F24" s="464"/>
      <c r="G24" s="464"/>
      <c r="H24" s="464"/>
      <c r="I24" s="460"/>
      <c r="J24" s="426" t="str">
        <f>IF(AND('Mapa final'!$M$30="Media",'Mapa final'!$Q$30="Leve"),CONCATENATE("R",'Mapa final'!$A$30),"")</f>
        <v/>
      </c>
      <c r="K24" s="427"/>
      <c r="L24" s="427" t="str">
        <f>IF(AND('Mapa final'!$M$36="Media",'Mapa final'!$Q$36="Leve"),CONCATENATE("R",'Mapa final'!$A$36),"")</f>
        <v/>
      </c>
      <c r="M24" s="427"/>
      <c r="N24" s="427" t="str">
        <f>IF(AND('Mapa final'!$M$42="Media",'Mapa final'!$Q$42="Leve"),CONCATENATE("R",'Mapa final'!$A$42),"")</f>
        <v/>
      </c>
      <c r="O24" s="428"/>
      <c r="P24" s="426" t="str">
        <f>IF(AND('Mapa final'!$M$30="Media",'Mapa final'!$Q$30="Menor"),CONCATENATE("R",'Mapa final'!$A$30),"")</f>
        <v/>
      </c>
      <c r="Q24" s="427"/>
      <c r="R24" s="427" t="str">
        <f>IF(AND('Mapa final'!$M$36="Media",'Mapa final'!$Q$36="Menor"),CONCATENATE("R",'Mapa final'!$A$36),"")</f>
        <v/>
      </c>
      <c r="S24" s="427"/>
      <c r="T24" s="427" t="str">
        <f>IF(AND('Mapa final'!$M$42="Media",'Mapa final'!$Q$42="Menor"),CONCATENATE("R",'Mapa final'!$A$42),"")</f>
        <v/>
      </c>
      <c r="U24" s="428"/>
      <c r="V24" s="426" t="str">
        <f>IF(AND('Mapa final'!$M$30="Media",'Mapa final'!$Q$30="Moderado"),CONCATENATE("R",'Mapa final'!$A$30),"")</f>
        <v/>
      </c>
      <c r="W24" s="427"/>
      <c r="X24" s="427" t="str">
        <f>IF(AND('Mapa final'!$M$36="Media",'Mapa final'!$Q$36="Moderado"),CONCATENATE("R",'Mapa final'!$A$36),"")</f>
        <v/>
      </c>
      <c r="Y24" s="427"/>
      <c r="Z24" s="427" t="str">
        <f>IF(AND('Mapa final'!$M$42="Media",'Mapa final'!$Q$42="Moderado"),CONCATENATE("R",'Mapa final'!$A$42),"")</f>
        <v/>
      </c>
      <c r="AA24" s="428"/>
      <c r="AB24" s="444" t="str">
        <f>IF(AND('Mapa final'!$M$30="Media",'Mapa final'!$Q$30="Mayor"),CONCATENATE("R",'Mapa final'!$A$30),"")</f>
        <v/>
      </c>
      <c r="AC24" s="445"/>
      <c r="AD24" s="446" t="str">
        <f>IF(AND('Mapa final'!$M$36="Media",'Mapa final'!$Q$36="Mayor"),CONCATENATE("R",'Mapa final'!$A$36),"")</f>
        <v/>
      </c>
      <c r="AE24" s="446"/>
      <c r="AF24" s="446" t="str">
        <f>IF(AND('Mapa final'!$M$42="Media",'Mapa final'!$Q$42="Mayor"),CONCATENATE("R",'Mapa final'!$A$42),"")</f>
        <v/>
      </c>
      <c r="AG24" s="447"/>
      <c r="AH24" s="435" t="str">
        <f>IF(AND('Mapa final'!$M$30="Media",'Mapa final'!$Q$30="Catastrófico"),CONCATENATE("R",'Mapa final'!$A$30),"")</f>
        <v/>
      </c>
      <c r="AI24" s="436"/>
      <c r="AJ24" s="436" t="str">
        <f>IF(AND('Mapa final'!$M$36="Media",'Mapa final'!$Q$36="Catastrófico"),CONCATENATE("R",'Mapa final'!$A$36),"")</f>
        <v/>
      </c>
      <c r="AK24" s="436"/>
      <c r="AL24" s="436" t="str">
        <f>IF(AND('Mapa final'!$M$42="Media",'Mapa final'!$Q$42="Catastrófico"),CONCATENATE("R",'Mapa final'!$A$42),"")</f>
        <v>R6</v>
      </c>
      <c r="AM24" s="437"/>
      <c r="AN24" s="10"/>
      <c r="AO24" s="489"/>
      <c r="AP24" s="490"/>
      <c r="AQ24" s="490"/>
      <c r="AR24" s="490"/>
      <c r="AS24" s="490"/>
      <c r="AT24" s="491"/>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row>
    <row r="25" spans="1:80" x14ac:dyDescent="0.2">
      <c r="A25" s="10"/>
      <c r="B25" s="466"/>
      <c r="C25" s="466"/>
      <c r="D25" s="467"/>
      <c r="E25" s="458"/>
      <c r="F25" s="464"/>
      <c r="G25" s="464"/>
      <c r="H25" s="464"/>
      <c r="I25" s="460"/>
      <c r="J25" s="426"/>
      <c r="K25" s="427"/>
      <c r="L25" s="427"/>
      <c r="M25" s="427"/>
      <c r="N25" s="427"/>
      <c r="O25" s="428"/>
      <c r="P25" s="426"/>
      <c r="Q25" s="427"/>
      <c r="R25" s="427"/>
      <c r="S25" s="427"/>
      <c r="T25" s="427"/>
      <c r="U25" s="428"/>
      <c r="V25" s="426"/>
      <c r="W25" s="427"/>
      <c r="X25" s="427"/>
      <c r="Y25" s="427"/>
      <c r="Z25" s="427"/>
      <c r="AA25" s="428"/>
      <c r="AB25" s="444"/>
      <c r="AC25" s="445"/>
      <c r="AD25" s="446"/>
      <c r="AE25" s="446"/>
      <c r="AF25" s="446"/>
      <c r="AG25" s="447"/>
      <c r="AH25" s="435"/>
      <c r="AI25" s="436"/>
      <c r="AJ25" s="436"/>
      <c r="AK25" s="436"/>
      <c r="AL25" s="436"/>
      <c r="AM25" s="437"/>
      <c r="AN25" s="10"/>
      <c r="AO25" s="489"/>
      <c r="AP25" s="490"/>
      <c r="AQ25" s="490"/>
      <c r="AR25" s="490"/>
      <c r="AS25" s="490"/>
      <c r="AT25" s="491"/>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row>
    <row r="26" spans="1:80" x14ac:dyDescent="0.2">
      <c r="A26" s="10"/>
      <c r="B26" s="466"/>
      <c r="C26" s="466"/>
      <c r="D26" s="467"/>
      <c r="E26" s="458"/>
      <c r="F26" s="464"/>
      <c r="G26" s="464"/>
      <c r="H26" s="464"/>
      <c r="I26" s="460"/>
      <c r="J26" s="426" t="str">
        <f>IF(AND('Mapa final'!$M$48="Media",'Mapa final'!$Q$48="Leve"),CONCATENATE("R",'Mapa final'!$A$48),"")</f>
        <v/>
      </c>
      <c r="K26" s="427"/>
      <c r="L26" s="427" t="str">
        <f>IF(AND('Mapa final'!$M$54="Media",'Mapa final'!$Q$54="Leve"),CONCATENATE("R",'Mapa final'!$A$54),"")</f>
        <v/>
      </c>
      <c r="M26" s="427"/>
      <c r="N26" s="427" t="str">
        <f>IF(AND('Mapa final'!$M$60="Media",'Mapa final'!$Q$60="Leve"),CONCATENATE("R",'Mapa final'!$A$60),"")</f>
        <v/>
      </c>
      <c r="O26" s="428"/>
      <c r="P26" s="426" t="str">
        <f>IF(AND('Mapa final'!$M$48="Media",'Mapa final'!$Q$48="Menor"),CONCATENATE("R",'Mapa final'!$A$48),"")</f>
        <v/>
      </c>
      <c r="Q26" s="427"/>
      <c r="R26" s="427" t="str">
        <f>IF(AND('Mapa final'!$M$54="Media",'Mapa final'!$Q$54="Menor"),CONCATENATE("R",'Mapa final'!$A$54),"")</f>
        <v/>
      </c>
      <c r="S26" s="427"/>
      <c r="T26" s="427" t="str">
        <f>IF(AND('Mapa final'!$M$60="Media",'Mapa final'!$Q$60="Menor"),CONCATENATE("R",'Mapa final'!$A$60),"")</f>
        <v/>
      </c>
      <c r="U26" s="428"/>
      <c r="V26" s="426" t="str">
        <f>IF(AND('Mapa final'!$M$48="Media",'Mapa final'!$Q$48="Moderado"),CONCATENATE("R",'Mapa final'!$A$48),"")</f>
        <v/>
      </c>
      <c r="W26" s="427"/>
      <c r="X26" s="427" t="str">
        <f>IF(AND('Mapa final'!$M$54="Media",'Mapa final'!$Q$54="Moderado"),CONCATENATE("R",'Mapa final'!$A$54),"")</f>
        <v/>
      </c>
      <c r="Y26" s="427"/>
      <c r="Z26" s="427" t="str">
        <f>IF(AND('Mapa final'!$M$60="Media",'Mapa final'!$Q$60="Moderado"),CONCATENATE("R",'Mapa final'!$A$60),"")</f>
        <v/>
      </c>
      <c r="AA26" s="428"/>
      <c r="AB26" s="444" t="str">
        <f>IF(AND('Mapa final'!$M$48="Media",'Mapa final'!$Q$48="Mayor"),CONCATENATE("R",'Mapa final'!$A$48),"")</f>
        <v/>
      </c>
      <c r="AC26" s="445"/>
      <c r="AD26" s="446" t="str">
        <f>IF(AND('Mapa final'!$M$54="Media",'Mapa final'!$Q$54="Mayor"),CONCATENATE("R",'Mapa final'!$A$54),"")</f>
        <v/>
      </c>
      <c r="AE26" s="446"/>
      <c r="AF26" s="446" t="str">
        <f>IF(AND('Mapa final'!$M$60="Media",'Mapa final'!$Q$60="Mayor"),CONCATENATE("R",'Mapa final'!$A$60),"")</f>
        <v/>
      </c>
      <c r="AG26" s="447"/>
      <c r="AH26" s="435" t="str">
        <f>IF(AND('Mapa final'!$M$48="Media",'Mapa final'!$Q$48="Catastrófico"),CONCATENATE("R",'Mapa final'!$A$48),"")</f>
        <v/>
      </c>
      <c r="AI26" s="436"/>
      <c r="AJ26" s="436" t="str">
        <f>IF(AND('Mapa final'!$M$54="Media",'Mapa final'!$Q$54="Catastrófico"),CONCATENATE("R",'Mapa final'!$A$54),"")</f>
        <v/>
      </c>
      <c r="AK26" s="436"/>
      <c r="AL26" s="436" t="str">
        <f>IF(AND('Mapa final'!$M$60="Media",'Mapa final'!$Q$60="Catastrófico"),CONCATENATE("R",'Mapa final'!$A$60),"")</f>
        <v/>
      </c>
      <c r="AM26" s="437"/>
      <c r="AN26" s="10"/>
      <c r="AO26" s="489"/>
      <c r="AP26" s="490"/>
      <c r="AQ26" s="490"/>
      <c r="AR26" s="490"/>
      <c r="AS26" s="490"/>
      <c r="AT26" s="491"/>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row>
    <row r="27" spans="1:80" x14ac:dyDescent="0.2">
      <c r="A27" s="10"/>
      <c r="B27" s="466"/>
      <c r="C27" s="466"/>
      <c r="D27" s="467"/>
      <c r="E27" s="458"/>
      <c r="F27" s="464"/>
      <c r="G27" s="464"/>
      <c r="H27" s="464"/>
      <c r="I27" s="460"/>
      <c r="J27" s="426"/>
      <c r="K27" s="427"/>
      <c r="L27" s="427"/>
      <c r="M27" s="427"/>
      <c r="N27" s="427"/>
      <c r="O27" s="428"/>
      <c r="P27" s="426"/>
      <c r="Q27" s="427"/>
      <c r="R27" s="427"/>
      <c r="S27" s="427"/>
      <c r="T27" s="427"/>
      <c r="U27" s="428"/>
      <c r="V27" s="426"/>
      <c r="W27" s="427"/>
      <c r="X27" s="427"/>
      <c r="Y27" s="427"/>
      <c r="Z27" s="427"/>
      <c r="AA27" s="428"/>
      <c r="AB27" s="444"/>
      <c r="AC27" s="445"/>
      <c r="AD27" s="446"/>
      <c r="AE27" s="446"/>
      <c r="AF27" s="446"/>
      <c r="AG27" s="447"/>
      <c r="AH27" s="435"/>
      <c r="AI27" s="436"/>
      <c r="AJ27" s="436"/>
      <c r="AK27" s="436"/>
      <c r="AL27" s="436"/>
      <c r="AM27" s="437"/>
      <c r="AN27" s="10"/>
      <c r="AO27" s="489"/>
      <c r="AP27" s="490"/>
      <c r="AQ27" s="490"/>
      <c r="AR27" s="490"/>
      <c r="AS27" s="490"/>
      <c r="AT27" s="491"/>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row>
    <row r="28" spans="1:80" x14ac:dyDescent="0.2">
      <c r="A28" s="10"/>
      <c r="B28" s="466"/>
      <c r="C28" s="466"/>
      <c r="D28" s="467"/>
      <c r="E28" s="458"/>
      <c r="F28" s="464"/>
      <c r="G28" s="464"/>
      <c r="H28" s="464"/>
      <c r="I28" s="460"/>
      <c r="J28" s="426" t="str">
        <f>IF(AND('Mapa final'!$M$66="Media",'Mapa final'!$Q$66="Leve"),CONCATENATE("R",'Mapa final'!$A$66),"")</f>
        <v/>
      </c>
      <c r="K28" s="427"/>
      <c r="L28" s="427" t="str">
        <f>IF(AND('Mapa final'!$M$72="Media",'Mapa final'!$Q$72="Leve"),CONCATENATE("R",'Mapa final'!$A$72),"")</f>
        <v/>
      </c>
      <c r="M28" s="427"/>
      <c r="N28" s="427" t="str">
        <f>IF(AND('Mapa final'!$M$79="Media",'Mapa final'!$Q$79="Leve"),CONCATENATE("R",'Mapa final'!$A$79),"")</f>
        <v/>
      </c>
      <c r="O28" s="428"/>
      <c r="P28" s="426" t="str">
        <f>IF(AND('Mapa final'!$M$66="Media",'Mapa final'!$Q$66="Menor"),CONCATENATE("R",'Mapa final'!$A$66),"")</f>
        <v/>
      </c>
      <c r="Q28" s="427"/>
      <c r="R28" s="427" t="str">
        <f>IF(AND('Mapa final'!$M$72="Media",'Mapa final'!$Q$72="Menor"),CONCATENATE("R",'Mapa final'!$A$72),"")</f>
        <v/>
      </c>
      <c r="S28" s="427"/>
      <c r="T28" s="427" t="str">
        <f>IF(AND('Mapa final'!$M$79="Media",'Mapa final'!$Q$79="Menor"),CONCATENATE("R",'Mapa final'!$A$79),"")</f>
        <v/>
      </c>
      <c r="U28" s="428"/>
      <c r="V28" s="426" t="str">
        <f>IF(AND('Mapa final'!$M$66="Media",'Mapa final'!$Q$66="Moderado"),CONCATENATE("R",'Mapa final'!$A$66),"")</f>
        <v/>
      </c>
      <c r="W28" s="427"/>
      <c r="X28" s="427" t="str">
        <f>IF(AND('Mapa final'!$M$72="Media",'Mapa final'!$Q$72="Moderado"),CONCATENATE("R",'Mapa final'!$A$72),"")</f>
        <v/>
      </c>
      <c r="Y28" s="427"/>
      <c r="Z28" s="427" t="str">
        <f>IF(AND('Mapa final'!$M$79="Media",'Mapa final'!$Q$79="Moderado"),CONCATENATE("R",'Mapa final'!$A$79),"")</f>
        <v/>
      </c>
      <c r="AA28" s="428"/>
      <c r="AB28" s="444" t="str">
        <f>IF(AND('Mapa final'!$M$66="Media",'Mapa final'!$Q$66="Mayor"),CONCATENATE("R",'Mapa final'!$A$66),"")</f>
        <v/>
      </c>
      <c r="AC28" s="445"/>
      <c r="AD28" s="446" t="str">
        <f>IF(AND('Mapa final'!$M$72="Media",'Mapa final'!$Q$72="Mayor"),CONCATENATE("R",'Mapa final'!$A$72),"")</f>
        <v/>
      </c>
      <c r="AE28" s="446"/>
      <c r="AF28" s="446" t="str">
        <f>IF(AND('Mapa final'!$M$79="Media",'Mapa final'!$Q$79="Mayor"),CONCATENATE("R",'Mapa final'!$A$79),"")</f>
        <v/>
      </c>
      <c r="AG28" s="447"/>
      <c r="AH28" s="435" t="str">
        <f>IF(AND('Mapa final'!$M$66="Media",'Mapa final'!$Q$66="Catastrófico"),CONCATENATE("R",'Mapa final'!$A$66),"")</f>
        <v/>
      </c>
      <c r="AI28" s="436"/>
      <c r="AJ28" s="436" t="str">
        <f>IF(AND('Mapa final'!$M$72="Media",'Mapa final'!$Q$72="Catastrófico"),CONCATENATE("R",'Mapa final'!$A$72),"")</f>
        <v/>
      </c>
      <c r="AK28" s="436"/>
      <c r="AL28" s="436" t="str">
        <f>IF(AND('Mapa final'!$M$79="Media",'Mapa final'!$Q$79="Catastrófico"),CONCATENATE("R",'Mapa final'!$A$79),"")</f>
        <v/>
      </c>
      <c r="AM28" s="437"/>
      <c r="AN28" s="10"/>
      <c r="AO28" s="489"/>
      <c r="AP28" s="490"/>
      <c r="AQ28" s="490"/>
      <c r="AR28" s="490"/>
      <c r="AS28" s="490"/>
      <c r="AT28" s="491"/>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row>
    <row r="29" spans="1:80" ht="15" thickBot="1" x14ac:dyDescent="0.25">
      <c r="A29" s="10"/>
      <c r="B29" s="466"/>
      <c r="C29" s="466"/>
      <c r="D29" s="467"/>
      <c r="E29" s="461"/>
      <c r="F29" s="462"/>
      <c r="G29" s="462"/>
      <c r="H29" s="462"/>
      <c r="I29" s="463"/>
      <c r="J29" s="426"/>
      <c r="K29" s="427"/>
      <c r="L29" s="427"/>
      <c r="M29" s="427"/>
      <c r="N29" s="427"/>
      <c r="O29" s="428"/>
      <c r="P29" s="429"/>
      <c r="Q29" s="430"/>
      <c r="R29" s="430"/>
      <c r="S29" s="430"/>
      <c r="T29" s="430"/>
      <c r="U29" s="431"/>
      <c r="V29" s="429"/>
      <c r="W29" s="430"/>
      <c r="X29" s="430"/>
      <c r="Y29" s="430"/>
      <c r="Z29" s="430"/>
      <c r="AA29" s="431"/>
      <c r="AB29" s="448"/>
      <c r="AC29" s="449"/>
      <c r="AD29" s="449"/>
      <c r="AE29" s="449"/>
      <c r="AF29" s="449"/>
      <c r="AG29" s="450"/>
      <c r="AH29" s="438"/>
      <c r="AI29" s="439"/>
      <c r="AJ29" s="439"/>
      <c r="AK29" s="439"/>
      <c r="AL29" s="439"/>
      <c r="AM29" s="440"/>
      <c r="AN29" s="10"/>
      <c r="AO29" s="492"/>
      <c r="AP29" s="493"/>
      <c r="AQ29" s="493"/>
      <c r="AR29" s="493"/>
      <c r="AS29" s="493"/>
      <c r="AT29" s="494"/>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row>
    <row r="30" spans="1:80" x14ac:dyDescent="0.2">
      <c r="A30" s="10"/>
      <c r="B30" s="466"/>
      <c r="C30" s="466"/>
      <c r="D30" s="467"/>
      <c r="E30" s="455" t="s">
        <v>108</v>
      </c>
      <c r="F30" s="456"/>
      <c r="G30" s="456"/>
      <c r="H30" s="456"/>
      <c r="I30" s="456"/>
      <c r="J30" s="423" t="str">
        <f>IF(AND('Mapa final'!$M$12="Baja",'Mapa final'!$Q$12="Leve"),CONCATENATE("R",'Mapa final'!$A$12),"")</f>
        <v/>
      </c>
      <c r="K30" s="424"/>
      <c r="L30" s="424" t="str">
        <f>IF(AND('Mapa final'!$M$18="Baja",'Mapa final'!$Q$18="Leve"),CONCATENATE("R",'Mapa final'!$A$18),"")</f>
        <v/>
      </c>
      <c r="M30" s="424"/>
      <c r="N30" s="424" t="str">
        <f>IF(AND('Mapa final'!$M$24="Baja",'Mapa final'!$Q$24="Leve"),CONCATENATE("R",'Mapa final'!$A$24),"")</f>
        <v/>
      </c>
      <c r="O30" s="425"/>
      <c r="P30" s="433" t="str">
        <f>IF(AND('Mapa final'!$M$12="Baja",'Mapa final'!$Q$12="Menor"),CONCATENATE("R",'Mapa final'!$A$12),"")</f>
        <v/>
      </c>
      <c r="Q30" s="433"/>
      <c r="R30" s="433" t="str">
        <f>IF(AND('Mapa final'!$M$18="Baja",'Mapa final'!$Q$18="Menor"),CONCATENATE("R",'Mapa final'!$A$18),"")</f>
        <v/>
      </c>
      <c r="S30" s="433"/>
      <c r="T30" s="433" t="str">
        <f>IF(AND('Mapa final'!$M$24="Baja",'Mapa final'!$Q$24="Menor"),CONCATENATE("R",'Mapa final'!$A$24),"")</f>
        <v/>
      </c>
      <c r="U30" s="434"/>
      <c r="V30" s="432" t="str">
        <f>IF(AND('Mapa final'!$M$12="Baja",'Mapa final'!$Q$12="Moderado"),CONCATENATE("R",'Mapa final'!$A$12),"")</f>
        <v/>
      </c>
      <c r="W30" s="433"/>
      <c r="X30" s="433" t="str">
        <f>IF(AND('Mapa final'!$M$18="Baja",'Mapa final'!$Q$18="Moderado"),CONCATENATE("R",'Mapa final'!$A$18),"")</f>
        <v/>
      </c>
      <c r="Y30" s="433"/>
      <c r="Z30" s="433" t="str">
        <f>IF(AND('Mapa final'!$M$24="Baja",'Mapa final'!$Q$24="Moderado"),CONCATENATE("R",'Mapa final'!$A$24),"")</f>
        <v/>
      </c>
      <c r="AA30" s="434"/>
      <c r="AB30" s="451" t="str">
        <f>IF(AND('Mapa final'!$M$12="Baja",'Mapa final'!$Q$12="Mayor"),CONCATENATE("R",'Mapa final'!$A$12),"")</f>
        <v/>
      </c>
      <c r="AC30" s="452"/>
      <c r="AD30" s="452" t="str">
        <f>IF(AND('Mapa final'!$M$18="Baja",'Mapa final'!$Q$18="Mayor"),CONCATENATE("R",'Mapa final'!$A$18),"")</f>
        <v/>
      </c>
      <c r="AE30" s="452"/>
      <c r="AF30" s="452" t="str">
        <f>IF(AND('Mapa final'!$M$24="Baja",'Mapa final'!$Q$24="Mayor"),CONCATENATE("R",'Mapa final'!$A$24),"")</f>
        <v/>
      </c>
      <c r="AG30" s="453"/>
      <c r="AH30" s="441" t="str">
        <f>IF(AND('Mapa final'!$M$12="Baja",'Mapa final'!$Q$12="Catastrófico"),CONCATENATE("R",'Mapa final'!$A$12),"")</f>
        <v/>
      </c>
      <c r="AI30" s="442"/>
      <c r="AJ30" s="442" t="str">
        <f>IF(AND('Mapa final'!$M$18="Baja",'Mapa final'!$Q$18="Catastrófico"),CONCATENATE("R",'Mapa final'!$A$18),"")</f>
        <v/>
      </c>
      <c r="AK30" s="442"/>
      <c r="AL30" s="442" t="str">
        <f>IF(AND('Mapa final'!$M$24="Baja",'Mapa final'!$Q$24="Catastrófico"),CONCATENATE("R",'Mapa final'!$A$24),"")</f>
        <v/>
      </c>
      <c r="AM30" s="443"/>
      <c r="AN30" s="10"/>
      <c r="AO30" s="495" t="s">
        <v>77</v>
      </c>
      <c r="AP30" s="496"/>
      <c r="AQ30" s="496"/>
      <c r="AR30" s="496"/>
      <c r="AS30" s="496"/>
      <c r="AT30" s="497"/>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row>
    <row r="31" spans="1:80" x14ac:dyDescent="0.2">
      <c r="A31" s="10"/>
      <c r="B31" s="466"/>
      <c r="C31" s="466"/>
      <c r="D31" s="467"/>
      <c r="E31" s="458"/>
      <c r="F31" s="464"/>
      <c r="G31" s="464"/>
      <c r="H31" s="464"/>
      <c r="I31" s="459"/>
      <c r="J31" s="417"/>
      <c r="K31" s="418"/>
      <c r="L31" s="418"/>
      <c r="M31" s="418"/>
      <c r="N31" s="418"/>
      <c r="O31" s="419"/>
      <c r="P31" s="427"/>
      <c r="Q31" s="427"/>
      <c r="R31" s="427"/>
      <c r="S31" s="427"/>
      <c r="T31" s="427"/>
      <c r="U31" s="428"/>
      <c r="V31" s="426"/>
      <c r="W31" s="427"/>
      <c r="X31" s="427"/>
      <c r="Y31" s="427"/>
      <c r="Z31" s="427"/>
      <c r="AA31" s="428"/>
      <c r="AB31" s="444"/>
      <c r="AC31" s="445"/>
      <c r="AD31" s="445"/>
      <c r="AE31" s="445"/>
      <c r="AF31" s="445"/>
      <c r="AG31" s="447"/>
      <c r="AH31" s="435"/>
      <c r="AI31" s="436"/>
      <c r="AJ31" s="436"/>
      <c r="AK31" s="436"/>
      <c r="AL31" s="436"/>
      <c r="AM31" s="437"/>
      <c r="AN31" s="10"/>
      <c r="AO31" s="498"/>
      <c r="AP31" s="499"/>
      <c r="AQ31" s="499"/>
      <c r="AR31" s="499"/>
      <c r="AS31" s="499"/>
      <c r="AT31" s="50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row>
    <row r="32" spans="1:80" x14ac:dyDescent="0.2">
      <c r="A32" s="10"/>
      <c r="B32" s="466"/>
      <c r="C32" s="466"/>
      <c r="D32" s="467"/>
      <c r="E32" s="458"/>
      <c r="F32" s="464"/>
      <c r="G32" s="464"/>
      <c r="H32" s="464"/>
      <c r="I32" s="459"/>
      <c r="J32" s="417" t="str">
        <f>IF(AND('Mapa final'!$M$30="Baja",'Mapa final'!$Q$30="Leve"),CONCATENATE("R",'Mapa final'!$A$30),"")</f>
        <v/>
      </c>
      <c r="K32" s="418"/>
      <c r="L32" s="418" t="str">
        <f>IF(AND('Mapa final'!$M$36="Baja",'Mapa final'!$Q$36="Leve"),CONCATENATE("R",'Mapa final'!$A$36),"")</f>
        <v/>
      </c>
      <c r="M32" s="418"/>
      <c r="N32" s="418" t="str">
        <f>IF(AND('Mapa final'!$M$42="Baja",'Mapa final'!$Q$42="Leve"),CONCATENATE("R",'Mapa final'!$A$42),"")</f>
        <v/>
      </c>
      <c r="O32" s="419"/>
      <c r="P32" s="427" t="str">
        <f>IF(AND('Mapa final'!$M$30="Baja",'Mapa final'!$Q$30="Menor"),CONCATENATE("R",'Mapa final'!$A$30),"")</f>
        <v/>
      </c>
      <c r="Q32" s="427"/>
      <c r="R32" s="427" t="str">
        <f>IF(AND('Mapa final'!$M$36="Baja",'Mapa final'!$Q$36="Menor"),CONCATENATE("R",'Mapa final'!$A$36),"")</f>
        <v/>
      </c>
      <c r="S32" s="427"/>
      <c r="T32" s="427" t="str">
        <f>IF(AND('Mapa final'!$M$42="Baja",'Mapa final'!$Q$42="Menor"),CONCATENATE("R",'Mapa final'!$A$42),"")</f>
        <v/>
      </c>
      <c r="U32" s="428"/>
      <c r="V32" s="426" t="str">
        <f>IF(AND('Mapa final'!$M$30="Baja",'Mapa final'!$Q$30="Moderado"),CONCATENATE("R",'Mapa final'!$A$30),"")</f>
        <v/>
      </c>
      <c r="W32" s="427"/>
      <c r="X32" s="427" t="str">
        <f>IF(AND('Mapa final'!$M$36="Baja",'Mapa final'!$Q$36="Moderado"),CONCATENATE("R",'Mapa final'!$A$36),"")</f>
        <v/>
      </c>
      <c r="Y32" s="427"/>
      <c r="Z32" s="427" t="str">
        <f>IF(AND('Mapa final'!$M$42="Baja",'Mapa final'!$Q$42="Moderado"),CONCATENATE("R",'Mapa final'!$A$42),"")</f>
        <v/>
      </c>
      <c r="AA32" s="428"/>
      <c r="AB32" s="444" t="str">
        <f>IF(AND('Mapa final'!$M$30="Baja",'Mapa final'!$Q$30="Mayor"),CONCATENATE("R",'Mapa final'!$A$30),"")</f>
        <v/>
      </c>
      <c r="AC32" s="445"/>
      <c r="AD32" s="446" t="str">
        <f>IF(AND('Mapa final'!$M$36="Baja",'Mapa final'!$Q$36="Mayor"),CONCATENATE("R",'Mapa final'!$A$36),"")</f>
        <v/>
      </c>
      <c r="AE32" s="446"/>
      <c r="AF32" s="446" t="str">
        <f>IF(AND('Mapa final'!$M$42="Baja",'Mapa final'!$Q$42="Mayor"),CONCATENATE("R",'Mapa final'!$A$42),"")</f>
        <v/>
      </c>
      <c r="AG32" s="447"/>
      <c r="AH32" s="435" t="str">
        <f>IF(AND('Mapa final'!$M$30="Baja",'Mapa final'!$Q$30="Catastrófico"),CONCATENATE("R",'Mapa final'!$A$30),"")</f>
        <v/>
      </c>
      <c r="AI32" s="436"/>
      <c r="AJ32" s="436" t="str">
        <f>IF(AND('Mapa final'!$M$36="Baja",'Mapa final'!$Q$36="Catastrófico"),CONCATENATE("R",'Mapa final'!$A$36),"")</f>
        <v/>
      </c>
      <c r="AK32" s="436"/>
      <c r="AL32" s="436" t="str">
        <f>IF(AND('Mapa final'!$M$42="Baja",'Mapa final'!$Q$42="Catastrófico"),CONCATENATE("R",'Mapa final'!$A$42),"")</f>
        <v/>
      </c>
      <c r="AM32" s="437"/>
      <c r="AN32" s="10"/>
      <c r="AO32" s="498"/>
      <c r="AP32" s="499"/>
      <c r="AQ32" s="499"/>
      <c r="AR32" s="499"/>
      <c r="AS32" s="499"/>
      <c r="AT32" s="50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row>
    <row r="33" spans="1:80" x14ac:dyDescent="0.2">
      <c r="A33" s="10"/>
      <c r="B33" s="466"/>
      <c r="C33" s="466"/>
      <c r="D33" s="467"/>
      <c r="E33" s="458"/>
      <c r="F33" s="464"/>
      <c r="G33" s="464"/>
      <c r="H33" s="464"/>
      <c r="I33" s="459"/>
      <c r="J33" s="417"/>
      <c r="K33" s="418"/>
      <c r="L33" s="418"/>
      <c r="M33" s="418"/>
      <c r="N33" s="418"/>
      <c r="O33" s="419"/>
      <c r="P33" s="427"/>
      <c r="Q33" s="427"/>
      <c r="R33" s="427"/>
      <c r="S33" s="427"/>
      <c r="T33" s="427"/>
      <c r="U33" s="428"/>
      <c r="V33" s="426"/>
      <c r="W33" s="427"/>
      <c r="X33" s="427"/>
      <c r="Y33" s="427"/>
      <c r="Z33" s="427"/>
      <c r="AA33" s="428"/>
      <c r="AB33" s="444"/>
      <c r="AC33" s="445"/>
      <c r="AD33" s="446"/>
      <c r="AE33" s="446"/>
      <c r="AF33" s="446"/>
      <c r="AG33" s="447"/>
      <c r="AH33" s="435"/>
      <c r="AI33" s="436"/>
      <c r="AJ33" s="436"/>
      <c r="AK33" s="436"/>
      <c r="AL33" s="436"/>
      <c r="AM33" s="437"/>
      <c r="AN33" s="10"/>
      <c r="AO33" s="498"/>
      <c r="AP33" s="499"/>
      <c r="AQ33" s="499"/>
      <c r="AR33" s="499"/>
      <c r="AS33" s="499"/>
      <c r="AT33" s="50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row>
    <row r="34" spans="1:80" x14ac:dyDescent="0.2">
      <c r="A34" s="10"/>
      <c r="B34" s="466"/>
      <c r="C34" s="466"/>
      <c r="D34" s="467"/>
      <c r="E34" s="458"/>
      <c r="F34" s="464"/>
      <c r="G34" s="464"/>
      <c r="H34" s="464"/>
      <c r="I34" s="459"/>
      <c r="J34" s="417" t="str">
        <f>IF(AND('Mapa final'!$M$48="Baja",'Mapa final'!$Q$48="Leve"),CONCATENATE("R",'Mapa final'!$A$48),"")</f>
        <v/>
      </c>
      <c r="K34" s="418"/>
      <c r="L34" s="418" t="str">
        <f>IF(AND('Mapa final'!$M$54="Baja",'Mapa final'!$Q$54="Leve"),CONCATENATE("R",'Mapa final'!$A$54),"")</f>
        <v/>
      </c>
      <c r="M34" s="418"/>
      <c r="N34" s="418" t="str">
        <f>IF(AND('Mapa final'!$M$60="Baja",'Mapa final'!$Q$60="Leve"),CONCATENATE("R",'Mapa final'!$A$60),"")</f>
        <v/>
      </c>
      <c r="O34" s="419"/>
      <c r="P34" s="427" t="str">
        <f>IF(AND('Mapa final'!$M$48="Baja",'Mapa final'!$Q$48="Menor"),CONCATENATE("R",'Mapa final'!$A$48),"")</f>
        <v/>
      </c>
      <c r="Q34" s="427"/>
      <c r="R34" s="427" t="str">
        <f>IF(AND('Mapa final'!$M$54="Baja",'Mapa final'!$Q$54="Menor"),CONCATENATE("R",'Mapa final'!$A$54),"")</f>
        <v/>
      </c>
      <c r="S34" s="427"/>
      <c r="T34" s="427" t="str">
        <f>IF(AND('Mapa final'!$M$60="Baja",'Mapa final'!$Q$60="Menor"),CONCATENATE("R",'Mapa final'!$A$60),"")</f>
        <v/>
      </c>
      <c r="U34" s="428"/>
      <c r="V34" s="426" t="str">
        <f>IF(AND('Mapa final'!$M$48="Baja",'Mapa final'!$Q$48="Moderado"),CONCATENATE("R",'Mapa final'!$A$48),"")</f>
        <v/>
      </c>
      <c r="W34" s="427"/>
      <c r="X34" s="427" t="str">
        <f>IF(AND('Mapa final'!$M$54="Baja",'Mapa final'!$Q$54="Moderado"),CONCATENATE("R",'Mapa final'!$A$54),"")</f>
        <v/>
      </c>
      <c r="Y34" s="427"/>
      <c r="Z34" s="427" t="str">
        <f>IF(AND('Mapa final'!$M$60="Baja",'Mapa final'!$Q$60="Moderado"),CONCATENATE("R",'Mapa final'!$A$60),"")</f>
        <v/>
      </c>
      <c r="AA34" s="428"/>
      <c r="AB34" s="444" t="str">
        <f>IF(AND('Mapa final'!$M$48="Baja",'Mapa final'!$Q$48="Mayor"),CONCATENATE("R",'Mapa final'!$A$48),"")</f>
        <v/>
      </c>
      <c r="AC34" s="445"/>
      <c r="AD34" s="446" t="str">
        <f>IF(AND('Mapa final'!$M$54="Baja",'Mapa final'!$Q$54="Mayor"),CONCATENATE("R",'Mapa final'!$A$54),"")</f>
        <v/>
      </c>
      <c r="AE34" s="446"/>
      <c r="AF34" s="446" t="str">
        <f>IF(AND('Mapa final'!$M$60="Baja",'Mapa final'!$Q$60="Mayor"),CONCATENATE("R",'Mapa final'!$A$60),"")</f>
        <v/>
      </c>
      <c r="AG34" s="447"/>
      <c r="AH34" s="435" t="str">
        <f>IF(AND('Mapa final'!$M$48="Baja",'Mapa final'!$Q$48="Catastrófico"),CONCATENATE("R",'Mapa final'!$A$48),"")</f>
        <v/>
      </c>
      <c r="AI34" s="436"/>
      <c r="AJ34" s="436" t="str">
        <f>IF(AND('Mapa final'!$M$54="Baja",'Mapa final'!$Q$54="Catastrófico"),CONCATENATE("R",'Mapa final'!$A$54),"")</f>
        <v/>
      </c>
      <c r="AK34" s="436"/>
      <c r="AL34" s="436" t="str">
        <f>IF(AND('Mapa final'!$M$60="Baja",'Mapa final'!$Q$60="Catastrófico"),CONCATENATE("R",'Mapa final'!$A$60),"")</f>
        <v/>
      </c>
      <c r="AM34" s="437"/>
      <c r="AN34" s="10"/>
      <c r="AO34" s="498"/>
      <c r="AP34" s="499"/>
      <c r="AQ34" s="499"/>
      <c r="AR34" s="499"/>
      <c r="AS34" s="499"/>
      <c r="AT34" s="50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row>
    <row r="35" spans="1:80" x14ac:dyDescent="0.2">
      <c r="A35" s="10"/>
      <c r="B35" s="466"/>
      <c r="C35" s="466"/>
      <c r="D35" s="467"/>
      <c r="E35" s="458"/>
      <c r="F35" s="464"/>
      <c r="G35" s="464"/>
      <c r="H35" s="464"/>
      <c r="I35" s="459"/>
      <c r="J35" s="417"/>
      <c r="K35" s="418"/>
      <c r="L35" s="418"/>
      <c r="M35" s="418"/>
      <c r="N35" s="418"/>
      <c r="O35" s="419"/>
      <c r="P35" s="427"/>
      <c r="Q35" s="427"/>
      <c r="R35" s="427"/>
      <c r="S35" s="427"/>
      <c r="T35" s="427"/>
      <c r="U35" s="428"/>
      <c r="V35" s="426"/>
      <c r="W35" s="427"/>
      <c r="X35" s="427"/>
      <c r="Y35" s="427"/>
      <c r="Z35" s="427"/>
      <c r="AA35" s="428"/>
      <c r="AB35" s="444"/>
      <c r="AC35" s="445"/>
      <c r="AD35" s="446"/>
      <c r="AE35" s="446"/>
      <c r="AF35" s="446"/>
      <c r="AG35" s="447"/>
      <c r="AH35" s="435"/>
      <c r="AI35" s="436"/>
      <c r="AJ35" s="436"/>
      <c r="AK35" s="436"/>
      <c r="AL35" s="436"/>
      <c r="AM35" s="437"/>
      <c r="AN35" s="10"/>
      <c r="AO35" s="498"/>
      <c r="AP35" s="499"/>
      <c r="AQ35" s="499"/>
      <c r="AR35" s="499"/>
      <c r="AS35" s="499"/>
      <c r="AT35" s="50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row>
    <row r="36" spans="1:80" x14ac:dyDescent="0.2">
      <c r="A36" s="10"/>
      <c r="B36" s="466"/>
      <c r="C36" s="466"/>
      <c r="D36" s="467"/>
      <c r="E36" s="458"/>
      <c r="F36" s="464"/>
      <c r="G36" s="464"/>
      <c r="H36" s="464"/>
      <c r="I36" s="459"/>
      <c r="J36" s="417" t="str">
        <f>IF(AND('Mapa final'!$M$66="Baja",'Mapa final'!$Q$66="Leve"),CONCATENATE("R",'Mapa final'!$A$66),"")</f>
        <v/>
      </c>
      <c r="K36" s="418"/>
      <c r="L36" s="418" t="str">
        <f>IF(AND('Mapa final'!$M$72="Baja",'Mapa final'!$Q$72="Leve"),CONCATENATE("R",'Mapa final'!$A$72),"")</f>
        <v/>
      </c>
      <c r="M36" s="418"/>
      <c r="N36" s="418" t="str">
        <f>IF(AND('Mapa final'!$M$79="Baja",'Mapa final'!$Q$79="Leve"),CONCATENATE("R",'Mapa final'!$A$79),"")</f>
        <v/>
      </c>
      <c r="O36" s="419"/>
      <c r="P36" s="427" t="str">
        <f>IF(AND('Mapa final'!$M$66="Baja",'Mapa final'!$Q$66="Menor"),CONCATENATE("R",'Mapa final'!$A$66),"")</f>
        <v/>
      </c>
      <c r="Q36" s="427"/>
      <c r="R36" s="427" t="str">
        <f>IF(AND('Mapa final'!$M$72="Baja",'Mapa final'!$Q$72="Menor"),CONCATENATE("R",'Mapa final'!$A$72),"")</f>
        <v/>
      </c>
      <c r="S36" s="427"/>
      <c r="T36" s="427" t="str">
        <f>IF(AND('Mapa final'!$M$79="Baja",'Mapa final'!$Q$79="Menor"),CONCATENATE("R",'Mapa final'!$A$79),"")</f>
        <v/>
      </c>
      <c r="U36" s="428"/>
      <c r="V36" s="426" t="str">
        <f>IF(AND('Mapa final'!$M$66="Baja",'Mapa final'!$Q$66="Moderado"),CONCATENATE("R",'Mapa final'!$A$66),"")</f>
        <v/>
      </c>
      <c r="W36" s="427"/>
      <c r="X36" s="427" t="str">
        <f>IF(AND('Mapa final'!$M$72="Baja",'Mapa final'!$Q$72="Moderado"),CONCATENATE("R",'Mapa final'!$A$72),"")</f>
        <v/>
      </c>
      <c r="Y36" s="427"/>
      <c r="Z36" s="427" t="str">
        <f>IF(AND('Mapa final'!$M$79="Baja",'Mapa final'!$Q$79="Moderado"),CONCATENATE("R",'Mapa final'!$A$79),"")</f>
        <v/>
      </c>
      <c r="AA36" s="428"/>
      <c r="AB36" s="444" t="str">
        <f>IF(AND('Mapa final'!$M$66="Baja",'Mapa final'!$Q$66="Mayor"),CONCATENATE("R",'Mapa final'!$A$66),"")</f>
        <v/>
      </c>
      <c r="AC36" s="445"/>
      <c r="AD36" s="446" t="str">
        <f>IF(AND('Mapa final'!$M$72="Baja",'Mapa final'!$Q$72="Mayor"),CONCATENATE("R",'Mapa final'!$A$72),"")</f>
        <v/>
      </c>
      <c r="AE36" s="446"/>
      <c r="AF36" s="446" t="str">
        <f>IF(AND('Mapa final'!$M$79="Baja",'Mapa final'!$Q$79="Mayor"),CONCATENATE("R",'Mapa final'!$A$79),"")</f>
        <v/>
      </c>
      <c r="AG36" s="447"/>
      <c r="AH36" s="435" t="str">
        <f>IF(AND('Mapa final'!$M$66="Baja",'Mapa final'!$Q$66="Catastrófico"),CONCATENATE("R",'Mapa final'!$A$66),"")</f>
        <v/>
      </c>
      <c r="AI36" s="436"/>
      <c r="AJ36" s="436" t="str">
        <f>IF(AND('Mapa final'!$M$72="Baja",'Mapa final'!$Q$72="Catastrófico"),CONCATENATE("R",'Mapa final'!$A$72),"")</f>
        <v/>
      </c>
      <c r="AK36" s="436"/>
      <c r="AL36" s="436" t="str">
        <f>IF(AND('Mapa final'!$M$79="Baja",'Mapa final'!$Q$79="Catastrófico"),CONCATENATE("R",'Mapa final'!$A$79),"")</f>
        <v/>
      </c>
      <c r="AM36" s="437"/>
      <c r="AN36" s="10"/>
      <c r="AO36" s="498"/>
      <c r="AP36" s="499"/>
      <c r="AQ36" s="499"/>
      <c r="AR36" s="499"/>
      <c r="AS36" s="499"/>
      <c r="AT36" s="50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row>
    <row r="37" spans="1:80" ht="15" thickBot="1" x14ac:dyDescent="0.25">
      <c r="A37" s="10"/>
      <c r="B37" s="466"/>
      <c r="C37" s="466"/>
      <c r="D37" s="467"/>
      <c r="E37" s="461"/>
      <c r="F37" s="462"/>
      <c r="G37" s="462"/>
      <c r="H37" s="462"/>
      <c r="I37" s="462"/>
      <c r="J37" s="420"/>
      <c r="K37" s="421"/>
      <c r="L37" s="421"/>
      <c r="M37" s="421"/>
      <c r="N37" s="421"/>
      <c r="O37" s="422"/>
      <c r="P37" s="430"/>
      <c r="Q37" s="430"/>
      <c r="R37" s="430"/>
      <c r="S37" s="430"/>
      <c r="T37" s="430"/>
      <c r="U37" s="431"/>
      <c r="V37" s="429"/>
      <c r="W37" s="430"/>
      <c r="X37" s="430"/>
      <c r="Y37" s="430"/>
      <c r="Z37" s="430"/>
      <c r="AA37" s="431"/>
      <c r="AB37" s="448"/>
      <c r="AC37" s="449"/>
      <c r="AD37" s="449"/>
      <c r="AE37" s="449"/>
      <c r="AF37" s="449"/>
      <c r="AG37" s="450"/>
      <c r="AH37" s="438"/>
      <c r="AI37" s="439"/>
      <c r="AJ37" s="439"/>
      <c r="AK37" s="439"/>
      <c r="AL37" s="439"/>
      <c r="AM37" s="440"/>
      <c r="AN37" s="10"/>
      <c r="AO37" s="501"/>
      <c r="AP37" s="502"/>
      <c r="AQ37" s="502"/>
      <c r="AR37" s="502"/>
      <c r="AS37" s="502"/>
      <c r="AT37" s="503"/>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row>
    <row r="38" spans="1:80" x14ac:dyDescent="0.2">
      <c r="A38" s="10"/>
      <c r="B38" s="466"/>
      <c r="C38" s="466"/>
      <c r="D38" s="467"/>
      <c r="E38" s="455" t="s">
        <v>107</v>
      </c>
      <c r="F38" s="456"/>
      <c r="G38" s="456"/>
      <c r="H38" s="456"/>
      <c r="I38" s="457"/>
      <c r="J38" s="423" t="str">
        <f>IF(AND('Mapa final'!$M$12="Muy Baja",'Mapa final'!$Q$12="Leve"),CONCATENATE("R",'Mapa final'!$A$12),"")</f>
        <v/>
      </c>
      <c r="K38" s="424"/>
      <c r="L38" s="424" t="str">
        <f>IF(AND('Mapa final'!$M$18="Muy Baja",'Mapa final'!$Q$18="Leve"),CONCATENATE("R",'Mapa final'!$A$18),"")</f>
        <v/>
      </c>
      <c r="M38" s="424"/>
      <c r="N38" s="424" t="str">
        <f>IF(AND('Mapa final'!$M$24="Muy Baja",'Mapa final'!$Q$24="Leve"),CONCATENATE("R",'Mapa final'!$A$24),"")</f>
        <v/>
      </c>
      <c r="O38" s="425"/>
      <c r="P38" s="423" t="str">
        <f>IF(AND('Mapa final'!$M$12="Muy Baja",'Mapa final'!$Q$12="Menor"),CONCATENATE("R",'Mapa final'!$A$12),"")</f>
        <v/>
      </c>
      <c r="Q38" s="424"/>
      <c r="R38" s="424" t="str">
        <f>IF(AND('Mapa final'!$M$18="Muy Baja",'Mapa final'!$Q$18="Menor"),CONCATENATE("R",'Mapa final'!$A$18),"")</f>
        <v/>
      </c>
      <c r="S38" s="424"/>
      <c r="T38" s="424" t="str">
        <f>IF(AND('Mapa final'!$M$24="Muy Baja",'Mapa final'!$Q$24="Menor"),CONCATENATE("R",'Mapa final'!$A$24),"")</f>
        <v/>
      </c>
      <c r="U38" s="425"/>
      <c r="V38" s="432" t="str">
        <f>IF(AND('Mapa final'!$M$12="Muy Baja",'Mapa final'!$Q$12="Moderado"),CONCATENATE("R",'Mapa final'!$A$12),"")</f>
        <v/>
      </c>
      <c r="W38" s="433"/>
      <c r="X38" s="433" t="str">
        <f>IF(AND('Mapa final'!$M$18="Muy Baja",'Mapa final'!$Q$18="Moderado"),CONCATENATE("R",'Mapa final'!$A$18),"")</f>
        <v/>
      </c>
      <c r="Y38" s="433"/>
      <c r="Z38" s="433" t="str">
        <f>IF(AND('Mapa final'!$M$24="Muy Baja",'Mapa final'!$Q$24="Moderado"),CONCATENATE("R",'Mapa final'!$A$24),"")</f>
        <v/>
      </c>
      <c r="AA38" s="434"/>
      <c r="AB38" s="451" t="str">
        <f>IF(AND('Mapa final'!$M$12="Muy Baja",'Mapa final'!$Q$12="Mayor"),CONCATENATE("R",'Mapa final'!$A$12),"")</f>
        <v/>
      </c>
      <c r="AC38" s="452"/>
      <c r="AD38" s="452" t="str">
        <f>IF(AND('Mapa final'!$M$18="Muy Baja",'Mapa final'!$Q$18="Mayor"),CONCATENATE("R",'Mapa final'!$A$18),"")</f>
        <v/>
      </c>
      <c r="AE38" s="452"/>
      <c r="AF38" s="452" t="str">
        <f>IF(AND('Mapa final'!$M$24="Muy Baja",'Mapa final'!$Q$24="Mayor"),CONCATENATE("R",'Mapa final'!$A$24),"")</f>
        <v/>
      </c>
      <c r="AG38" s="453"/>
      <c r="AH38" s="441" t="str">
        <f>IF(AND('Mapa final'!$M$12="Muy Baja",'Mapa final'!$Q$12="Catastrófico"),CONCATENATE("R",'Mapa final'!$A$12),"")</f>
        <v/>
      </c>
      <c r="AI38" s="442"/>
      <c r="AJ38" s="442" t="str">
        <f>IF(AND('Mapa final'!$M$18="Muy Baja",'Mapa final'!$Q$18="Catastrófico"),CONCATENATE("R",'Mapa final'!$A$18),"")</f>
        <v/>
      </c>
      <c r="AK38" s="442"/>
      <c r="AL38" s="442" t="str">
        <f>IF(AND('Mapa final'!$M$24="Muy Baja",'Mapa final'!$Q$24="Catastrófico"),CONCATENATE("R",'Mapa final'!$A$24),"")</f>
        <v/>
      </c>
      <c r="AM38" s="443"/>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row>
    <row r="39" spans="1:80" x14ac:dyDescent="0.2">
      <c r="A39" s="10"/>
      <c r="B39" s="466"/>
      <c r="C39" s="466"/>
      <c r="D39" s="467"/>
      <c r="E39" s="458"/>
      <c r="F39" s="464"/>
      <c r="G39" s="464"/>
      <c r="H39" s="464"/>
      <c r="I39" s="460"/>
      <c r="J39" s="417"/>
      <c r="K39" s="418"/>
      <c r="L39" s="418"/>
      <c r="M39" s="418"/>
      <c r="N39" s="418"/>
      <c r="O39" s="419"/>
      <c r="P39" s="417"/>
      <c r="Q39" s="418"/>
      <c r="R39" s="418"/>
      <c r="S39" s="418"/>
      <c r="T39" s="418"/>
      <c r="U39" s="419"/>
      <c r="V39" s="426"/>
      <c r="W39" s="427"/>
      <c r="X39" s="427"/>
      <c r="Y39" s="427"/>
      <c r="Z39" s="427"/>
      <c r="AA39" s="428"/>
      <c r="AB39" s="444"/>
      <c r="AC39" s="445"/>
      <c r="AD39" s="445"/>
      <c r="AE39" s="445"/>
      <c r="AF39" s="445"/>
      <c r="AG39" s="447"/>
      <c r="AH39" s="435"/>
      <c r="AI39" s="436"/>
      <c r="AJ39" s="436"/>
      <c r="AK39" s="436"/>
      <c r="AL39" s="436"/>
      <c r="AM39" s="437"/>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row>
    <row r="40" spans="1:80" x14ac:dyDescent="0.2">
      <c r="A40" s="10"/>
      <c r="B40" s="466"/>
      <c r="C40" s="466"/>
      <c r="D40" s="467"/>
      <c r="E40" s="458"/>
      <c r="F40" s="464"/>
      <c r="G40" s="464"/>
      <c r="H40" s="464"/>
      <c r="I40" s="460"/>
      <c r="J40" s="417" t="str">
        <f>IF(AND('Mapa final'!$M$30="Muy Baja",'Mapa final'!$Q$30="Leve"),CONCATENATE("R",'Mapa final'!$A$30),"")</f>
        <v/>
      </c>
      <c r="K40" s="418"/>
      <c r="L40" s="418" t="str">
        <f>IF(AND('Mapa final'!$M$36="Muy Baja",'Mapa final'!$Q$36="Leve"),CONCATENATE("R",'Mapa final'!$A$36),"")</f>
        <v/>
      </c>
      <c r="M40" s="418"/>
      <c r="N40" s="418" t="str">
        <f>IF(AND('Mapa final'!$M$42="Muy Baja",'Mapa final'!$Q$42="Leve"),CONCATENATE("R",'Mapa final'!$A$42),"")</f>
        <v/>
      </c>
      <c r="O40" s="419"/>
      <c r="P40" s="417" t="str">
        <f>IF(AND('Mapa final'!$M$30="Muy Baja",'Mapa final'!$Q$30="Menor"),CONCATENATE("R",'Mapa final'!$A$30),"")</f>
        <v/>
      </c>
      <c r="Q40" s="418"/>
      <c r="R40" s="418" t="str">
        <f>IF(AND('Mapa final'!$M$36="Muy Baja",'Mapa final'!$Q$36="Menor"),CONCATENATE("R",'Mapa final'!$A$36),"")</f>
        <v/>
      </c>
      <c r="S40" s="418"/>
      <c r="T40" s="418" t="str">
        <f>IF(AND('Mapa final'!$M$42="Muy Baja",'Mapa final'!$Q$42="Menor"),CONCATENATE("R",'Mapa final'!$A$42),"")</f>
        <v/>
      </c>
      <c r="U40" s="419"/>
      <c r="V40" s="426" t="str">
        <f>IF(AND('Mapa final'!$M$30="Muy Baja",'Mapa final'!$Q$30="Moderado"),CONCATENATE("R",'Mapa final'!$A$30),"")</f>
        <v/>
      </c>
      <c r="W40" s="427"/>
      <c r="X40" s="427" t="str">
        <f>IF(AND('Mapa final'!$M$36="Muy Baja",'Mapa final'!$Q$36="Moderado"),CONCATENATE("R",'Mapa final'!$A$36),"")</f>
        <v/>
      </c>
      <c r="Y40" s="427"/>
      <c r="Z40" s="427" t="str">
        <f>IF(AND('Mapa final'!$M$42="Muy Baja",'Mapa final'!$Q$42="Moderado"),CONCATENATE("R",'Mapa final'!$A$42),"")</f>
        <v/>
      </c>
      <c r="AA40" s="428"/>
      <c r="AB40" s="444" t="str">
        <f>IF(AND('Mapa final'!$M$30="Muy Baja",'Mapa final'!$Q$30="Mayor"),CONCATENATE("R",'Mapa final'!$A$30),"")</f>
        <v/>
      </c>
      <c r="AC40" s="445"/>
      <c r="AD40" s="446" t="str">
        <f>IF(AND('Mapa final'!$M$36="Muy Baja",'Mapa final'!$Q$36="Mayor"),CONCATENATE("R",'Mapa final'!$A$36),"")</f>
        <v/>
      </c>
      <c r="AE40" s="446"/>
      <c r="AF40" s="446" t="str">
        <f>IF(AND('Mapa final'!$M$42="Muy Baja",'Mapa final'!$Q$42="Mayor"),CONCATENATE("R",'Mapa final'!$A$42),"")</f>
        <v/>
      </c>
      <c r="AG40" s="447"/>
      <c r="AH40" s="435" t="str">
        <f>IF(AND('Mapa final'!$M$30="Muy Baja",'Mapa final'!$Q$30="Catastrófico"),CONCATENATE("R",'Mapa final'!$A$30),"")</f>
        <v/>
      </c>
      <c r="AI40" s="436"/>
      <c r="AJ40" s="436" t="str">
        <f>IF(AND('Mapa final'!$M$36="Muy Baja",'Mapa final'!$Q$36="Catastrófico"),CONCATENATE("R",'Mapa final'!$A$36),"")</f>
        <v/>
      </c>
      <c r="AK40" s="436"/>
      <c r="AL40" s="436" t="str">
        <f>IF(AND('Mapa final'!$M$42="Muy Baja",'Mapa final'!$Q$42="Catastrófico"),CONCATENATE("R",'Mapa final'!$A$42),"")</f>
        <v/>
      </c>
      <c r="AM40" s="437"/>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row>
    <row r="41" spans="1:80" x14ac:dyDescent="0.2">
      <c r="A41" s="10"/>
      <c r="B41" s="466"/>
      <c r="C41" s="466"/>
      <c r="D41" s="467"/>
      <c r="E41" s="458"/>
      <c r="F41" s="464"/>
      <c r="G41" s="464"/>
      <c r="H41" s="464"/>
      <c r="I41" s="460"/>
      <c r="J41" s="417"/>
      <c r="K41" s="418"/>
      <c r="L41" s="418"/>
      <c r="M41" s="418"/>
      <c r="N41" s="418"/>
      <c r="O41" s="419"/>
      <c r="P41" s="417"/>
      <c r="Q41" s="418"/>
      <c r="R41" s="418"/>
      <c r="S41" s="418"/>
      <c r="T41" s="418"/>
      <c r="U41" s="419"/>
      <c r="V41" s="426"/>
      <c r="W41" s="427"/>
      <c r="X41" s="427"/>
      <c r="Y41" s="427"/>
      <c r="Z41" s="427"/>
      <c r="AA41" s="428"/>
      <c r="AB41" s="444"/>
      <c r="AC41" s="445"/>
      <c r="AD41" s="446"/>
      <c r="AE41" s="446"/>
      <c r="AF41" s="446"/>
      <c r="AG41" s="447"/>
      <c r="AH41" s="435"/>
      <c r="AI41" s="436"/>
      <c r="AJ41" s="436"/>
      <c r="AK41" s="436"/>
      <c r="AL41" s="436"/>
      <c r="AM41" s="437"/>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row>
    <row r="42" spans="1:80" x14ac:dyDescent="0.2">
      <c r="A42" s="10"/>
      <c r="B42" s="466"/>
      <c r="C42" s="466"/>
      <c r="D42" s="467"/>
      <c r="E42" s="458"/>
      <c r="F42" s="464"/>
      <c r="G42" s="464"/>
      <c r="H42" s="464"/>
      <c r="I42" s="460"/>
      <c r="J42" s="417" t="str">
        <f>IF(AND('Mapa final'!$M$48="Muy Baja",'Mapa final'!$Q$48="Leve"),CONCATENATE("R",'Mapa final'!$A$48),"")</f>
        <v/>
      </c>
      <c r="K42" s="418"/>
      <c r="L42" s="418" t="str">
        <f>IF(AND('Mapa final'!$M$54="Muy Baja",'Mapa final'!$Q$54="Leve"),CONCATENATE("R",'Mapa final'!$A$54),"")</f>
        <v/>
      </c>
      <c r="M42" s="418"/>
      <c r="N42" s="418" t="str">
        <f>IF(AND('Mapa final'!$M$60="Muy Baja",'Mapa final'!$Q$60="Leve"),CONCATENATE("R",'Mapa final'!$A$60),"")</f>
        <v/>
      </c>
      <c r="O42" s="419"/>
      <c r="P42" s="417" t="str">
        <f>IF(AND('Mapa final'!$M$48="Muy Baja",'Mapa final'!$Q$48="Menor"),CONCATENATE("R",'Mapa final'!$A$48),"")</f>
        <v/>
      </c>
      <c r="Q42" s="418"/>
      <c r="R42" s="418" t="str">
        <f>IF(AND('Mapa final'!$M$54="Muy Baja",'Mapa final'!$Q$54="Menor"),CONCATENATE("R",'Mapa final'!$A$54),"")</f>
        <v/>
      </c>
      <c r="S42" s="418"/>
      <c r="T42" s="418" t="str">
        <f>IF(AND('Mapa final'!$M$60="Muy Baja",'Mapa final'!$Q$60="Menor"),CONCATENATE("R",'Mapa final'!$A$60),"")</f>
        <v/>
      </c>
      <c r="U42" s="419"/>
      <c r="V42" s="426" t="str">
        <f>IF(AND('Mapa final'!$M$48="Muy Baja",'Mapa final'!$Q$48="Moderado"),CONCATENATE("R",'Mapa final'!$A$48),"")</f>
        <v>R7</v>
      </c>
      <c r="W42" s="427"/>
      <c r="X42" s="427" t="str">
        <f>IF(AND('Mapa final'!$M$54="Muy Baja",'Mapa final'!$Q$54="Moderado"),CONCATENATE("R",'Mapa final'!$A$54),"")</f>
        <v/>
      </c>
      <c r="Y42" s="427"/>
      <c r="Z42" s="427" t="str">
        <f>IF(AND('Mapa final'!$M$60="Muy Baja",'Mapa final'!$Q$60="Moderado"),CONCATENATE("R",'Mapa final'!$A$60),"")</f>
        <v/>
      </c>
      <c r="AA42" s="428"/>
      <c r="AB42" s="444" t="str">
        <f>IF(AND('Mapa final'!$M$48="Muy Baja",'Mapa final'!$Q$48="Mayor"),CONCATENATE("R",'Mapa final'!$A$48),"")</f>
        <v/>
      </c>
      <c r="AC42" s="445"/>
      <c r="AD42" s="446" t="str">
        <f>IF(AND('Mapa final'!$M$54="Muy Baja",'Mapa final'!$Q$54="Mayor"),CONCATENATE("R",'Mapa final'!$A$54),"")</f>
        <v/>
      </c>
      <c r="AE42" s="446"/>
      <c r="AF42" s="446" t="str">
        <f>IF(AND('Mapa final'!$M$60="Muy Baja",'Mapa final'!$Q$60="Mayor"),CONCATENATE("R",'Mapa final'!$A$60),"")</f>
        <v/>
      </c>
      <c r="AG42" s="447"/>
      <c r="AH42" s="435" t="str">
        <f>IF(AND('Mapa final'!$M$48="Muy Baja",'Mapa final'!$Q$48="Catastrófico"),CONCATENATE("R",'Mapa final'!$A$48),"")</f>
        <v/>
      </c>
      <c r="AI42" s="436"/>
      <c r="AJ42" s="436" t="str">
        <f>IF(AND('Mapa final'!$M$54="Muy Baja",'Mapa final'!$Q$54="Catastrófico"),CONCATENATE("R",'Mapa final'!$A$54),"")</f>
        <v/>
      </c>
      <c r="AK42" s="436"/>
      <c r="AL42" s="436" t="str">
        <f>IF(AND('Mapa final'!$M$60="Muy Baja",'Mapa final'!$Q$60="Catastrófico"),CONCATENATE("R",'Mapa final'!$A$60),"")</f>
        <v/>
      </c>
      <c r="AM42" s="437"/>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row>
    <row r="43" spans="1:80" x14ac:dyDescent="0.2">
      <c r="A43" s="10"/>
      <c r="B43" s="466"/>
      <c r="C43" s="466"/>
      <c r="D43" s="467"/>
      <c r="E43" s="458"/>
      <c r="F43" s="464"/>
      <c r="G43" s="464"/>
      <c r="H43" s="464"/>
      <c r="I43" s="460"/>
      <c r="J43" s="417"/>
      <c r="K43" s="418"/>
      <c r="L43" s="418"/>
      <c r="M43" s="418"/>
      <c r="N43" s="418"/>
      <c r="O43" s="419"/>
      <c r="P43" s="417"/>
      <c r="Q43" s="418"/>
      <c r="R43" s="418"/>
      <c r="S43" s="418"/>
      <c r="T43" s="418"/>
      <c r="U43" s="419"/>
      <c r="V43" s="426"/>
      <c r="W43" s="427"/>
      <c r="X43" s="427"/>
      <c r="Y43" s="427"/>
      <c r="Z43" s="427"/>
      <c r="AA43" s="428"/>
      <c r="AB43" s="444"/>
      <c r="AC43" s="445"/>
      <c r="AD43" s="446"/>
      <c r="AE43" s="446"/>
      <c r="AF43" s="446"/>
      <c r="AG43" s="447"/>
      <c r="AH43" s="435"/>
      <c r="AI43" s="436"/>
      <c r="AJ43" s="436"/>
      <c r="AK43" s="436"/>
      <c r="AL43" s="436"/>
      <c r="AM43" s="437"/>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row>
    <row r="44" spans="1:80" x14ac:dyDescent="0.2">
      <c r="A44" s="10"/>
      <c r="B44" s="466"/>
      <c r="C44" s="466"/>
      <c r="D44" s="467"/>
      <c r="E44" s="458"/>
      <c r="F44" s="464"/>
      <c r="G44" s="464"/>
      <c r="H44" s="464"/>
      <c r="I44" s="460"/>
      <c r="J44" s="417" t="str">
        <f>IF(AND('Mapa final'!$M$66="Muy Baja",'Mapa final'!$Q$66="Leve"),CONCATENATE("R",'Mapa final'!$A$66),"")</f>
        <v/>
      </c>
      <c r="K44" s="418"/>
      <c r="L44" s="418" t="str">
        <f>IF(AND('Mapa final'!$M$72="Muy Baja",'Mapa final'!$Q$72="Leve"),CONCATENATE("R",'Mapa final'!$A$72),"")</f>
        <v/>
      </c>
      <c r="M44" s="418"/>
      <c r="N44" s="418" t="str">
        <f>IF(AND('Mapa final'!$M$79="Muy Baja",'Mapa final'!$Q$79="Leve"),CONCATENATE("R",'Mapa final'!$A$79),"")</f>
        <v/>
      </c>
      <c r="O44" s="419"/>
      <c r="P44" s="417" t="str">
        <f>IF(AND('Mapa final'!$M$66="Muy Baja",'Mapa final'!$Q$66="Menor"),CONCATENATE("R",'Mapa final'!$A$66),"")</f>
        <v/>
      </c>
      <c r="Q44" s="418"/>
      <c r="R44" s="418" t="str">
        <f>IF(AND('Mapa final'!$M$72="Muy Baja",'Mapa final'!$Q$72="Menor"),CONCATENATE("R",'Mapa final'!$A$72),"")</f>
        <v/>
      </c>
      <c r="S44" s="418"/>
      <c r="T44" s="418" t="str">
        <f>IF(AND('Mapa final'!$M$79="Muy Baja",'Mapa final'!$Q$79="Menor"),CONCATENATE("R",'Mapa final'!$A$79),"")</f>
        <v/>
      </c>
      <c r="U44" s="419"/>
      <c r="V44" s="426" t="str">
        <f>IF(AND('Mapa final'!$M$66="Muy Baja",'Mapa final'!$Q$66="Moderado"),CONCATENATE("R",'Mapa final'!$A$66),"")</f>
        <v/>
      </c>
      <c r="W44" s="427"/>
      <c r="X44" s="427" t="str">
        <f>IF(AND('Mapa final'!$M$72="Muy Baja",'Mapa final'!$Q$72="Moderado"),CONCATENATE("R",'Mapa final'!$A$72),"")</f>
        <v/>
      </c>
      <c r="Y44" s="427"/>
      <c r="Z44" s="427" t="str">
        <f>IF(AND('Mapa final'!$M$79="Muy Baja",'Mapa final'!$Q$79="Moderado"),CONCATENATE("R",'Mapa final'!$A$79),"")</f>
        <v/>
      </c>
      <c r="AA44" s="428"/>
      <c r="AB44" s="444" t="str">
        <f>IF(AND('Mapa final'!$M$66="Muy Baja",'Mapa final'!$Q$66="Mayor"),CONCATENATE("R",'Mapa final'!$A$66),"")</f>
        <v/>
      </c>
      <c r="AC44" s="445"/>
      <c r="AD44" s="446" t="str">
        <f>IF(AND('Mapa final'!$M$72="Muy Baja",'Mapa final'!$Q$72="Mayor"),CONCATENATE("R",'Mapa final'!$A$72),"")</f>
        <v/>
      </c>
      <c r="AE44" s="446"/>
      <c r="AF44" s="446" t="str">
        <f>IF(AND('Mapa final'!$M$79="Muy Baja",'Mapa final'!$Q$79="Mayor"),CONCATENATE("R",'Mapa final'!$A$79),"")</f>
        <v/>
      </c>
      <c r="AG44" s="447"/>
      <c r="AH44" s="435" t="str">
        <f>IF(AND('Mapa final'!$M$66="Muy Baja",'Mapa final'!$Q$66="Catastrófico"),CONCATENATE("R",'Mapa final'!$A$66),"")</f>
        <v/>
      </c>
      <c r="AI44" s="436"/>
      <c r="AJ44" s="436" t="str">
        <f>IF(AND('Mapa final'!$M$72="Muy Baja",'Mapa final'!$Q$72="Catastrófico"),CONCATENATE("R",'Mapa final'!$A$72),"")</f>
        <v/>
      </c>
      <c r="AK44" s="436"/>
      <c r="AL44" s="436" t="str">
        <f>IF(AND('Mapa final'!$M$79="Muy Baja",'Mapa final'!$Q$79="Catastrófico"),CONCATENATE("R",'Mapa final'!$A$79),"")</f>
        <v/>
      </c>
      <c r="AM44" s="437"/>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row>
    <row r="45" spans="1:80" ht="15" thickBot="1" x14ac:dyDescent="0.25">
      <c r="A45" s="10"/>
      <c r="B45" s="466"/>
      <c r="C45" s="466"/>
      <c r="D45" s="467"/>
      <c r="E45" s="461"/>
      <c r="F45" s="462"/>
      <c r="G45" s="462"/>
      <c r="H45" s="462"/>
      <c r="I45" s="463"/>
      <c r="J45" s="420"/>
      <c r="K45" s="421"/>
      <c r="L45" s="421"/>
      <c r="M45" s="421"/>
      <c r="N45" s="421"/>
      <c r="O45" s="422"/>
      <c r="P45" s="420"/>
      <c r="Q45" s="421"/>
      <c r="R45" s="421"/>
      <c r="S45" s="421"/>
      <c r="T45" s="421"/>
      <c r="U45" s="422"/>
      <c r="V45" s="429"/>
      <c r="W45" s="430"/>
      <c r="X45" s="430"/>
      <c r="Y45" s="430"/>
      <c r="Z45" s="430"/>
      <c r="AA45" s="431"/>
      <c r="AB45" s="448"/>
      <c r="AC45" s="449"/>
      <c r="AD45" s="449"/>
      <c r="AE45" s="449"/>
      <c r="AF45" s="449"/>
      <c r="AG45" s="450"/>
      <c r="AH45" s="438"/>
      <c r="AI45" s="439"/>
      <c r="AJ45" s="439"/>
      <c r="AK45" s="439"/>
      <c r="AL45" s="439"/>
      <c r="AM45" s="44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row>
    <row r="46" spans="1:80" x14ac:dyDescent="0.2">
      <c r="A46" s="10"/>
      <c r="B46" s="10"/>
      <c r="C46" s="10"/>
      <c r="D46" s="10"/>
      <c r="E46" s="10"/>
      <c r="F46" s="10"/>
      <c r="G46" s="10"/>
      <c r="H46" s="10"/>
      <c r="I46" s="10"/>
      <c r="J46" s="455" t="s">
        <v>106</v>
      </c>
      <c r="K46" s="456"/>
      <c r="L46" s="456"/>
      <c r="M46" s="456"/>
      <c r="N46" s="456"/>
      <c r="O46" s="457"/>
      <c r="P46" s="455" t="s">
        <v>105</v>
      </c>
      <c r="Q46" s="456"/>
      <c r="R46" s="456"/>
      <c r="S46" s="456"/>
      <c r="T46" s="456"/>
      <c r="U46" s="457"/>
      <c r="V46" s="455" t="s">
        <v>104</v>
      </c>
      <c r="W46" s="456"/>
      <c r="X46" s="456"/>
      <c r="Y46" s="456"/>
      <c r="Z46" s="456"/>
      <c r="AA46" s="457"/>
      <c r="AB46" s="455" t="s">
        <v>103</v>
      </c>
      <c r="AC46" s="465"/>
      <c r="AD46" s="456"/>
      <c r="AE46" s="456"/>
      <c r="AF46" s="456"/>
      <c r="AG46" s="457"/>
      <c r="AH46" s="455" t="s">
        <v>102</v>
      </c>
      <c r="AI46" s="456"/>
      <c r="AJ46" s="456"/>
      <c r="AK46" s="456"/>
      <c r="AL46" s="456"/>
      <c r="AM46" s="457"/>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row>
    <row r="47" spans="1:80" x14ac:dyDescent="0.2">
      <c r="A47" s="10"/>
      <c r="B47" s="10"/>
      <c r="C47" s="10"/>
      <c r="D47" s="10"/>
      <c r="E47" s="10"/>
      <c r="F47" s="10"/>
      <c r="G47" s="10"/>
      <c r="H47" s="10"/>
      <c r="I47" s="10"/>
      <c r="J47" s="458"/>
      <c r="K47" s="464"/>
      <c r="L47" s="464"/>
      <c r="M47" s="464"/>
      <c r="N47" s="464"/>
      <c r="O47" s="460"/>
      <c r="P47" s="458"/>
      <c r="Q47" s="464"/>
      <c r="R47" s="464"/>
      <c r="S47" s="464"/>
      <c r="T47" s="464"/>
      <c r="U47" s="460"/>
      <c r="V47" s="458"/>
      <c r="W47" s="464"/>
      <c r="X47" s="464"/>
      <c r="Y47" s="464"/>
      <c r="Z47" s="464"/>
      <c r="AA47" s="460"/>
      <c r="AB47" s="458"/>
      <c r="AC47" s="464"/>
      <c r="AD47" s="464"/>
      <c r="AE47" s="464"/>
      <c r="AF47" s="464"/>
      <c r="AG47" s="460"/>
      <c r="AH47" s="458"/>
      <c r="AI47" s="464"/>
      <c r="AJ47" s="464"/>
      <c r="AK47" s="464"/>
      <c r="AL47" s="464"/>
      <c r="AM47" s="46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row>
    <row r="48" spans="1:80" x14ac:dyDescent="0.2">
      <c r="A48" s="10"/>
      <c r="B48" s="10"/>
      <c r="C48" s="10"/>
      <c r="D48" s="10"/>
      <c r="E48" s="10"/>
      <c r="F48" s="10"/>
      <c r="G48" s="10"/>
      <c r="H48" s="10"/>
      <c r="I48" s="10"/>
      <c r="J48" s="458"/>
      <c r="K48" s="464"/>
      <c r="L48" s="464"/>
      <c r="M48" s="464"/>
      <c r="N48" s="464"/>
      <c r="O48" s="460"/>
      <c r="P48" s="458"/>
      <c r="Q48" s="464"/>
      <c r="R48" s="464"/>
      <c r="S48" s="464"/>
      <c r="T48" s="464"/>
      <c r="U48" s="460"/>
      <c r="V48" s="458"/>
      <c r="W48" s="464"/>
      <c r="X48" s="464"/>
      <c r="Y48" s="464"/>
      <c r="Z48" s="464"/>
      <c r="AA48" s="460"/>
      <c r="AB48" s="458"/>
      <c r="AC48" s="464"/>
      <c r="AD48" s="464"/>
      <c r="AE48" s="464"/>
      <c r="AF48" s="464"/>
      <c r="AG48" s="460"/>
      <c r="AH48" s="458"/>
      <c r="AI48" s="464"/>
      <c r="AJ48" s="464"/>
      <c r="AK48" s="464"/>
      <c r="AL48" s="464"/>
      <c r="AM48" s="46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row>
    <row r="49" spans="1:80" x14ac:dyDescent="0.2">
      <c r="A49" s="10"/>
      <c r="B49" s="10"/>
      <c r="C49" s="10"/>
      <c r="D49" s="10"/>
      <c r="E49" s="10"/>
      <c r="F49" s="10"/>
      <c r="G49" s="10"/>
      <c r="H49" s="10"/>
      <c r="I49" s="10"/>
      <c r="J49" s="458"/>
      <c r="K49" s="464"/>
      <c r="L49" s="464"/>
      <c r="M49" s="464"/>
      <c r="N49" s="464"/>
      <c r="O49" s="460"/>
      <c r="P49" s="458"/>
      <c r="Q49" s="464"/>
      <c r="R49" s="464"/>
      <c r="S49" s="464"/>
      <c r="T49" s="464"/>
      <c r="U49" s="460"/>
      <c r="V49" s="458"/>
      <c r="W49" s="464"/>
      <c r="X49" s="464"/>
      <c r="Y49" s="464"/>
      <c r="Z49" s="464"/>
      <c r="AA49" s="460"/>
      <c r="AB49" s="458"/>
      <c r="AC49" s="464"/>
      <c r="AD49" s="464"/>
      <c r="AE49" s="464"/>
      <c r="AF49" s="464"/>
      <c r="AG49" s="460"/>
      <c r="AH49" s="458"/>
      <c r="AI49" s="464"/>
      <c r="AJ49" s="464"/>
      <c r="AK49" s="464"/>
      <c r="AL49" s="464"/>
      <c r="AM49" s="46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row>
    <row r="50" spans="1:80" x14ac:dyDescent="0.2">
      <c r="A50" s="10"/>
      <c r="B50" s="10"/>
      <c r="C50" s="10"/>
      <c r="D50" s="10"/>
      <c r="E50" s="10"/>
      <c r="F50" s="10"/>
      <c r="G50" s="10"/>
      <c r="H50" s="10"/>
      <c r="I50" s="10"/>
      <c r="J50" s="458"/>
      <c r="K50" s="464"/>
      <c r="L50" s="464"/>
      <c r="M50" s="464"/>
      <c r="N50" s="464"/>
      <c r="O50" s="460"/>
      <c r="P50" s="458"/>
      <c r="Q50" s="464"/>
      <c r="R50" s="464"/>
      <c r="S50" s="464"/>
      <c r="T50" s="464"/>
      <c r="U50" s="460"/>
      <c r="V50" s="458"/>
      <c r="W50" s="464"/>
      <c r="X50" s="464"/>
      <c r="Y50" s="464"/>
      <c r="Z50" s="464"/>
      <c r="AA50" s="460"/>
      <c r="AB50" s="458"/>
      <c r="AC50" s="464"/>
      <c r="AD50" s="464"/>
      <c r="AE50" s="464"/>
      <c r="AF50" s="464"/>
      <c r="AG50" s="460"/>
      <c r="AH50" s="458"/>
      <c r="AI50" s="464"/>
      <c r="AJ50" s="464"/>
      <c r="AK50" s="464"/>
      <c r="AL50" s="464"/>
      <c r="AM50" s="46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row>
    <row r="51" spans="1:80" ht="15" thickBot="1" x14ac:dyDescent="0.25">
      <c r="A51" s="10"/>
      <c r="B51" s="10"/>
      <c r="C51" s="10"/>
      <c r="D51" s="10"/>
      <c r="E51" s="10"/>
      <c r="F51" s="10"/>
      <c r="G51" s="10"/>
      <c r="H51" s="10"/>
      <c r="I51" s="10"/>
      <c r="J51" s="461"/>
      <c r="K51" s="462"/>
      <c r="L51" s="462"/>
      <c r="M51" s="462"/>
      <c r="N51" s="462"/>
      <c r="O51" s="463"/>
      <c r="P51" s="461"/>
      <c r="Q51" s="462"/>
      <c r="R51" s="462"/>
      <c r="S51" s="462"/>
      <c r="T51" s="462"/>
      <c r="U51" s="463"/>
      <c r="V51" s="461"/>
      <c r="W51" s="462"/>
      <c r="X51" s="462"/>
      <c r="Y51" s="462"/>
      <c r="Z51" s="462"/>
      <c r="AA51" s="463"/>
      <c r="AB51" s="461"/>
      <c r="AC51" s="462"/>
      <c r="AD51" s="462"/>
      <c r="AE51" s="462"/>
      <c r="AF51" s="462"/>
      <c r="AG51" s="463"/>
      <c r="AH51" s="461"/>
      <c r="AI51" s="462"/>
      <c r="AJ51" s="462"/>
      <c r="AK51" s="462"/>
      <c r="AL51" s="462"/>
      <c r="AM51" s="463"/>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row>
    <row r="52" spans="1:80"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row>
    <row r="53" spans="1:80" ht="15" customHeight="1" x14ac:dyDescent="0.2">
      <c r="A53" s="10"/>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row>
    <row r="54" spans="1:80" ht="15" customHeight="1" x14ac:dyDescent="0.2">
      <c r="A54" s="10"/>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row>
    <row r="55" spans="1:80"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row>
    <row r="56" spans="1:80"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row>
    <row r="57" spans="1:80"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row>
    <row r="58" spans="1:80"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row>
    <row r="59" spans="1:80"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row>
    <row r="60" spans="1:80"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row>
    <row r="61" spans="1:80"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row>
    <row r="62" spans="1:80"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row>
    <row r="63" spans="1:80"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row>
    <row r="64" spans="1:80"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row>
    <row r="65" spans="1:80"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row>
    <row r="66" spans="1:80"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row>
    <row r="67" spans="1:80"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row>
    <row r="68" spans="1:80"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row>
    <row r="69" spans="1:80"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row>
    <row r="70" spans="1:80"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row>
    <row r="71" spans="1:80"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row>
    <row r="72" spans="1:80"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row>
    <row r="73" spans="1:80"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row>
    <row r="74" spans="1:80"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row>
    <row r="75" spans="1:80"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row>
    <row r="76" spans="1:80"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row>
    <row r="77" spans="1:80"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row>
    <row r="78" spans="1:80"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row>
    <row r="79" spans="1:80"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row>
    <row r="80" spans="1:80"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row>
    <row r="81" spans="1:63"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row>
    <row r="82" spans="1:63"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row>
    <row r="83" spans="1:63"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row>
    <row r="84" spans="1:63"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row>
    <row r="85" spans="1:63"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row>
    <row r="86" spans="1:63"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row>
    <row r="87" spans="1:63"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row>
    <row r="88" spans="1:63"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row>
    <row r="89" spans="1:63"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row>
    <row r="90" spans="1:63"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row>
    <row r="91" spans="1:63"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row>
    <row r="92" spans="1:63"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row>
    <row r="93" spans="1:63"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row>
    <row r="94" spans="1:63"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row>
    <row r="95" spans="1:63"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row>
    <row r="96" spans="1:63"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row>
    <row r="97" spans="1:63"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row>
    <row r="98" spans="1:63"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row>
    <row r="99" spans="1:63"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row>
    <row r="100" spans="1:63"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row>
    <row r="101" spans="1:63"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row>
    <row r="102" spans="1:63"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row>
    <row r="103" spans="1:63"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row>
    <row r="104" spans="1:63"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row>
    <row r="105" spans="1:63"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row>
    <row r="106" spans="1:63"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row>
    <row r="107" spans="1:63"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row>
    <row r="108" spans="1:63"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row>
    <row r="109" spans="1:63"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row>
    <row r="110" spans="1:63"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row>
    <row r="111" spans="1:63"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row>
    <row r="112" spans="1:63"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row>
    <row r="113" spans="1:63"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row>
    <row r="114" spans="1:63"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row>
    <row r="115" spans="1:63"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row>
    <row r="116" spans="1:63"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row>
    <row r="117" spans="1:63"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row>
    <row r="118" spans="1:63"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row>
    <row r="119" spans="1:63"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row>
    <row r="120" spans="1:63"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row>
    <row r="121" spans="1:63"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row>
    <row r="122" spans="1:63" x14ac:dyDescent="0.2">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row>
    <row r="123" spans="1:63" x14ac:dyDescent="0.2">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row>
    <row r="124" spans="1:63" x14ac:dyDescent="0.2">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row>
    <row r="125" spans="1:63" x14ac:dyDescent="0.2">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row>
    <row r="126" spans="1:63" x14ac:dyDescent="0.2">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row>
    <row r="127" spans="1:63" x14ac:dyDescent="0.2">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row>
    <row r="128" spans="1:63" x14ac:dyDescent="0.2">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row>
    <row r="129" spans="2:63" x14ac:dyDescent="0.2">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row>
    <row r="130" spans="2:63" x14ac:dyDescent="0.2">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row>
    <row r="131" spans="2:63" x14ac:dyDescent="0.2">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row>
    <row r="132" spans="2:63" x14ac:dyDescent="0.2">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row>
    <row r="133" spans="2:63" x14ac:dyDescent="0.2">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row>
    <row r="134" spans="2:63" x14ac:dyDescent="0.2">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row>
    <row r="135" spans="2:63" x14ac:dyDescent="0.2">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row>
    <row r="136" spans="2:63" x14ac:dyDescent="0.2">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row>
    <row r="137" spans="2:63" x14ac:dyDescent="0.2">
      <c r="B137" s="10"/>
      <c r="C137" s="10"/>
      <c r="D137" s="10"/>
      <c r="E137" s="10"/>
      <c r="F137" s="10"/>
      <c r="G137" s="10"/>
      <c r="H137" s="10"/>
      <c r="I137" s="10"/>
    </row>
    <row r="138" spans="2:63" x14ac:dyDescent="0.2">
      <c r="B138" s="10"/>
      <c r="C138" s="10"/>
      <c r="D138" s="10"/>
      <c r="E138" s="10"/>
      <c r="F138" s="10"/>
      <c r="G138" s="10"/>
      <c r="H138" s="10"/>
      <c r="I138" s="10"/>
    </row>
    <row r="139" spans="2:63" x14ac:dyDescent="0.2">
      <c r="B139" s="10"/>
      <c r="C139" s="10"/>
      <c r="D139" s="10"/>
      <c r="E139" s="10"/>
      <c r="F139" s="10"/>
      <c r="G139" s="10"/>
      <c r="H139" s="10"/>
      <c r="I139" s="10"/>
    </row>
    <row r="140" spans="2:63" x14ac:dyDescent="0.2">
      <c r="B140" s="10"/>
      <c r="C140" s="10"/>
      <c r="D140" s="10"/>
      <c r="E140" s="10"/>
      <c r="F140" s="10"/>
      <c r="G140" s="10"/>
      <c r="H140" s="10"/>
      <c r="I140" s="10"/>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CM248"/>
  <sheetViews>
    <sheetView showGridLines="0" zoomScale="50" zoomScaleNormal="50" workbookViewId="0">
      <selection activeCell="N72" sqref="N72:N73"/>
    </sheetView>
  </sheetViews>
  <sheetFormatPr baseColWidth="10" defaultRowHeight="14.25" x14ac:dyDescent="0.2"/>
  <cols>
    <col min="1" max="1" width="11.42578125" style="8"/>
    <col min="2" max="18" width="5.7109375" style="8" customWidth="1"/>
    <col min="19" max="19" width="8.42578125" style="8" customWidth="1"/>
    <col min="20" max="23" width="5.7109375" style="8" customWidth="1"/>
    <col min="24" max="24" width="8.5703125" style="8" customWidth="1"/>
    <col min="25" max="26" width="5.7109375" style="8" customWidth="1"/>
    <col min="27" max="27" width="10.7109375" style="8" customWidth="1"/>
    <col min="28" max="28" width="5.7109375" style="8" customWidth="1"/>
    <col min="29" max="29" width="7.42578125" style="8" customWidth="1"/>
    <col min="30" max="33" width="5.7109375" style="8" customWidth="1"/>
    <col min="34" max="34" width="8.5703125" style="8" customWidth="1"/>
    <col min="35" max="39" width="5.7109375" style="8" customWidth="1"/>
    <col min="40" max="40" width="11.42578125" style="8"/>
    <col min="41" max="46" width="5.7109375" style="8" customWidth="1"/>
    <col min="47" max="16384" width="11.42578125" style="8"/>
  </cols>
  <sheetData>
    <row r="1" spans="1:91" x14ac:dyDescent="0.2">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row>
    <row r="2" spans="1:91" ht="18" customHeight="1" x14ac:dyDescent="0.2">
      <c r="A2" s="10"/>
      <c r="B2" s="534" t="s">
        <v>140</v>
      </c>
      <c r="C2" s="535"/>
      <c r="D2" s="535"/>
      <c r="E2" s="535"/>
      <c r="F2" s="535"/>
      <c r="G2" s="535"/>
      <c r="H2" s="535"/>
      <c r="I2" s="535"/>
      <c r="J2" s="454" t="s">
        <v>1</v>
      </c>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c r="AL2" s="454"/>
      <c r="AM2" s="454"/>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row>
    <row r="3" spans="1:91" ht="18.75" customHeight="1" x14ac:dyDescent="0.2">
      <c r="A3" s="10"/>
      <c r="B3" s="535"/>
      <c r="C3" s="535"/>
      <c r="D3" s="535"/>
      <c r="E3" s="535"/>
      <c r="F3" s="535"/>
      <c r="G3" s="535"/>
      <c r="H3" s="535"/>
      <c r="I3" s="535"/>
      <c r="J3" s="454"/>
      <c r="K3" s="454"/>
      <c r="L3" s="454"/>
      <c r="M3" s="454"/>
      <c r="N3" s="454"/>
      <c r="O3" s="454"/>
      <c r="P3" s="454"/>
      <c r="Q3" s="454"/>
      <c r="R3" s="454"/>
      <c r="S3" s="454"/>
      <c r="T3" s="454"/>
      <c r="U3" s="454"/>
      <c r="V3" s="454"/>
      <c r="W3" s="454"/>
      <c r="X3" s="454"/>
      <c r="Y3" s="454"/>
      <c r="Z3" s="454"/>
      <c r="AA3" s="454"/>
      <c r="AB3" s="454"/>
      <c r="AC3" s="454"/>
      <c r="AD3" s="454"/>
      <c r="AE3" s="454"/>
      <c r="AF3" s="454"/>
      <c r="AG3" s="454"/>
      <c r="AH3" s="454"/>
      <c r="AI3" s="454"/>
      <c r="AJ3" s="454"/>
      <c r="AK3" s="454"/>
      <c r="AL3" s="454"/>
      <c r="AM3" s="454"/>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row>
    <row r="4" spans="1:91" ht="15" customHeight="1" x14ac:dyDescent="0.2">
      <c r="A4" s="10"/>
      <c r="B4" s="535"/>
      <c r="C4" s="535"/>
      <c r="D4" s="535"/>
      <c r="E4" s="535"/>
      <c r="F4" s="535"/>
      <c r="G4" s="535"/>
      <c r="H4" s="535"/>
      <c r="I4" s="535"/>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row>
    <row r="5" spans="1:91" ht="15" thickBo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row>
    <row r="6" spans="1:91" ht="15" customHeight="1" x14ac:dyDescent="0.25">
      <c r="A6" s="10"/>
      <c r="B6" s="466" t="s">
        <v>3</v>
      </c>
      <c r="C6" s="466"/>
      <c r="D6" s="467"/>
      <c r="E6" s="504" t="s">
        <v>110</v>
      </c>
      <c r="F6" s="505"/>
      <c r="G6" s="505"/>
      <c r="H6" s="505"/>
      <c r="I6" s="506"/>
      <c r="J6" s="43" t="str">
        <f>IF(AND('Mapa final'!$AD$12="Muy Alta",'Mapa final'!$AF$12="Leve"),CONCATENATE("R1C",'Mapa final'!$T$12),"")</f>
        <v/>
      </c>
      <c r="K6" s="44" t="str">
        <f>IF(AND('Mapa final'!$AD$13="Muy Alta",'Mapa final'!$AF$13="Leve"),CONCATENATE("R1C",'Mapa final'!$T$13),"")</f>
        <v/>
      </c>
      <c r="L6" s="44" t="str">
        <f>IF(AND('Mapa final'!$AD$14="Muy Alta",'Mapa final'!$AF$14="Leve"),CONCATENATE("R1C",'Mapa final'!$T$14),"")</f>
        <v/>
      </c>
      <c r="M6" s="44" t="str">
        <f>IF(AND('Mapa final'!$AD$15="Muy Alta",'Mapa final'!$AF$15="Leve"),CONCATENATE("R1C",'Mapa final'!$T$15),"")</f>
        <v/>
      </c>
      <c r="N6" s="44" t="str">
        <f>IF(AND('Mapa final'!$AD$16="Muy Alta",'Mapa final'!$AF$16="Leve"),CONCATENATE("R1C",'Mapa final'!$T$16),"")</f>
        <v/>
      </c>
      <c r="O6" s="45" t="str">
        <f>IF(AND('Mapa final'!$AD$17="Muy Alta",'Mapa final'!$AF$17="Leve"),CONCATENATE("R1C",'Mapa final'!$T$17),"")</f>
        <v/>
      </c>
      <c r="P6" s="43" t="str">
        <f>IF(AND('Mapa final'!$AD$12="Muy Alta",'Mapa final'!$AF$12="Menor"),CONCATENATE("R1C",'Mapa final'!$T$12),"")</f>
        <v/>
      </c>
      <c r="Q6" s="44" t="str">
        <f>IF(AND('Mapa final'!$AD$13="Muy Alta",'Mapa final'!$AF$13="Menor"),CONCATENATE("R1C",'Mapa final'!$T$13),"")</f>
        <v/>
      </c>
      <c r="R6" s="44" t="str">
        <f>IF(AND('Mapa final'!$AD$14="Muy Alta",'Mapa final'!$AF$14="Menor"),CONCATENATE("R1C",'Mapa final'!$T$14),"")</f>
        <v/>
      </c>
      <c r="S6" s="44" t="str">
        <f>IF(AND('Mapa final'!$AD$15="Muy Alta",'Mapa final'!$AF$15="Menor"),CONCATENATE("R1C",'Mapa final'!$T$15),"")</f>
        <v/>
      </c>
      <c r="T6" s="44" t="str">
        <f>IF(AND('Mapa final'!$AD$16="Muy Alta",'Mapa final'!$AF$16="Menor"),CONCATENATE("R1C",'Mapa final'!$T$16),"")</f>
        <v/>
      </c>
      <c r="U6" s="45" t="str">
        <f>IF(AND('Mapa final'!$AD$17="Muy Alta",'Mapa final'!$AF$17="Menor"),CONCATENATE("R1C",'Mapa final'!$T$17),"")</f>
        <v/>
      </c>
      <c r="V6" s="43" t="str">
        <f>IF(AND('Mapa final'!$AD$12="Muy Alta",'Mapa final'!$AF$12="Moderado"),CONCATENATE("R1C",'Mapa final'!$T$12),"")</f>
        <v/>
      </c>
      <c r="W6" s="44" t="str">
        <f>IF(AND('Mapa final'!$AD$13="Muy Alta",'Mapa final'!$AF$13="Moderado"),CONCATENATE("R1C",'Mapa final'!$T$13),"")</f>
        <v/>
      </c>
      <c r="X6" s="44" t="str">
        <f>IF(AND('Mapa final'!$AD$14="Muy Alta",'Mapa final'!$AF$14="Moderado"),CONCATENATE("R1C",'Mapa final'!$T$14),"")</f>
        <v/>
      </c>
      <c r="Y6" s="44" t="str">
        <f>IF(AND('Mapa final'!$AD$15="Muy Alta",'Mapa final'!$AF$15="Moderado"),CONCATENATE("R1C",'Mapa final'!$T$15),"")</f>
        <v/>
      </c>
      <c r="Z6" s="44" t="str">
        <f>IF(AND('Mapa final'!$AD$16="Muy Alta",'Mapa final'!$AF$16="Moderado"),CONCATENATE("R1C",'Mapa final'!$T$16),"")</f>
        <v/>
      </c>
      <c r="AA6" s="45" t="str">
        <f>IF(AND('Mapa final'!$AD$17="Muy Alta",'Mapa final'!$AF$17="Moderado"),CONCATENATE("R1C",'Mapa final'!$T$17),"")</f>
        <v/>
      </c>
      <c r="AB6" s="43" t="str">
        <f>IF(AND('Mapa final'!$AD$12="Muy Alta",'Mapa final'!$AF$12="Mayor"),CONCATENATE("R1C",'Mapa final'!$T$12),"")</f>
        <v/>
      </c>
      <c r="AC6" s="44" t="str">
        <f>IF(AND('Mapa final'!$AD$13="Muy Alta",'Mapa final'!$AF$13="Mayor"),CONCATENATE("R1C",'Mapa final'!$T$13),"")</f>
        <v/>
      </c>
      <c r="AD6" s="44" t="str">
        <f>IF(AND('Mapa final'!$AD$14="Muy Alta",'Mapa final'!$AF$14="Mayor"),CONCATENATE("R1C",'Mapa final'!$T$14),"")</f>
        <v/>
      </c>
      <c r="AE6" s="44" t="str">
        <f>IF(AND('Mapa final'!$AD$15="Muy Alta",'Mapa final'!$AF$15="Mayor"),CONCATENATE("R1C",'Mapa final'!$T$15),"")</f>
        <v/>
      </c>
      <c r="AF6" s="44" t="str">
        <f>IF(AND('Mapa final'!$AD$16="Muy Alta",'Mapa final'!$AF$16="Mayor"),CONCATENATE("R1C",'Mapa final'!$T$16),"")</f>
        <v/>
      </c>
      <c r="AG6" s="45" t="str">
        <f>IF(AND('Mapa final'!$AD$17="Muy Alta",'Mapa final'!$AF$17="Mayor"),CONCATENATE("R1C",'Mapa final'!$T$17),"")</f>
        <v/>
      </c>
      <c r="AH6" s="46" t="str">
        <f>IF(AND('Mapa final'!$AD$12="Muy Alta",'Mapa final'!$AF$12="Catastrófico"),CONCATENATE("R1C",'Mapa final'!$T$12),"")</f>
        <v/>
      </c>
      <c r="AI6" s="47" t="str">
        <f>IF(AND('Mapa final'!$AD$13="Muy Alta",'Mapa final'!$AF$13="Catastrófico"),CONCATENATE("R1C",'Mapa final'!$T$13),"")</f>
        <v/>
      </c>
      <c r="AJ6" s="47" t="str">
        <f>IF(AND('Mapa final'!$AD$14="Muy Alta",'Mapa final'!$AF$14="Catastrófico"),CONCATENATE("R1C",'Mapa final'!$T$14),"")</f>
        <v/>
      </c>
      <c r="AK6" s="47" t="str">
        <f>IF(AND('Mapa final'!$AD$15="Muy Alta",'Mapa final'!$AF$15="Catastrófico"),CONCATENATE("R1C",'Mapa final'!$T$15),"")</f>
        <v/>
      </c>
      <c r="AL6" s="47" t="str">
        <f>IF(AND('Mapa final'!$AD$16="Muy Alta",'Mapa final'!$AF$16="Catastrófico"),CONCATENATE("R1C",'Mapa final'!$T$16),"")</f>
        <v/>
      </c>
      <c r="AM6" s="48" t="str">
        <f>IF(AND('Mapa final'!$AD$17="Muy Alta",'Mapa final'!$AF$17="Catastrófico"),CONCATENATE("R1C",'Mapa final'!$T$17),"")</f>
        <v/>
      </c>
      <c r="AN6" s="10"/>
      <c r="AO6" s="525" t="s">
        <v>74</v>
      </c>
      <c r="AP6" s="526"/>
      <c r="AQ6" s="526"/>
      <c r="AR6" s="526"/>
      <c r="AS6" s="526"/>
      <c r="AT6" s="527"/>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row>
    <row r="7" spans="1:91" ht="15" customHeight="1" x14ac:dyDescent="0.25">
      <c r="A7" s="10"/>
      <c r="B7" s="466"/>
      <c r="C7" s="466"/>
      <c r="D7" s="467"/>
      <c r="E7" s="507"/>
      <c r="F7" s="508"/>
      <c r="G7" s="508"/>
      <c r="H7" s="508"/>
      <c r="I7" s="509"/>
      <c r="J7" s="49" t="str">
        <f>IF(AND('Mapa final'!$AD$18="Muy Alta",'Mapa final'!$AF$18="Leve"),CONCATENATE("R2C",'Mapa final'!$T$18),"")</f>
        <v/>
      </c>
      <c r="K7" s="50" t="str">
        <f>IF(AND('Mapa final'!$AD$19="Muy Alta",'Mapa final'!$AF$19="Leve"),CONCATENATE("R2C",'Mapa final'!$T$19),"")</f>
        <v/>
      </c>
      <c r="L7" s="50" t="str">
        <f>IF(AND('Mapa final'!$AD$20="Muy Alta",'Mapa final'!$AF$20="Leve"),CONCATENATE("R2C",'Mapa final'!$T$20),"")</f>
        <v/>
      </c>
      <c r="M7" s="50" t="str">
        <f>IF(AND('Mapa final'!$AD$21="Muy Alta",'Mapa final'!$AF$21="Leve"),CONCATENATE("R2C",'Mapa final'!$T$21),"")</f>
        <v/>
      </c>
      <c r="N7" s="50" t="str">
        <f>IF(AND('Mapa final'!$AD$22="Muy Alta",'Mapa final'!$AF$22="Leve"),CONCATENATE("R2C",'Mapa final'!$T$22),"")</f>
        <v/>
      </c>
      <c r="O7" s="51" t="str">
        <f>IF(AND('Mapa final'!$AD$23="Muy Alta",'Mapa final'!$AF$23="Leve"),CONCATENATE("R2C",'Mapa final'!$T$23),"")</f>
        <v/>
      </c>
      <c r="P7" s="49" t="str">
        <f>IF(AND('Mapa final'!$AD$18="Muy Alta",'Mapa final'!$AF$18="Menor"),CONCATENATE("R2C",'Mapa final'!$T$18),"")</f>
        <v/>
      </c>
      <c r="Q7" s="50" t="str">
        <f>IF(AND('Mapa final'!$AD$19="Muy Alta",'Mapa final'!$AF$19="Menor"),CONCATENATE("R2C",'Mapa final'!$T$19),"")</f>
        <v/>
      </c>
      <c r="R7" s="50" t="str">
        <f>IF(AND('Mapa final'!$AD$20="Muy Alta",'Mapa final'!$AF$20="Menor"),CONCATENATE("R2C",'Mapa final'!$T$20),"")</f>
        <v/>
      </c>
      <c r="S7" s="50" t="str">
        <f>IF(AND('Mapa final'!$AD$21="Muy Alta",'Mapa final'!$AF$21="Menor"),CONCATENATE("R2C",'Mapa final'!$T$21),"")</f>
        <v/>
      </c>
      <c r="T7" s="50" t="str">
        <f>IF(AND('Mapa final'!$AD$22="Muy Alta",'Mapa final'!$AF$22="Menor"),CONCATENATE("R2C",'Mapa final'!$T$22),"")</f>
        <v/>
      </c>
      <c r="U7" s="51" t="str">
        <f>IF(AND('Mapa final'!$AD$23="Muy Alta",'Mapa final'!$AF$23="Menor"),CONCATENATE("R2C",'Mapa final'!$T$23),"")</f>
        <v/>
      </c>
      <c r="V7" s="49" t="str">
        <f>IF(AND('Mapa final'!$AD$18="Muy Alta",'Mapa final'!$AF$18="Moderado"),CONCATENATE("R2C",'Mapa final'!$T$18),"")</f>
        <v/>
      </c>
      <c r="W7" s="50" t="str">
        <f>IF(AND('Mapa final'!$AD$19="Muy Alta",'Mapa final'!$AF$19="Moderado"),CONCATENATE("R2C",'Mapa final'!$T$19),"")</f>
        <v/>
      </c>
      <c r="X7" s="50" t="str">
        <f>IF(AND('Mapa final'!$AD$20="Muy Alta",'Mapa final'!$AF$20="Moderado"),CONCATENATE("R2C",'Mapa final'!$T$20),"")</f>
        <v/>
      </c>
      <c r="Y7" s="50" t="str">
        <f>IF(AND('Mapa final'!$AD$21="Muy Alta",'Mapa final'!$AF$21="Moderado"),CONCATENATE("R2C",'Mapa final'!$T$21),"")</f>
        <v/>
      </c>
      <c r="Z7" s="50" t="str">
        <f>IF(AND('Mapa final'!$AD$22="Muy Alta",'Mapa final'!$AF$22="Moderado"),CONCATENATE("R2C",'Mapa final'!$T$22),"")</f>
        <v/>
      </c>
      <c r="AA7" s="51" t="str">
        <f>IF(AND('Mapa final'!$AD$23="Muy Alta",'Mapa final'!$AF$23="Moderado"),CONCATENATE("R2C",'Mapa final'!$T$23),"")</f>
        <v/>
      </c>
      <c r="AB7" s="49" t="str">
        <f>IF(AND('Mapa final'!$AD$18="Muy Alta",'Mapa final'!$AF$18="Mayor"),CONCATENATE("R2C",'Mapa final'!$T$18),"")</f>
        <v/>
      </c>
      <c r="AC7" s="50" t="str">
        <f>IF(AND('Mapa final'!$AD$19="Muy Alta",'Mapa final'!$AF$19="Mayor"),CONCATENATE("R2C",'Mapa final'!$T$19),"")</f>
        <v/>
      </c>
      <c r="AD7" s="50" t="str">
        <f>IF(AND('Mapa final'!$AD$20="Muy Alta",'Mapa final'!$AF$20="Mayor"),CONCATENATE("R2C",'Mapa final'!$T$20),"")</f>
        <v/>
      </c>
      <c r="AE7" s="50" t="str">
        <f>IF(AND('Mapa final'!$AD$21="Muy Alta",'Mapa final'!$AF$21="Mayor"),CONCATENATE("R2C",'Mapa final'!$T$21),"")</f>
        <v/>
      </c>
      <c r="AF7" s="50" t="str">
        <f>IF(AND('Mapa final'!$AD$22="Muy Alta",'Mapa final'!$AF$22="Mayor"),CONCATENATE("R2C",'Mapa final'!$T$22),"")</f>
        <v/>
      </c>
      <c r="AG7" s="51" t="str">
        <f>IF(AND('Mapa final'!$AD$23="Muy Alta",'Mapa final'!$AF$23="Mayor"),CONCATENATE("R2C",'Mapa final'!$T$23),"")</f>
        <v/>
      </c>
      <c r="AH7" s="52" t="str">
        <f>IF(AND('Mapa final'!$AD$18="Muy Alta",'Mapa final'!$AF$18="Catastrófico"),CONCATENATE("R2C",'Mapa final'!$T$18),"")</f>
        <v/>
      </c>
      <c r="AI7" s="53" t="str">
        <f>IF(AND('Mapa final'!$AD$19="Muy Alta",'Mapa final'!$AF$19="Catastrófico"),CONCATENATE("R2C",'Mapa final'!$T$19),"")</f>
        <v/>
      </c>
      <c r="AJ7" s="53" t="str">
        <f>IF(AND('Mapa final'!$AD$20="Muy Alta",'Mapa final'!$AF$20="Catastrófico"),CONCATENATE("R2C",'Mapa final'!$T$20),"")</f>
        <v/>
      </c>
      <c r="AK7" s="53" t="str">
        <f>IF(AND('Mapa final'!$AD$21="Muy Alta",'Mapa final'!$AF$21="Catastrófico"),CONCATENATE("R2C",'Mapa final'!$T$21),"")</f>
        <v/>
      </c>
      <c r="AL7" s="53" t="str">
        <f>IF(AND('Mapa final'!$AD$22="Muy Alta",'Mapa final'!$AF$22="Catastrófico"),CONCATENATE("R2C",'Mapa final'!$T$22),"")</f>
        <v/>
      </c>
      <c r="AM7" s="54" t="str">
        <f>IF(AND('Mapa final'!$AD$23="Muy Alta",'Mapa final'!$AF$23="Catastrófico"),CONCATENATE("R2C",'Mapa final'!$T$23),"")</f>
        <v/>
      </c>
      <c r="AN7" s="10"/>
      <c r="AO7" s="528"/>
      <c r="AP7" s="529"/>
      <c r="AQ7" s="529"/>
      <c r="AR7" s="529"/>
      <c r="AS7" s="529"/>
      <c r="AT7" s="53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row>
    <row r="8" spans="1:91" ht="15" customHeight="1" x14ac:dyDescent="0.25">
      <c r="A8" s="10"/>
      <c r="B8" s="466"/>
      <c r="C8" s="466"/>
      <c r="D8" s="467"/>
      <c r="E8" s="507"/>
      <c r="F8" s="508"/>
      <c r="G8" s="508"/>
      <c r="H8" s="508"/>
      <c r="I8" s="509"/>
      <c r="J8" s="49" t="str">
        <f>IF(AND('Mapa final'!$AD$24="Muy Alta",'Mapa final'!$AF$24="Leve"),CONCATENATE("R3C",'Mapa final'!$T$24),"")</f>
        <v/>
      </c>
      <c r="K8" s="50" t="str">
        <f>IF(AND('Mapa final'!$AD$25="Muy Alta",'Mapa final'!$AF$25="Leve"),CONCATENATE("R3C",'Mapa final'!$T$25),"")</f>
        <v/>
      </c>
      <c r="L8" s="50" t="str">
        <f>IF(AND('Mapa final'!$AD$26="Muy Alta",'Mapa final'!$AF$26="Leve"),CONCATENATE("R3C",'Mapa final'!$T$26),"")</f>
        <v/>
      </c>
      <c r="M8" s="50" t="str">
        <f>IF(AND('Mapa final'!$AD$27="Muy Alta",'Mapa final'!$AF$27="Leve"),CONCATENATE("R3C",'Mapa final'!$T$27),"")</f>
        <v/>
      </c>
      <c r="N8" s="50" t="str">
        <f>IF(AND('Mapa final'!$AD$28="Muy Alta",'Mapa final'!$AF$28="Leve"),CONCATENATE("R3C",'Mapa final'!$T$28),"")</f>
        <v/>
      </c>
      <c r="O8" s="51" t="str">
        <f>IF(AND('Mapa final'!$AD$29="Muy Alta",'Mapa final'!$AF$29="Leve"),CONCATENATE("R3C",'Mapa final'!$T$29),"")</f>
        <v/>
      </c>
      <c r="P8" s="49" t="str">
        <f>IF(AND('Mapa final'!$AD$24="Muy Alta",'Mapa final'!$AF$24="Menor"),CONCATENATE("R3C",'Mapa final'!$T$24),"")</f>
        <v/>
      </c>
      <c r="Q8" s="50" t="str">
        <f>IF(AND('Mapa final'!$AD$25="Muy Alta",'Mapa final'!$AF$25="Menor"),CONCATENATE("R3C",'Mapa final'!$T$25),"")</f>
        <v/>
      </c>
      <c r="R8" s="50" t="str">
        <f>IF(AND('Mapa final'!$AD$26="Muy Alta",'Mapa final'!$AF$26="Menor"),CONCATENATE("R3C",'Mapa final'!$T$26),"")</f>
        <v/>
      </c>
      <c r="S8" s="50" t="str">
        <f>IF(AND('Mapa final'!$AD$27="Muy Alta",'Mapa final'!$AF$27="Menor"),CONCATENATE("R3C",'Mapa final'!$T$27),"")</f>
        <v/>
      </c>
      <c r="T8" s="50" t="str">
        <f>IF(AND('Mapa final'!$AD$28="Muy Alta",'Mapa final'!$AF$28="Menor"),CONCATENATE("R3C",'Mapa final'!$T$28),"")</f>
        <v/>
      </c>
      <c r="U8" s="51" t="str">
        <f>IF(AND('Mapa final'!$AD$29="Muy Alta",'Mapa final'!$AF$29="Menor"),CONCATENATE("R3C",'Mapa final'!$T$29),"")</f>
        <v/>
      </c>
      <c r="V8" s="49" t="str">
        <f>IF(AND('Mapa final'!$AD$24="Muy Alta",'Mapa final'!$AF$24="Moderado"),CONCATENATE("R3C",'Mapa final'!$T$24),"")</f>
        <v/>
      </c>
      <c r="W8" s="50" t="str">
        <f>IF(AND('Mapa final'!$AD$25="Muy Alta",'Mapa final'!$AF$25="Moderado"),CONCATENATE("R3C",'Mapa final'!$T$25),"")</f>
        <v/>
      </c>
      <c r="X8" s="50" t="str">
        <f>IF(AND('Mapa final'!$AD$26="Muy Alta",'Mapa final'!$AF$26="Moderado"),CONCATENATE("R3C",'Mapa final'!$T$26),"")</f>
        <v/>
      </c>
      <c r="Y8" s="50" t="str">
        <f>IF(AND('Mapa final'!$AD$27="Muy Alta",'Mapa final'!$AF$27="Moderado"),CONCATENATE("R3C",'Mapa final'!$T$27),"")</f>
        <v/>
      </c>
      <c r="Z8" s="50" t="str">
        <f>IF(AND('Mapa final'!$AD$28="Muy Alta",'Mapa final'!$AF$28="Moderado"),CONCATENATE("R3C",'Mapa final'!$T$28),"")</f>
        <v/>
      </c>
      <c r="AA8" s="51" t="str">
        <f>IF(AND('Mapa final'!$AD$29="Muy Alta",'Mapa final'!$AF$29="Moderado"),CONCATENATE("R3C",'Mapa final'!$T$29),"")</f>
        <v/>
      </c>
      <c r="AB8" s="49" t="str">
        <f>IF(AND('Mapa final'!$AD$24="Muy Alta",'Mapa final'!$AF$24="Mayor"),CONCATENATE("R3C",'Mapa final'!$T$24),"")</f>
        <v/>
      </c>
      <c r="AC8" s="50" t="str">
        <f>IF(AND('Mapa final'!$AD$25="Muy Alta",'Mapa final'!$AF$25="Mayor"),CONCATENATE("R3C",'Mapa final'!$T$25),"")</f>
        <v/>
      </c>
      <c r="AD8" s="50" t="str">
        <f>IF(AND('Mapa final'!$AD$26="Muy Alta",'Mapa final'!$AF$26="Mayor"),CONCATENATE("R3C",'Mapa final'!$T$26),"")</f>
        <v/>
      </c>
      <c r="AE8" s="50" t="str">
        <f>IF(AND('Mapa final'!$AD$27="Muy Alta",'Mapa final'!$AF$27="Mayor"),CONCATENATE("R3C",'Mapa final'!$T$27),"")</f>
        <v/>
      </c>
      <c r="AF8" s="50" t="str">
        <f>IF(AND('Mapa final'!$AD$28="Muy Alta",'Mapa final'!$AF$28="Mayor"),CONCATENATE("R3C",'Mapa final'!$T$28),"")</f>
        <v/>
      </c>
      <c r="AG8" s="51" t="str">
        <f>IF(AND('Mapa final'!$AD$29="Muy Alta",'Mapa final'!$AF$29="Mayor"),CONCATENATE("R3C",'Mapa final'!$T$29),"")</f>
        <v/>
      </c>
      <c r="AH8" s="52" t="str">
        <f>IF(AND('Mapa final'!$AD$24="Muy Alta",'Mapa final'!$AF$24="Catastrófico"),CONCATENATE("R3C",'Mapa final'!$T$24),"")</f>
        <v/>
      </c>
      <c r="AI8" s="53" t="str">
        <f>IF(AND('Mapa final'!$AD$25="Muy Alta",'Mapa final'!$AF$25="Catastrófico"),CONCATENATE("R3C",'Mapa final'!$T$25),"")</f>
        <v/>
      </c>
      <c r="AJ8" s="53" t="str">
        <f>IF(AND('Mapa final'!$AD$26="Muy Alta",'Mapa final'!$AF$26="Catastrófico"),CONCATENATE("R3C",'Mapa final'!$T$26),"")</f>
        <v/>
      </c>
      <c r="AK8" s="53" t="str">
        <f>IF(AND('Mapa final'!$AD$27="Muy Alta",'Mapa final'!$AF$27="Catastrófico"),CONCATENATE("R3C",'Mapa final'!$T$27),"")</f>
        <v/>
      </c>
      <c r="AL8" s="53" t="str">
        <f>IF(AND('Mapa final'!$AD$28="Muy Alta",'Mapa final'!$AF$28="Catastrófico"),CONCATENATE("R3C",'Mapa final'!$T$28),"")</f>
        <v/>
      </c>
      <c r="AM8" s="54" t="str">
        <f>IF(AND('Mapa final'!$AD$29="Muy Alta",'Mapa final'!$AF$29="Catastrófico"),CONCATENATE("R3C",'Mapa final'!$T$29),"")</f>
        <v/>
      </c>
      <c r="AN8" s="10"/>
      <c r="AO8" s="528"/>
      <c r="AP8" s="529"/>
      <c r="AQ8" s="529"/>
      <c r="AR8" s="529"/>
      <c r="AS8" s="529"/>
      <c r="AT8" s="53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row>
    <row r="9" spans="1:91" ht="15" customHeight="1" x14ac:dyDescent="0.25">
      <c r="A9" s="10"/>
      <c r="B9" s="466"/>
      <c r="C9" s="466"/>
      <c r="D9" s="467"/>
      <c r="E9" s="507"/>
      <c r="F9" s="508"/>
      <c r="G9" s="508"/>
      <c r="H9" s="508"/>
      <c r="I9" s="509"/>
      <c r="J9" s="49" t="str">
        <f>IF(AND('Mapa final'!$AD$30="Muy Alta",'Mapa final'!$AF$30="Leve"),CONCATENATE("R4C",'Mapa final'!$T$30),"")</f>
        <v/>
      </c>
      <c r="K9" s="50" t="str">
        <f>IF(AND('Mapa final'!$AD$31="Muy Alta",'Mapa final'!$AF$31="Leve"),CONCATENATE("R4C",'Mapa final'!$T$31),"")</f>
        <v/>
      </c>
      <c r="L9" s="55" t="str">
        <f>IF(AND('Mapa final'!$AD$32="Muy Alta",'Mapa final'!$AF$32="Leve"),CONCATENATE("R4C",'Mapa final'!$T$32),"")</f>
        <v/>
      </c>
      <c r="M9" s="55" t="str">
        <f>IF(AND('Mapa final'!$AD$33="Muy Alta",'Mapa final'!$AF$33="Leve"),CONCATENATE("R4C",'Mapa final'!$T$33),"")</f>
        <v/>
      </c>
      <c r="N9" s="55" t="str">
        <f>IF(AND('Mapa final'!$AD$34="Muy Alta",'Mapa final'!$AF$34="Leve"),CONCATENATE("R4C",'Mapa final'!$T$34),"")</f>
        <v/>
      </c>
      <c r="O9" s="51" t="str">
        <f>IF(AND('Mapa final'!$AD$35="Muy Alta",'Mapa final'!$AF$35="Leve"),CONCATENATE("R4C",'Mapa final'!$T$35),"")</f>
        <v/>
      </c>
      <c r="P9" s="49" t="str">
        <f>IF(AND('Mapa final'!$AD$30="Muy Alta",'Mapa final'!$AF$30="Menor"),CONCATENATE("R4C",'Mapa final'!$T$30),"")</f>
        <v/>
      </c>
      <c r="Q9" s="50" t="str">
        <f>IF(AND('Mapa final'!$AD$31="Muy Alta",'Mapa final'!$AF$31="Menor"),CONCATENATE("R4C",'Mapa final'!$T$31),"")</f>
        <v/>
      </c>
      <c r="R9" s="55" t="str">
        <f>IF(AND('Mapa final'!$AD$32="Muy Alta",'Mapa final'!$AF$32="Menor"),CONCATENATE("R4C",'Mapa final'!$T$32),"")</f>
        <v/>
      </c>
      <c r="S9" s="55" t="str">
        <f>IF(AND('Mapa final'!$AD$33="Muy Alta",'Mapa final'!$AF$33="Menor"),CONCATENATE("R4C",'Mapa final'!$T$33),"")</f>
        <v/>
      </c>
      <c r="T9" s="55" t="str">
        <f>IF(AND('Mapa final'!$AD$34="Muy Alta",'Mapa final'!$AF$34="Menor"),CONCATENATE("R4C",'Mapa final'!$T$34),"")</f>
        <v/>
      </c>
      <c r="U9" s="51" t="str">
        <f>IF(AND('Mapa final'!$AD$35="Muy Alta",'Mapa final'!$AF$35="Menor"),CONCATENATE("R4C",'Mapa final'!$T$35),"")</f>
        <v/>
      </c>
      <c r="V9" s="49" t="str">
        <f>IF(AND('Mapa final'!$AD$30="Muy Alta",'Mapa final'!$AF$30="Moderado"),CONCATENATE("R4C",'Mapa final'!$T$30),"")</f>
        <v/>
      </c>
      <c r="W9" s="50" t="str">
        <f>IF(AND('Mapa final'!$AD$31="Muy Alta",'Mapa final'!$AF$31="Moderado"),CONCATENATE("R4C",'Mapa final'!$T$31),"")</f>
        <v/>
      </c>
      <c r="X9" s="55" t="str">
        <f>IF(AND('Mapa final'!$AD$32="Muy Alta",'Mapa final'!$AF$32="Moderado"),CONCATENATE("R4C",'Mapa final'!$T$32),"")</f>
        <v/>
      </c>
      <c r="Y9" s="55" t="str">
        <f>IF(AND('Mapa final'!$AD$33="Muy Alta",'Mapa final'!$AF$33="Moderado"),CONCATENATE("R4C",'Mapa final'!$T$33),"")</f>
        <v/>
      </c>
      <c r="Z9" s="55" t="str">
        <f>IF(AND('Mapa final'!$AD$34="Muy Alta",'Mapa final'!$AF$34="Moderado"),CONCATENATE("R4C",'Mapa final'!$T$34),"")</f>
        <v/>
      </c>
      <c r="AA9" s="51" t="str">
        <f>IF(AND('Mapa final'!$AD$35="Muy Alta",'Mapa final'!$AF$35="Moderado"),CONCATENATE("R4C",'Mapa final'!$T$35),"")</f>
        <v/>
      </c>
      <c r="AB9" s="49" t="str">
        <f>IF(AND('Mapa final'!$AD$30="Muy Alta",'Mapa final'!$AF$30="Mayor"),CONCATENATE("R4C",'Mapa final'!$T$30),"")</f>
        <v/>
      </c>
      <c r="AC9" s="50" t="str">
        <f>IF(AND('Mapa final'!$AD$31="Muy Alta",'Mapa final'!$AF$31="Mayor"),CONCATENATE("R4C",'Mapa final'!$T$31),"")</f>
        <v/>
      </c>
      <c r="AD9" s="55" t="str">
        <f>IF(AND('Mapa final'!$AD$32="Muy Alta",'Mapa final'!$AF$32="Mayor"),CONCATENATE("R4C",'Mapa final'!$T$32),"")</f>
        <v/>
      </c>
      <c r="AE9" s="55" t="str">
        <f>IF(AND('Mapa final'!$AD$33="Muy Alta",'Mapa final'!$AF$33="Mayor"),CONCATENATE("R4C",'Mapa final'!$T$33),"")</f>
        <v/>
      </c>
      <c r="AF9" s="55" t="str">
        <f>IF(AND('Mapa final'!$AD$34="Muy Alta",'Mapa final'!$AF$34="Mayor"),CONCATENATE("R4C",'Mapa final'!$T$34),"")</f>
        <v/>
      </c>
      <c r="AG9" s="51" t="str">
        <f>IF(AND('Mapa final'!$AD$35="Muy Alta",'Mapa final'!$AF$35="Mayor"),CONCATENATE("R4C",'Mapa final'!$T$35),"")</f>
        <v/>
      </c>
      <c r="AH9" s="52" t="str">
        <f>IF(AND('Mapa final'!$AD$30="Muy Alta",'Mapa final'!$AF$30="Catastrófico"),CONCATENATE("R4C",'Mapa final'!$T$30),"")</f>
        <v/>
      </c>
      <c r="AI9" s="53" t="str">
        <f>IF(AND('Mapa final'!$AD$31="Muy Alta",'Mapa final'!$AF$31="Catastrófico"),CONCATENATE("R4C",'Mapa final'!$T$31),"")</f>
        <v/>
      </c>
      <c r="AJ9" s="53" t="str">
        <f>IF(AND('Mapa final'!$AD$32="Muy Alta",'Mapa final'!$AF$32="Catastrófico"),CONCATENATE("R4C",'Mapa final'!$T$32),"")</f>
        <v/>
      </c>
      <c r="AK9" s="53" t="str">
        <f>IF(AND('Mapa final'!$AD$33="Muy Alta",'Mapa final'!$AF$33="Catastrófico"),CONCATENATE("R4C",'Mapa final'!$T$33),"")</f>
        <v/>
      </c>
      <c r="AL9" s="53" t="str">
        <f>IF(AND('Mapa final'!$AD$34="Muy Alta",'Mapa final'!$AF$34="Catastrófico"),CONCATENATE("R4C",'Mapa final'!$T$34),"")</f>
        <v/>
      </c>
      <c r="AM9" s="54" t="str">
        <f>IF(AND('Mapa final'!$AD$35="Muy Alta",'Mapa final'!$AF$35="Catastrófico"),CONCATENATE("R4C",'Mapa final'!$T$35),"")</f>
        <v/>
      </c>
      <c r="AN9" s="10"/>
      <c r="AO9" s="528"/>
      <c r="AP9" s="529"/>
      <c r="AQ9" s="529"/>
      <c r="AR9" s="529"/>
      <c r="AS9" s="529"/>
      <c r="AT9" s="53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row>
    <row r="10" spans="1:91" ht="15" customHeight="1" x14ac:dyDescent="0.25">
      <c r="A10" s="10"/>
      <c r="B10" s="466"/>
      <c r="C10" s="466"/>
      <c r="D10" s="467"/>
      <c r="E10" s="507"/>
      <c r="F10" s="508"/>
      <c r="G10" s="508"/>
      <c r="H10" s="508"/>
      <c r="I10" s="509"/>
      <c r="J10" s="49" t="str">
        <f>IF(AND('Mapa final'!$AD$36="Muy Alta",'Mapa final'!$AF$36="Leve"),CONCATENATE("R5C",'Mapa final'!$T$36),"")</f>
        <v/>
      </c>
      <c r="K10" s="50" t="str">
        <f>IF(AND('Mapa final'!$AD$37="Muy Alta",'Mapa final'!$AF$37="Leve"),CONCATENATE("R5C",'Mapa final'!$T$37),"")</f>
        <v/>
      </c>
      <c r="L10" s="55" t="str">
        <f>IF(AND('Mapa final'!$AD$38="Muy Alta",'Mapa final'!$AF$38="Leve"),CONCATENATE("R5C",'Mapa final'!$T$38),"")</f>
        <v/>
      </c>
      <c r="M10" s="55" t="str">
        <f>IF(AND('Mapa final'!$AD$39="Muy Alta",'Mapa final'!$AF$39="Leve"),CONCATENATE("R5C",'Mapa final'!$T$39),"")</f>
        <v/>
      </c>
      <c r="N10" s="55" t="str">
        <f>IF(AND('Mapa final'!$AD$40="Muy Alta",'Mapa final'!$AF$40="Leve"),CONCATENATE("R5C",'Mapa final'!$T$40),"")</f>
        <v/>
      </c>
      <c r="O10" s="51" t="str">
        <f>IF(AND('Mapa final'!$AD$41="Muy Alta",'Mapa final'!$AF$41="Leve"),CONCATENATE("R5C",'Mapa final'!$T$41),"")</f>
        <v/>
      </c>
      <c r="P10" s="49" t="str">
        <f>IF(AND('Mapa final'!$AD$36="Muy Alta",'Mapa final'!$AF$36="Menor"),CONCATENATE("R5C",'Mapa final'!$T$36),"")</f>
        <v/>
      </c>
      <c r="Q10" s="50" t="str">
        <f>IF(AND('Mapa final'!$AD$37="Muy Alta",'Mapa final'!$AF$37="Menor"),CONCATENATE("R5C",'Mapa final'!$T$37),"")</f>
        <v/>
      </c>
      <c r="R10" s="55" t="str">
        <f>IF(AND('Mapa final'!$AD$38="Muy Alta",'Mapa final'!$AF$38="Menor"),CONCATENATE("R5C",'Mapa final'!$T$38),"")</f>
        <v/>
      </c>
      <c r="S10" s="55" t="str">
        <f>IF(AND('Mapa final'!$AD$39="Muy Alta",'Mapa final'!$AF$39="Menor"),CONCATENATE("R5C",'Mapa final'!$T$39),"")</f>
        <v/>
      </c>
      <c r="T10" s="55" t="str">
        <f>IF(AND('Mapa final'!$AD$40="Muy Alta",'Mapa final'!$AF$40="Menor"),CONCATENATE("R5C",'Mapa final'!$T$40),"")</f>
        <v/>
      </c>
      <c r="U10" s="51" t="str">
        <f>IF(AND('Mapa final'!$AD$41="Muy Alta",'Mapa final'!$AF$41="Menor"),CONCATENATE("R5C",'Mapa final'!$T$41),"")</f>
        <v/>
      </c>
      <c r="V10" s="49" t="str">
        <f>IF(AND('Mapa final'!$AD$36="Muy Alta",'Mapa final'!$AF$36="Moderado"),CONCATENATE("R5C",'Mapa final'!$T$36),"")</f>
        <v/>
      </c>
      <c r="W10" s="50" t="str">
        <f>IF(AND('Mapa final'!$AD$37="Muy Alta",'Mapa final'!$AF$37="Moderado"),CONCATENATE("R5C",'Mapa final'!$T$37),"")</f>
        <v/>
      </c>
      <c r="X10" s="55" t="str">
        <f>IF(AND('Mapa final'!$AD$38="Muy Alta",'Mapa final'!$AF$38="Moderado"),CONCATENATE("R5C",'Mapa final'!$T$38),"")</f>
        <v/>
      </c>
      <c r="Y10" s="55" t="str">
        <f>IF(AND('Mapa final'!$AD$39="Muy Alta",'Mapa final'!$AF$39="Moderado"),CONCATENATE("R5C",'Mapa final'!$T$39),"")</f>
        <v/>
      </c>
      <c r="Z10" s="55" t="str">
        <f>IF(AND('Mapa final'!$AD$40="Muy Alta",'Mapa final'!$AF$40="Moderado"),CONCATENATE("R5C",'Mapa final'!$T$40),"")</f>
        <v/>
      </c>
      <c r="AA10" s="51" t="str">
        <f>IF(AND('Mapa final'!$AD$41="Muy Alta",'Mapa final'!$AF$41="Moderado"),CONCATENATE("R5C",'Mapa final'!$T$41),"")</f>
        <v/>
      </c>
      <c r="AB10" s="49" t="str">
        <f>IF(AND('Mapa final'!$AD$36="Muy Alta",'Mapa final'!$AF$36="Mayor"),CONCATENATE("R5C",'Mapa final'!$T$36),"")</f>
        <v/>
      </c>
      <c r="AC10" s="50" t="str">
        <f>IF(AND('Mapa final'!$AD$37="Muy Alta",'Mapa final'!$AF$37="Mayor"),CONCATENATE("R5C",'Mapa final'!$T$37),"")</f>
        <v/>
      </c>
      <c r="AD10" s="55" t="str">
        <f>IF(AND('Mapa final'!$AD$38="Muy Alta",'Mapa final'!$AF$38="Mayor"),CONCATENATE("R5C",'Mapa final'!$T$38),"")</f>
        <v/>
      </c>
      <c r="AE10" s="55" t="str">
        <f>IF(AND('Mapa final'!$AD$39="Muy Alta",'Mapa final'!$AF$39="Mayor"),CONCATENATE("R5C",'Mapa final'!$T$39),"")</f>
        <v/>
      </c>
      <c r="AF10" s="55" t="str">
        <f>IF(AND('Mapa final'!$AD$40="Muy Alta",'Mapa final'!$AF$40="Mayor"),CONCATENATE("R5C",'Mapa final'!$T$40),"")</f>
        <v/>
      </c>
      <c r="AG10" s="51" t="str">
        <f>IF(AND('Mapa final'!$AD$41="Muy Alta",'Mapa final'!$AF$41="Mayor"),CONCATENATE("R5C",'Mapa final'!$T$41),"")</f>
        <v/>
      </c>
      <c r="AH10" s="52" t="str">
        <f>IF(AND('Mapa final'!$AD$36="Muy Alta",'Mapa final'!$AF$36="Catastrófico"),CONCATENATE("R5C",'Mapa final'!$T$36),"")</f>
        <v/>
      </c>
      <c r="AI10" s="53" t="str">
        <f>IF(AND('Mapa final'!$AD$37="Muy Alta",'Mapa final'!$AF$37="Catastrófico"),CONCATENATE("R5C",'Mapa final'!$T$37),"")</f>
        <v/>
      </c>
      <c r="AJ10" s="53" t="str">
        <f>IF(AND('Mapa final'!$AD$38="Muy Alta",'Mapa final'!$AF$38="Catastrófico"),CONCATENATE("R5C",'Mapa final'!$T$38),"")</f>
        <v/>
      </c>
      <c r="AK10" s="53" t="str">
        <f>IF(AND('Mapa final'!$AD$39="Muy Alta",'Mapa final'!$AF$39="Catastrófico"),CONCATENATE("R5C",'Mapa final'!$T$39),"")</f>
        <v/>
      </c>
      <c r="AL10" s="53" t="str">
        <f>IF(AND('Mapa final'!$AD$40="Muy Alta",'Mapa final'!$AF$40="Catastrófico"),CONCATENATE("R5C",'Mapa final'!$T$40),"")</f>
        <v/>
      </c>
      <c r="AM10" s="54" t="str">
        <f>IF(AND('Mapa final'!$AD$41="Muy Alta",'Mapa final'!$AF$41="Catastrófico"),CONCATENATE("R5C",'Mapa final'!$T$41),"")</f>
        <v/>
      </c>
      <c r="AN10" s="10"/>
      <c r="AO10" s="528"/>
      <c r="AP10" s="529"/>
      <c r="AQ10" s="529"/>
      <c r="AR10" s="529"/>
      <c r="AS10" s="529"/>
      <c r="AT10" s="53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row>
    <row r="11" spans="1:91" ht="15" customHeight="1" x14ac:dyDescent="0.25">
      <c r="A11" s="10"/>
      <c r="B11" s="466"/>
      <c r="C11" s="466"/>
      <c r="D11" s="467"/>
      <c r="E11" s="507"/>
      <c r="F11" s="508"/>
      <c r="G11" s="508"/>
      <c r="H11" s="508"/>
      <c r="I11" s="509"/>
      <c r="J11" s="49" t="str">
        <f>IF(AND('Mapa final'!$AD$42="Muy Alta",'Mapa final'!$AF$42="Leve"),CONCATENATE("R6C",'Mapa final'!$T$42),"")</f>
        <v/>
      </c>
      <c r="K11" s="50" t="str">
        <f>IF(AND('Mapa final'!$AD$43="Muy Alta",'Mapa final'!$AF$43="Leve"),CONCATENATE("R6C",'Mapa final'!$T$43),"")</f>
        <v/>
      </c>
      <c r="L11" s="55" t="str">
        <f>IF(AND('Mapa final'!$AD$44="Muy Alta",'Mapa final'!$AF$44="Leve"),CONCATENATE("R6C",'Mapa final'!$T$44),"")</f>
        <v/>
      </c>
      <c r="M11" s="55" t="str">
        <f>IF(AND('Mapa final'!$AD$45="Muy Alta",'Mapa final'!$AF$45="Leve"),CONCATENATE("R6C",'Mapa final'!$T$45),"")</f>
        <v/>
      </c>
      <c r="N11" s="55" t="str">
        <f>IF(AND('Mapa final'!$AD$46="Muy Alta",'Mapa final'!$AF$46="Leve"),CONCATENATE("R6C",'Mapa final'!$T$46),"")</f>
        <v/>
      </c>
      <c r="O11" s="51" t="str">
        <f>IF(AND('Mapa final'!$AD$47="Muy Alta",'Mapa final'!$AF$47="Leve"),CONCATENATE("R6C",'Mapa final'!$T$47),"")</f>
        <v/>
      </c>
      <c r="P11" s="49" t="str">
        <f>IF(AND('Mapa final'!$AD$42="Muy Alta",'Mapa final'!$AF$42="Menor"),CONCATENATE("R6C",'Mapa final'!$T$42),"")</f>
        <v/>
      </c>
      <c r="Q11" s="50" t="str">
        <f>IF(AND('Mapa final'!$AD$43="Muy Alta",'Mapa final'!$AF$43="Menor"),CONCATENATE("R6C",'Mapa final'!$T$43),"")</f>
        <v/>
      </c>
      <c r="R11" s="55" t="str">
        <f>IF(AND('Mapa final'!$AD$44="Muy Alta",'Mapa final'!$AF$44="Menor"),CONCATENATE("R6C",'Mapa final'!$T$44),"")</f>
        <v/>
      </c>
      <c r="S11" s="55" t="str">
        <f>IF(AND('Mapa final'!$AD$45="Muy Alta",'Mapa final'!$AF$45="Menor"),CONCATENATE("R6C",'Mapa final'!$T$45),"")</f>
        <v/>
      </c>
      <c r="T11" s="55" t="str">
        <f>IF(AND('Mapa final'!$AD$46="Muy Alta",'Mapa final'!$AF$46="Menor"),CONCATENATE("R6C",'Mapa final'!$T$46),"")</f>
        <v/>
      </c>
      <c r="U11" s="51" t="str">
        <f>IF(AND('Mapa final'!$AD$47="Muy Alta",'Mapa final'!$AF$47="Menor"),CONCATENATE("R6C",'Mapa final'!$T$47),"")</f>
        <v/>
      </c>
      <c r="V11" s="49" t="str">
        <f>IF(AND('Mapa final'!$AD$42="Muy Alta",'Mapa final'!$AF$42="Moderado"),CONCATENATE("R6C",'Mapa final'!$T$42),"")</f>
        <v/>
      </c>
      <c r="W11" s="50" t="str">
        <f>IF(AND('Mapa final'!$AD$43="Muy Alta",'Mapa final'!$AF$43="Moderado"),CONCATENATE("R6C",'Mapa final'!$T$43),"")</f>
        <v/>
      </c>
      <c r="X11" s="55" t="str">
        <f>IF(AND('Mapa final'!$AD$44="Muy Alta",'Mapa final'!$AF$44="Moderado"),CONCATENATE("R6C",'Mapa final'!$T$44),"")</f>
        <v/>
      </c>
      <c r="Y11" s="55" t="str">
        <f>IF(AND('Mapa final'!$AD$45="Muy Alta",'Mapa final'!$AF$45="Moderado"),CONCATENATE("R6C",'Mapa final'!$T$45),"")</f>
        <v/>
      </c>
      <c r="Z11" s="55" t="str">
        <f>IF(AND('Mapa final'!$AD$46="Muy Alta",'Mapa final'!$AF$46="Moderado"),CONCATENATE("R6C",'Mapa final'!$T$46),"")</f>
        <v/>
      </c>
      <c r="AA11" s="51" t="str">
        <f>IF(AND('Mapa final'!$AD$47="Muy Alta",'Mapa final'!$AF$47="Moderado"),CONCATENATE("R6C",'Mapa final'!$T$47),"")</f>
        <v/>
      </c>
      <c r="AB11" s="49" t="str">
        <f>IF(AND('Mapa final'!$AD$42="Muy Alta",'Mapa final'!$AF$42="Mayor"),CONCATENATE("R6C",'Mapa final'!$T$42),"")</f>
        <v/>
      </c>
      <c r="AC11" s="50" t="str">
        <f>IF(AND('Mapa final'!$AD$43="Muy Alta",'Mapa final'!$AF$43="Mayor"),CONCATENATE("R6C",'Mapa final'!$T$43),"")</f>
        <v/>
      </c>
      <c r="AD11" s="55" t="str">
        <f>IF(AND('Mapa final'!$AD$44="Muy Alta",'Mapa final'!$AF$44="Mayor"),CONCATENATE("R6C",'Mapa final'!$T$44),"")</f>
        <v/>
      </c>
      <c r="AE11" s="55" t="str">
        <f>IF(AND('Mapa final'!$AD$45="Muy Alta",'Mapa final'!$AF$45="Mayor"),CONCATENATE("R6C",'Mapa final'!$T$45),"")</f>
        <v/>
      </c>
      <c r="AF11" s="55" t="str">
        <f>IF(AND('Mapa final'!$AD$46="Muy Alta",'Mapa final'!$AF$46="Mayor"),CONCATENATE("R6C",'Mapa final'!$T$46),"")</f>
        <v/>
      </c>
      <c r="AG11" s="51" t="str">
        <f>IF(AND('Mapa final'!$AD$47="Muy Alta",'Mapa final'!$AF$47="Mayor"),CONCATENATE("R6C",'Mapa final'!$T$47),"")</f>
        <v/>
      </c>
      <c r="AH11" s="52" t="str">
        <f>IF(AND('Mapa final'!$AD$42="Muy Alta",'Mapa final'!$AF$42="Catastrófico"),CONCATENATE("R6C",'Mapa final'!$T$42),"")</f>
        <v/>
      </c>
      <c r="AI11" s="53" t="str">
        <f>IF(AND('Mapa final'!$AD$43="Muy Alta",'Mapa final'!$AF$43="Catastrófico"),CONCATENATE("R6C",'Mapa final'!$T$43),"")</f>
        <v/>
      </c>
      <c r="AJ11" s="53" t="str">
        <f>IF(AND('Mapa final'!$AD$44="Muy Alta",'Mapa final'!$AF$44="Catastrófico"),CONCATENATE("R6C",'Mapa final'!$T$44),"")</f>
        <v/>
      </c>
      <c r="AK11" s="53" t="str">
        <f>IF(AND('Mapa final'!$AD$45="Muy Alta",'Mapa final'!$AF$45="Catastrófico"),CONCATENATE("R6C",'Mapa final'!$T$45),"")</f>
        <v/>
      </c>
      <c r="AL11" s="53" t="str">
        <f>IF(AND('Mapa final'!$AD$46="Muy Alta",'Mapa final'!$AF$46="Catastrófico"),CONCATENATE("R6C",'Mapa final'!$T$46),"")</f>
        <v/>
      </c>
      <c r="AM11" s="54" t="str">
        <f>IF(AND('Mapa final'!$AD$47="Muy Alta",'Mapa final'!$AF$47="Catastrófico"),CONCATENATE("R6C",'Mapa final'!$T$47),"")</f>
        <v/>
      </c>
      <c r="AN11" s="10"/>
      <c r="AO11" s="528"/>
      <c r="AP11" s="529"/>
      <c r="AQ11" s="529"/>
      <c r="AR11" s="529"/>
      <c r="AS11" s="529"/>
      <c r="AT11" s="53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row>
    <row r="12" spans="1:91" ht="15" customHeight="1" x14ac:dyDescent="0.25">
      <c r="A12" s="10"/>
      <c r="B12" s="466"/>
      <c r="C12" s="466"/>
      <c r="D12" s="467"/>
      <c r="E12" s="507"/>
      <c r="F12" s="508"/>
      <c r="G12" s="508"/>
      <c r="H12" s="508"/>
      <c r="I12" s="509"/>
      <c r="J12" s="49" t="str">
        <f>IF(AND('Mapa final'!$AD$48="Muy Alta",'Mapa final'!$AF$48="Leve"),CONCATENATE("R7C",'Mapa final'!$T$48),"")</f>
        <v/>
      </c>
      <c r="K12" s="50" t="str">
        <f>IF(AND('Mapa final'!$AD$49="Muy Alta",'Mapa final'!$AF$49="Leve"),CONCATENATE("R7C",'Mapa final'!$T$49),"")</f>
        <v/>
      </c>
      <c r="L12" s="55" t="str">
        <f>IF(AND('Mapa final'!$AD$50="Muy Alta",'Mapa final'!$AF$50="Leve"),CONCATENATE("R7C",'Mapa final'!$T$50),"")</f>
        <v/>
      </c>
      <c r="M12" s="55" t="str">
        <f>IF(AND('Mapa final'!$AD$51="Muy Alta",'Mapa final'!$AF$51="Leve"),CONCATENATE("R7C",'Mapa final'!$T$51),"")</f>
        <v/>
      </c>
      <c r="N12" s="55" t="str">
        <f>IF(AND('Mapa final'!$AD$52="Muy Alta",'Mapa final'!$AF$52="Leve"),CONCATENATE("R7C",'Mapa final'!$T$52),"")</f>
        <v/>
      </c>
      <c r="O12" s="51" t="str">
        <f>IF(AND('Mapa final'!$AD$53="Muy Alta",'Mapa final'!$AF$53="Leve"),CONCATENATE("R7C",'Mapa final'!$T$53),"")</f>
        <v/>
      </c>
      <c r="P12" s="49" t="str">
        <f>IF(AND('Mapa final'!$AD$48="Muy Alta",'Mapa final'!$AF$48="Menor"),CONCATENATE("R7C",'Mapa final'!$T$48),"")</f>
        <v/>
      </c>
      <c r="Q12" s="50" t="str">
        <f>IF(AND('Mapa final'!$AD$49="Muy Alta",'Mapa final'!$AF$49="Menor"),CONCATENATE("R7C",'Mapa final'!$T$49),"")</f>
        <v/>
      </c>
      <c r="R12" s="55" t="str">
        <f>IF(AND('Mapa final'!$AD$50="Muy Alta",'Mapa final'!$AF$50="Menor"),CONCATENATE("R7C",'Mapa final'!$T$50),"")</f>
        <v/>
      </c>
      <c r="S12" s="55" t="str">
        <f>IF(AND('Mapa final'!$AD$51="Muy Alta",'Mapa final'!$AF$51="Menor"),CONCATENATE("R7C",'Mapa final'!$T$51),"")</f>
        <v/>
      </c>
      <c r="T12" s="55" t="str">
        <f>IF(AND('Mapa final'!$AD$52="Muy Alta",'Mapa final'!$AF$52="Menor"),CONCATENATE("R7C",'Mapa final'!$T$52),"")</f>
        <v/>
      </c>
      <c r="U12" s="51" t="str">
        <f>IF(AND('Mapa final'!$AD$53="Muy Alta",'Mapa final'!$AF$53="Menor"),CONCATENATE("R7C",'Mapa final'!$T$53),"")</f>
        <v/>
      </c>
      <c r="V12" s="49" t="str">
        <f>IF(AND('Mapa final'!$AD$48="Muy Alta",'Mapa final'!$AF$48="Moderado"),CONCATENATE("R7C",'Mapa final'!$T$48),"")</f>
        <v/>
      </c>
      <c r="W12" s="50" t="str">
        <f>IF(AND('Mapa final'!$AD$49="Muy Alta",'Mapa final'!$AF$49="Moderado"),CONCATENATE("R7C",'Mapa final'!$T$49),"")</f>
        <v/>
      </c>
      <c r="X12" s="55" t="str">
        <f>IF(AND('Mapa final'!$AD$50="Muy Alta",'Mapa final'!$AF$50="Moderado"),CONCATENATE("R7C",'Mapa final'!$T$50),"")</f>
        <v/>
      </c>
      <c r="Y12" s="55" t="str">
        <f>IF(AND('Mapa final'!$AD$51="Muy Alta",'Mapa final'!$AF$51="Moderado"),CONCATENATE("R7C",'Mapa final'!$T$51),"")</f>
        <v/>
      </c>
      <c r="Z12" s="55" t="str">
        <f>IF(AND('Mapa final'!$AD$52="Muy Alta",'Mapa final'!$AF$52="Moderado"),CONCATENATE("R7C",'Mapa final'!$T$52),"")</f>
        <v/>
      </c>
      <c r="AA12" s="51" t="str">
        <f>IF(AND('Mapa final'!$AD$53="Muy Alta",'Mapa final'!$AF$53="Moderado"),CONCATENATE("R7C",'Mapa final'!$T$53),"")</f>
        <v/>
      </c>
      <c r="AB12" s="49" t="str">
        <f>IF(AND('Mapa final'!$AD$48="Muy Alta",'Mapa final'!$AF$48="Mayor"),CONCATENATE("R7C",'Mapa final'!$T$48),"")</f>
        <v/>
      </c>
      <c r="AC12" s="50" t="str">
        <f>IF(AND('Mapa final'!$AD$49="Muy Alta",'Mapa final'!$AF$49="Mayor"),CONCATENATE("R7C",'Mapa final'!$T$49),"")</f>
        <v/>
      </c>
      <c r="AD12" s="55" t="str">
        <f>IF(AND('Mapa final'!$AD$50="Muy Alta",'Mapa final'!$AF$50="Mayor"),CONCATENATE("R7C",'Mapa final'!$T$50),"")</f>
        <v/>
      </c>
      <c r="AE12" s="55" t="str">
        <f>IF(AND('Mapa final'!$AD$51="Muy Alta",'Mapa final'!$AF$51="Mayor"),CONCATENATE("R7C",'Mapa final'!$T$51),"")</f>
        <v/>
      </c>
      <c r="AF12" s="55" t="str">
        <f>IF(AND('Mapa final'!$AD$52="Muy Alta",'Mapa final'!$AF$52="Mayor"),CONCATENATE("R7C",'Mapa final'!$T$52),"")</f>
        <v/>
      </c>
      <c r="AG12" s="51" t="str">
        <f>IF(AND('Mapa final'!$AD$53="Muy Alta",'Mapa final'!$AF$53="Mayor"),CONCATENATE("R7C",'Mapa final'!$T$53),"")</f>
        <v/>
      </c>
      <c r="AH12" s="52" t="str">
        <f>IF(AND('Mapa final'!$AD$48="Muy Alta",'Mapa final'!$AF$48="Catastrófico"),CONCATENATE("R7C",'Mapa final'!$T$48),"")</f>
        <v/>
      </c>
      <c r="AI12" s="53" t="str">
        <f>IF(AND('Mapa final'!$AD$49="Muy Alta",'Mapa final'!$AF$49="Catastrófico"),CONCATENATE("R7C",'Mapa final'!$T$49),"")</f>
        <v/>
      </c>
      <c r="AJ12" s="53" t="str">
        <f>IF(AND('Mapa final'!$AD$50="Muy Alta",'Mapa final'!$AF$50="Catastrófico"),CONCATENATE("R7C",'Mapa final'!$T$50),"")</f>
        <v/>
      </c>
      <c r="AK12" s="53" t="str">
        <f>IF(AND('Mapa final'!$AD$51="Muy Alta",'Mapa final'!$AF$51="Catastrófico"),CONCATENATE("R7C",'Mapa final'!$T$51),"")</f>
        <v/>
      </c>
      <c r="AL12" s="53" t="str">
        <f>IF(AND('Mapa final'!$AD$52="Muy Alta",'Mapa final'!$AF$52="Catastrófico"),CONCATENATE("R7C",'Mapa final'!$T$52),"")</f>
        <v/>
      </c>
      <c r="AM12" s="54" t="str">
        <f>IF(AND('Mapa final'!$AD$53="Muy Alta",'Mapa final'!$AF$53="Catastrófico"),CONCATENATE("R7C",'Mapa final'!$T$53),"")</f>
        <v/>
      </c>
      <c r="AN12" s="10"/>
      <c r="AO12" s="528"/>
      <c r="AP12" s="529"/>
      <c r="AQ12" s="529"/>
      <c r="AR12" s="529"/>
      <c r="AS12" s="529"/>
      <c r="AT12" s="53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row>
    <row r="13" spans="1:91" ht="15" customHeight="1" x14ac:dyDescent="0.25">
      <c r="A13" s="10"/>
      <c r="B13" s="466"/>
      <c r="C13" s="466"/>
      <c r="D13" s="467"/>
      <c r="E13" s="507"/>
      <c r="F13" s="508"/>
      <c r="G13" s="508"/>
      <c r="H13" s="508"/>
      <c r="I13" s="509"/>
      <c r="J13" s="49" t="str">
        <f>IF(AND('Mapa final'!$AD$54="Muy Alta",'Mapa final'!$AF$54="Leve"),CONCATENATE("R8C",'Mapa final'!$T$54),"")</f>
        <v/>
      </c>
      <c r="K13" s="50" t="str">
        <f>IF(AND('Mapa final'!$AD$55="Muy Alta",'Mapa final'!$AF$55="Leve"),CONCATENATE("R8C",'Mapa final'!$T$55),"")</f>
        <v/>
      </c>
      <c r="L13" s="55" t="str">
        <f>IF(AND('Mapa final'!$AD$56="Muy Alta",'Mapa final'!$AF$56="Leve"),CONCATENATE("R8C",'Mapa final'!$T$56),"")</f>
        <v/>
      </c>
      <c r="M13" s="55" t="str">
        <f>IF(AND('Mapa final'!$AD$57="Muy Alta",'Mapa final'!$AF$57="Leve"),CONCATENATE("R8C",'Mapa final'!$T$57),"")</f>
        <v/>
      </c>
      <c r="N13" s="55" t="str">
        <f>IF(AND('Mapa final'!$AD$58="Muy Alta",'Mapa final'!$AF$58="Leve"),CONCATENATE("R8C",'Mapa final'!$T$58),"")</f>
        <v/>
      </c>
      <c r="O13" s="51" t="str">
        <f>IF(AND('Mapa final'!$AD$59="Muy Alta",'Mapa final'!$AF$59="Leve"),CONCATENATE("R8C",'Mapa final'!$T$59),"")</f>
        <v/>
      </c>
      <c r="P13" s="49" t="str">
        <f>IF(AND('Mapa final'!$AD$54="Muy Alta",'Mapa final'!$AF$54="Menor"),CONCATENATE("R8C",'Mapa final'!$T$54),"")</f>
        <v/>
      </c>
      <c r="Q13" s="50" t="str">
        <f>IF(AND('Mapa final'!$AD$55="Muy Alta",'Mapa final'!$AF$55="Menor"),CONCATENATE("R8C",'Mapa final'!$T$55),"")</f>
        <v/>
      </c>
      <c r="R13" s="55" t="str">
        <f>IF(AND('Mapa final'!$AD$56="Muy Alta",'Mapa final'!$AF$56="Menor"),CONCATENATE("R8C",'Mapa final'!$T$56),"")</f>
        <v/>
      </c>
      <c r="S13" s="55" t="str">
        <f>IF(AND('Mapa final'!$AD$57="Muy Alta",'Mapa final'!$AF$57="Menor"),CONCATENATE("R8C",'Mapa final'!$T$57),"")</f>
        <v/>
      </c>
      <c r="T13" s="55" t="str">
        <f>IF(AND('Mapa final'!$AD$58="Muy Alta",'Mapa final'!$AF$58="Menor"),CONCATENATE("R8C",'Mapa final'!$T$58),"")</f>
        <v/>
      </c>
      <c r="U13" s="51" t="str">
        <f>IF(AND('Mapa final'!$AD$59="Muy Alta",'Mapa final'!$AF$59="Menor"),CONCATENATE("R8C",'Mapa final'!$T$59),"")</f>
        <v/>
      </c>
      <c r="V13" s="49" t="str">
        <f>IF(AND('Mapa final'!$AD$54="Muy Alta",'Mapa final'!$AF$54="Moderado"),CONCATENATE("R8C",'Mapa final'!$T$54),"")</f>
        <v/>
      </c>
      <c r="W13" s="50" t="str">
        <f>IF(AND('Mapa final'!$AD$55="Muy Alta",'Mapa final'!$AF$55="Moderado"),CONCATENATE("R8C",'Mapa final'!$T$55),"")</f>
        <v/>
      </c>
      <c r="X13" s="55" t="str">
        <f>IF(AND('Mapa final'!$AD$56="Muy Alta",'Mapa final'!$AF$56="Moderado"),CONCATENATE("R8C",'Mapa final'!$T$56),"")</f>
        <v/>
      </c>
      <c r="Y13" s="55" t="str">
        <f>IF(AND('Mapa final'!$AD$57="Muy Alta",'Mapa final'!$AF$57="Moderado"),CONCATENATE("R8C",'Mapa final'!$T$57),"")</f>
        <v/>
      </c>
      <c r="Z13" s="55" t="str">
        <f>IF(AND('Mapa final'!$AD$58="Muy Alta",'Mapa final'!$AF$58="Moderado"),CONCATENATE("R8C",'Mapa final'!$T$58),"")</f>
        <v/>
      </c>
      <c r="AA13" s="51" t="str">
        <f>IF(AND('Mapa final'!$AD$59="Muy Alta",'Mapa final'!$AF$59="Moderado"),CONCATENATE("R8C",'Mapa final'!$T$59),"")</f>
        <v/>
      </c>
      <c r="AB13" s="49" t="str">
        <f>IF(AND('Mapa final'!$AD$54="Muy Alta",'Mapa final'!$AF$54="Mayor"),CONCATENATE("R8C",'Mapa final'!$T$54),"")</f>
        <v/>
      </c>
      <c r="AC13" s="50" t="str">
        <f>IF(AND('Mapa final'!$AD$55="Muy Alta",'Mapa final'!$AF$55="Mayor"),CONCATENATE("R8C",'Mapa final'!$T$55),"")</f>
        <v/>
      </c>
      <c r="AD13" s="55" t="str">
        <f>IF(AND('Mapa final'!$AD$56="Muy Alta",'Mapa final'!$AF$56="Mayor"),CONCATENATE("R8C",'Mapa final'!$T$56),"")</f>
        <v/>
      </c>
      <c r="AE13" s="55" t="str">
        <f>IF(AND('Mapa final'!$AD$57="Muy Alta",'Mapa final'!$AF$57="Mayor"),CONCATENATE("R8C",'Mapa final'!$T$57),"")</f>
        <v/>
      </c>
      <c r="AF13" s="55" t="str">
        <f>IF(AND('Mapa final'!$AD$58="Muy Alta",'Mapa final'!$AF$58="Mayor"),CONCATENATE("R8C",'Mapa final'!$T$58),"")</f>
        <v/>
      </c>
      <c r="AG13" s="51" t="str">
        <f>IF(AND('Mapa final'!$AD$59="Muy Alta",'Mapa final'!$AF$59="Mayor"),CONCATENATE("R8C",'Mapa final'!$T$59),"")</f>
        <v/>
      </c>
      <c r="AH13" s="52" t="str">
        <f>IF(AND('Mapa final'!$AD$54="Muy Alta",'Mapa final'!$AF$54="Catastrófico"),CONCATENATE("R8C",'Mapa final'!$T$54),"")</f>
        <v/>
      </c>
      <c r="AI13" s="53" t="str">
        <f>IF(AND('Mapa final'!$AD$55="Muy Alta",'Mapa final'!$AF$55="Catastrófico"),CONCATENATE("R8C",'Mapa final'!$T$55),"")</f>
        <v/>
      </c>
      <c r="AJ13" s="53" t="str">
        <f>IF(AND('Mapa final'!$AD$56="Muy Alta",'Mapa final'!$AF$56="Catastrófico"),CONCATENATE("R8C",'Mapa final'!$T$56),"")</f>
        <v/>
      </c>
      <c r="AK13" s="53" t="str">
        <f>IF(AND('Mapa final'!$AD$57="Muy Alta",'Mapa final'!$AF$57="Catastrófico"),CONCATENATE("R8C",'Mapa final'!$T$57),"")</f>
        <v/>
      </c>
      <c r="AL13" s="53" t="str">
        <f>IF(AND('Mapa final'!$AD$58="Muy Alta",'Mapa final'!$AF$58="Catastrófico"),CONCATENATE("R8C",'Mapa final'!$T$58),"")</f>
        <v/>
      </c>
      <c r="AM13" s="54" t="str">
        <f>IF(AND('Mapa final'!$AD$59="Muy Alta",'Mapa final'!$AF$59="Catastrófico"),CONCATENATE("R8C",'Mapa final'!$T$59),"")</f>
        <v/>
      </c>
      <c r="AN13" s="10"/>
      <c r="AO13" s="528"/>
      <c r="AP13" s="529"/>
      <c r="AQ13" s="529"/>
      <c r="AR13" s="529"/>
      <c r="AS13" s="529"/>
      <c r="AT13" s="53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row>
    <row r="14" spans="1:91" ht="15" customHeight="1" x14ac:dyDescent="0.25">
      <c r="A14" s="10"/>
      <c r="B14" s="466"/>
      <c r="C14" s="466"/>
      <c r="D14" s="467"/>
      <c r="E14" s="507"/>
      <c r="F14" s="508"/>
      <c r="G14" s="508"/>
      <c r="H14" s="508"/>
      <c r="I14" s="509"/>
      <c r="J14" s="49" t="str">
        <f>IF(AND('Mapa final'!$AD$60="Muy Alta",'Mapa final'!$AF$60="Leve"),CONCATENATE("R9C",'Mapa final'!$T$60),"")</f>
        <v/>
      </c>
      <c r="K14" s="50" t="str">
        <f>IF(AND('Mapa final'!$AD$61="Muy Alta",'Mapa final'!$AF$61="Leve"),CONCATENATE("R9C",'Mapa final'!$T$61),"")</f>
        <v/>
      </c>
      <c r="L14" s="55" t="str">
        <f>IF(AND('Mapa final'!$AD$62="Muy Alta",'Mapa final'!$AF$62="Leve"),CONCATENATE("R9C",'Mapa final'!$T$62),"")</f>
        <v/>
      </c>
      <c r="M14" s="55" t="str">
        <f>IF(AND('Mapa final'!$AD$63="Muy Alta",'Mapa final'!$AF$63="Leve"),CONCATENATE("R9C",'Mapa final'!$T$63),"")</f>
        <v/>
      </c>
      <c r="N14" s="55" t="str">
        <f>IF(AND('Mapa final'!$AD$64="Muy Alta",'Mapa final'!$AF$64="Leve"),CONCATENATE("R9C",'Mapa final'!$T$64),"")</f>
        <v/>
      </c>
      <c r="O14" s="51" t="str">
        <f>IF(AND('Mapa final'!$AD$65="Muy Alta",'Mapa final'!$AF$65="Leve"),CONCATENATE("R9C",'Mapa final'!$T$65),"")</f>
        <v/>
      </c>
      <c r="P14" s="49" t="str">
        <f>IF(AND('Mapa final'!$AD$60="Muy Alta",'Mapa final'!$AF$60="Menor"),CONCATENATE("R9C",'Mapa final'!$T$60),"")</f>
        <v/>
      </c>
      <c r="Q14" s="50" t="str">
        <f>IF(AND('Mapa final'!$AD$61="Muy Alta",'Mapa final'!$AF$61="Menor"),CONCATENATE("R9C",'Mapa final'!$T$61),"")</f>
        <v/>
      </c>
      <c r="R14" s="55" t="str">
        <f>IF(AND('Mapa final'!$AD$62="Muy Alta",'Mapa final'!$AF$62="Menor"),CONCATENATE("R9C",'Mapa final'!$T$62),"")</f>
        <v/>
      </c>
      <c r="S14" s="55" t="str">
        <f>IF(AND('Mapa final'!$AD$63="Muy Alta",'Mapa final'!$AF$63="Menor"),CONCATENATE("R9C",'Mapa final'!$T$63),"")</f>
        <v/>
      </c>
      <c r="T14" s="55" t="str">
        <f>IF(AND('Mapa final'!$AD$64="Muy Alta",'Mapa final'!$AF$64="Menor"),CONCATENATE("R9C",'Mapa final'!$T$64),"")</f>
        <v/>
      </c>
      <c r="U14" s="51" t="str">
        <f>IF(AND('Mapa final'!$AD$65="Muy Alta",'Mapa final'!$AF$65="Menor"),CONCATENATE("R9C",'Mapa final'!$T$65),"")</f>
        <v/>
      </c>
      <c r="V14" s="49" t="str">
        <f>IF(AND('Mapa final'!$AD$60="Muy Alta",'Mapa final'!$AF$60="Moderado"),CONCATENATE("R9C",'Mapa final'!$T$60),"")</f>
        <v/>
      </c>
      <c r="W14" s="50" t="str">
        <f>IF(AND('Mapa final'!$AD$61="Muy Alta",'Mapa final'!$AF$61="Moderado"),CONCATENATE("R9C",'Mapa final'!$T$61),"")</f>
        <v/>
      </c>
      <c r="X14" s="55" t="str">
        <f>IF(AND('Mapa final'!$AD$62="Muy Alta",'Mapa final'!$AF$62="Moderado"),CONCATENATE("R9C",'Mapa final'!$T$62),"")</f>
        <v/>
      </c>
      <c r="Y14" s="55" t="str">
        <f>IF(AND('Mapa final'!$AD$63="Muy Alta",'Mapa final'!$AF$63="Moderado"),CONCATENATE("R9C",'Mapa final'!$T$63),"")</f>
        <v/>
      </c>
      <c r="Z14" s="55" t="str">
        <f>IF(AND('Mapa final'!$AD$64="Muy Alta",'Mapa final'!$AF$64="Moderado"),CONCATENATE("R9C",'Mapa final'!$T$64),"")</f>
        <v/>
      </c>
      <c r="AA14" s="51" t="str">
        <f>IF(AND('Mapa final'!$AD$65="Muy Alta",'Mapa final'!$AF$65="Moderado"),CONCATENATE("R9C",'Mapa final'!$T$65),"")</f>
        <v/>
      </c>
      <c r="AB14" s="49" t="str">
        <f>IF(AND('Mapa final'!$AD$60="Muy Alta",'Mapa final'!$AF$60="Mayor"),CONCATENATE("R9C",'Mapa final'!$T$60),"")</f>
        <v/>
      </c>
      <c r="AC14" s="50" t="str">
        <f>IF(AND('Mapa final'!$AD$61="Muy Alta",'Mapa final'!$AF$61="Mayor"),CONCATENATE("R9C",'Mapa final'!$T$61),"")</f>
        <v/>
      </c>
      <c r="AD14" s="55" t="str">
        <f>IF(AND('Mapa final'!$AD$62="Muy Alta",'Mapa final'!$AF$62="Mayor"),CONCATENATE("R9C",'Mapa final'!$T$62),"")</f>
        <v/>
      </c>
      <c r="AE14" s="55" t="str">
        <f>IF(AND('Mapa final'!$AD$63="Muy Alta",'Mapa final'!$AF$63="Mayor"),CONCATENATE("R9C",'Mapa final'!$T$63),"")</f>
        <v/>
      </c>
      <c r="AF14" s="55" t="str">
        <f>IF(AND('Mapa final'!$AD$64="Muy Alta",'Mapa final'!$AF$64="Mayor"),CONCATENATE("R9C",'Mapa final'!$T$64),"")</f>
        <v/>
      </c>
      <c r="AG14" s="51" t="str">
        <f>IF(AND('Mapa final'!$AD$65="Muy Alta",'Mapa final'!$AF$65="Mayor"),CONCATENATE("R9C",'Mapa final'!$T$65),"")</f>
        <v/>
      </c>
      <c r="AH14" s="52" t="str">
        <f>IF(AND('Mapa final'!$AD$60="Muy Alta",'Mapa final'!$AF$60="Catastrófico"),CONCATENATE("R9C",'Mapa final'!$T$60),"")</f>
        <v/>
      </c>
      <c r="AI14" s="53" t="str">
        <f>IF(AND('Mapa final'!$AD$61="Muy Alta",'Mapa final'!$AF$61="Catastrófico"),CONCATENATE("R9C",'Mapa final'!$T$61),"")</f>
        <v/>
      </c>
      <c r="AJ14" s="53" t="str">
        <f>IF(AND('Mapa final'!$AD$62="Muy Alta",'Mapa final'!$AF$62="Catastrófico"),CONCATENATE("R9C",'Mapa final'!$T$62),"")</f>
        <v/>
      </c>
      <c r="AK14" s="53" t="str">
        <f>IF(AND('Mapa final'!$AD$63="Muy Alta",'Mapa final'!$AF$63="Catastrófico"),CONCATENATE("R9C",'Mapa final'!$T$63),"")</f>
        <v/>
      </c>
      <c r="AL14" s="53" t="str">
        <f>IF(AND('Mapa final'!$AD$64="Muy Alta",'Mapa final'!$AF$64="Catastrófico"),CONCATENATE("R9C",'Mapa final'!$T$64),"")</f>
        <v/>
      </c>
      <c r="AM14" s="54" t="str">
        <f>IF(AND('Mapa final'!$AD$65="Muy Alta",'Mapa final'!$AF$65="Catastrófico"),CONCATENATE("R9C",'Mapa final'!$T$65),"")</f>
        <v/>
      </c>
      <c r="AN14" s="10"/>
      <c r="AO14" s="528"/>
      <c r="AP14" s="529"/>
      <c r="AQ14" s="529"/>
      <c r="AR14" s="529"/>
      <c r="AS14" s="529"/>
      <c r="AT14" s="53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row>
    <row r="15" spans="1:91" ht="15.75" customHeight="1" thickBot="1" x14ac:dyDescent="0.3">
      <c r="A15" s="10"/>
      <c r="B15" s="466"/>
      <c r="C15" s="466"/>
      <c r="D15" s="467"/>
      <c r="E15" s="510"/>
      <c r="F15" s="511"/>
      <c r="G15" s="511"/>
      <c r="H15" s="511"/>
      <c r="I15" s="512"/>
      <c r="J15" s="56" t="str">
        <f>IF(AND('Mapa final'!$AD$66="Muy Alta",'Mapa final'!$AF$66="Leve"),CONCATENATE("R10C",'Mapa final'!$T$66),"")</f>
        <v/>
      </c>
      <c r="K15" s="57" t="str">
        <f>IF(AND('Mapa final'!$AD$67="Muy Alta",'Mapa final'!$AF$67="Leve"),CONCATENATE("R10C",'Mapa final'!$T$67),"")</f>
        <v/>
      </c>
      <c r="L15" s="57" t="str">
        <f>IF(AND('Mapa final'!$AD$68="Muy Alta",'Mapa final'!$AF$68="Leve"),CONCATENATE("R10C",'Mapa final'!$T$68),"")</f>
        <v/>
      </c>
      <c r="M15" s="57" t="str">
        <f>IF(AND('Mapa final'!$AD$69="Muy Alta",'Mapa final'!$AF$69="Leve"),CONCATENATE("R10C",'Mapa final'!$T$69),"")</f>
        <v/>
      </c>
      <c r="N15" s="57" t="str">
        <f>IF(AND('Mapa final'!$AD$70="Muy Alta",'Mapa final'!$AF$70="Leve"),CONCATENATE("R10C",'Mapa final'!$T$70),"")</f>
        <v/>
      </c>
      <c r="O15" s="58" t="str">
        <f>IF(AND('Mapa final'!$AD$71="Muy Alta",'Mapa final'!$AF$71="Leve"),CONCATENATE("R10C",'Mapa final'!$T$71),"")</f>
        <v/>
      </c>
      <c r="P15" s="49" t="str">
        <f>IF(AND('Mapa final'!$AD$66="Muy Alta",'Mapa final'!$AF$66="Menor"),CONCATENATE("R10C",'Mapa final'!$T$66),"")</f>
        <v/>
      </c>
      <c r="Q15" s="50" t="str">
        <f>IF(AND('Mapa final'!$AD$67="Muy Alta",'Mapa final'!$AF$67="Menor"),CONCATENATE("R10C",'Mapa final'!$T$67),"")</f>
        <v/>
      </c>
      <c r="R15" s="50" t="str">
        <f>IF(AND('Mapa final'!$AD$68="Muy Alta",'Mapa final'!$AF$68="Menor"),CONCATENATE("R10C",'Mapa final'!$T$68),"")</f>
        <v/>
      </c>
      <c r="S15" s="50" t="str">
        <f>IF(AND('Mapa final'!$AD$69="Muy Alta",'Mapa final'!$AF$69="Menor"),CONCATENATE("R10C",'Mapa final'!$T$69),"")</f>
        <v/>
      </c>
      <c r="T15" s="50" t="str">
        <f>IF(AND('Mapa final'!$AD$70="Muy Alta",'Mapa final'!$AF$70="Menor"),CONCATENATE("R10C",'Mapa final'!$T$70),"")</f>
        <v/>
      </c>
      <c r="U15" s="51" t="str">
        <f>IF(AND('Mapa final'!$AD$71="Muy Alta",'Mapa final'!$AF$71="Menor"),CONCATENATE("R10C",'Mapa final'!$T$71),"")</f>
        <v/>
      </c>
      <c r="V15" s="56" t="str">
        <f>IF(AND('Mapa final'!$AD$66="Muy Alta",'Mapa final'!$AF$66="Moderado"),CONCATENATE("R10C",'Mapa final'!$T$66),"")</f>
        <v/>
      </c>
      <c r="W15" s="57" t="str">
        <f>IF(AND('Mapa final'!$AD$67="Muy Alta",'Mapa final'!$AF$67="Moderado"),CONCATENATE("R10C",'Mapa final'!$T$67),"")</f>
        <v/>
      </c>
      <c r="X15" s="57" t="str">
        <f>IF(AND('Mapa final'!$AD$68="Muy Alta",'Mapa final'!$AF$68="Moderado"),CONCATENATE("R10C",'Mapa final'!$T$68),"")</f>
        <v/>
      </c>
      <c r="Y15" s="57" t="str">
        <f>IF(AND('Mapa final'!$AD$69="Muy Alta",'Mapa final'!$AF$69="Moderado"),CONCATENATE("R10C",'Mapa final'!$T$69),"")</f>
        <v/>
      </c>
      <c r="Z15" s="57" t="str">
        <f>IF(AND('Mapa final'!$AD$70="Muy Alta",'Mapa final'!$AF$70="Moderado"),CONCATENATE("R10C",'Mapa final'!$T$70),"")</f>
        <v/>
      </c>
      <c r="AA15" s="58" t="str">
        <f>IF(AND('Mapa final'!$AD$71="Muy Alta",'Mapa final'!$AF$71="Moderado"),CONCATENATE("R10C",'Mapa final'!$T$71),"")</f>
        <v/>
      </c>
      <c r="AB15" s="49" t="str">
        <f>IF(AND('Mapa final'!$AD$66="Muy Alta",'Mapa final'!$AF$66="Mayor"),CONCATENATE("R10C",'Mapa final'!$T$66),"")</f>
        <v/>
      </c>
      <c r="AC15" s="50" t="str">
        <f>IF(AND('Mapa final'!$AD$67="Muy Alta",'Mapa final'!$AF$67="Mayor"),CONCATENATE("R10C",'Mapa final'!$T$67),"")</f>
        <v/>
      </c>
      <c r="AD15" s="50" t="str">
        <f>IF(AND('Mapa final'!$AD$68="Muy Alta",'Mapa final'!$AF$68="Mayor"),CONCATENATE("R10C",'Mapa final'!$T$68),"")</f>
        <v/>
      </c>
      <c r="AE15" s="50" t="str">
        <f>IF(AND('Mapa final'!$AD$69="Muy Alta",'Mapa final'!$AF$69="Mayor"),CONCATENATE("R10C",'Mapa final'!$T$69),"")</f>
        <v/>
      </c>
      <c r="AF15" s="50" t="str">
        <f>IF(AND('Mapa final'!$AD$70="Muy Alta",'Mapa final'!$AF$70="Mayor"),CONCATENATE("R10C",'Mapa final'!$T$70),"")</f>
        <v/>
      </c>
      <c r="AG15" s="51" t="str">
        <f>IF(AND('Mapa final'!$AD$71="Muy Alta",'Mapa final'!$AF$71="Mayor"),CONCATENATE("R10C",'Mapa final'!$T$71),"")</f>
        <v/>
      </c>
      <c r="AH15" s="59" t="str">
        <f>IF(AND('Mapa final'!$AD$66="Muy Alta",'Mapa final'!$AF$66="Catastrófico"),CONCATENATE("R10C",'Mapa final'!$T$66),"")</f>
        <v/>
      </c>
      <c r="AI15" s="60" t="str">
        <f>IF(AND('Mapa final'!$AD$67="Muy Alta",'Mapa final'!$AF$67="Catastrófico"),CONCATENATE("R10C",'Mapa final'!$T$67),"")</f>
        <v/>
      </c>
      <c r="AJ15" s="60" t="str">
        <f>IF(AND('Mapa final'!$AD$68="Muy Alta",'Mapa final'!$AF$68="Catastrófico"),CONCATENATE("R10C",'Mapa final'!$T$68),"")</f>
        <v/>
      </c>
      <c r="AK15" s="60" t="str">
        <f>IF(AND('Mapa final'!$AD$69="Muy Alta",'Mapa final'!$AF$69="Catastrófico"),CONCATENATE("R10C",'Mapa final'!$T$69),"")</f>
        <v/>
      </c>
      <c r="AL15" s="60" t="str">
        <f>IF(AND('Mapa final'!$AD$70="Muy Alta",'Mapa final'!$AF$70="Catastrófico"),CONCATENATE("R10C",'Mapa final'!$T$70),"")</f>
        <v/>
      </c>
      <c r="AM15" s="61" t="str">
        <f>IF(AND('Mapa final'!$AD$71="Muy Alta",'Mapa final'!$AF$71="Catastrófico"),CONCATENATE("R10C",'Mapa final'!$T$71),"")</f>
        <v/>
      </c>
      <c r="AN15" s="10"/>
      <c r="AO15" s="531"/>
      <c r="AP15" s="532"/>
      <c r="AQ15" s="532"/>
      <c r="AR15" s="532"/>
      <c r="AS15" s="532"/>
      <c r="AT15" s="533"/>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row>
    <row r="16" spans="1:91" ht="15" customHeight="1" x14ac:dyDescent="0.25">
      <c r="A16" s="10"/>
      <c r="B16" s="466"/>
      <c r="C16" s="466"/>
      <c r="D16" s="467"/>
      <c r="E16" s="504" t="s">
        <v>109</v>
      </c>
      <c r="F16" s="505"/>
      <c r="G16" s="505"/>
      <c r="H16" s="505"/>
      <c r="I16" s="505"/>
      <c r="J16" s="62" t="str">
        <f>IF(AND('Mapa final'!$AD$12="Alta",'Mapa final'!$AF$12="Leve"),CONCATENATE("R1C",'Mapa final'!$T$12),"")</f>
        <v/>
      </c>
      <c r="K16" s="63" t="str">
        <f>IF(AND('Mapa final'!$AD$13="Alta",'Mapa final'!$AF$13="Leve"),CONCATENATE("R1C",'Mapa final'!$T$13),"")</f>
        <v/>
      </c>
      <c r="L16" s="63" t="str">
        <f>IF(AND('Mapa final'!$AD$14="Alta",'Mapa final'!$AF$14="Leve"),CONCATENATE("R1C",'Mapa final'!$T$14),"")</f>
        <v/>
      </c>
      <c r="M16" s="63" t="str">
        <f>IF(AND('Mapa final'!$AD$15="Alta",'Mapa final'!$AF$15="Leve"),CONCATENATE("R1C",'Mapa final'!$T$15),"")</f>
        <v/>
      </c>
      <c r="N16" s="63" t="str">
        <f>IF(AND('Mapa final'!$AD$16="Alta",'Mapa final'!$AF$16="Leve"),CONCATENATE("R1C",'Mapa final'!$T$16),"")</f>
        <v/>
      </c>
      <c r="O16" s="64" t="str">
        <f>IF(AND('Mapa final'!$AD$17="Alta",'Mapa final'!$AF$17="Leve"),CONCATENATE("R1C",'Mapa final'!$T$17),"")</f>
        <v/>
      </c>
      <c r="P16" s="62" t="str">
        <f>IF(AND('Mapa final'!$AD$12="Alta",'Mapa final'!$AF$12="Menor"),CONCATENATE("R1C",'Mapa final'!$T$12),"")</f>
        <v/>
      </c>
      <c r="Q16" s="63" t="str">
        <f>IF(AND('Mapa final'!$AD$13="Alta",'Mapa final'!$AF$13="Menor"),CONCATENATE("R1C",'Mapa final'!$T$13),"")</f>
        <v/>
      </c>
      <c r="R16" s="63" t="str">
        <f>IF(AND('Mapa final'!$AD$14="Alta",'Mapa final'!$AF$14="Menor"),CONCATENATE("R1C",'Mapa final'!$T$14),"")</f>
        <v/>
      </c>
      <c r="S16" s="63" t="str">
        <f>IF(AND('Mapa final'!$AD$15="Alta",'Mapa final'!$AF$15="Menor"),CONCATENATE("R1C",'Mapa final'!$T$15),"")</f>
        <v/>
      </c>
      <c r="T16" s="63" t="str">
        <f>IF(AND('Mapa final'!$AD$16="Alta",'Mapa final'!$AF$16="Menor"),CONCATENATE("R1C",'Mapa final'!$T$16),"")</f>
        <v/>
      </c>
      <c r="U16" s="64" t="str">
        <f>IF(AND('Mapa final'!$AD$17="Alta",'Mapa final'!$AF$17="Menor"),CONCATENATE("R1C",'Mapa final'!$T$17),"")</f>
        <v/>
      </c>
      <c r="V16" s="43" t="str">
        <f>IF(AND('Mapa final'!$AD$12="Alta",'Mapa final'!$AF$12="Moderado"),CONCATENATE("R1C",'Mapa final'!$T$12),"")</f>
        <v/>
      </c>
      <c r="W16" s="44" t="str">
        <f>IF(AND('Mapa final'!$AD$13="Alta",'Mapa final'!$AF$13="Moderado"),CONCATENATE("R1C",'Mapa final'!$T$13),"")</f>
        <v/>
      </c>
      <c r="X16" s="44" t="str">
        <f>IF(AND('Mapa final'!$AD$14="Alta",'Mapa final'!$AF$14="Moderado"),CONCATENATE("R1C",'Mapa final'!$T$14),"")</f>
        <v/>
      </c>
      <c r="Y16" s="44" t="str">
        <f>IF(AND('Mapa final'!$AD$15="Alta",'Mapa final'!$AF$15="Moderado"),CONCATENATE("R1C",'Mapa final'!$T$15),"")</f>
        <v/>
      </c>
      <c r="Z16" s="44" t="str">
        <f>IF(AND('Mapa final'!$AD$16="Alta",'Mapa final'!$AF$16="Moderado"),CONCATENATE("R1C",'Mapa final'!$T$16),"")</f>
        <v/>
      </c>
      <c r="AA16" s="45" t="str">
        <f>IF(AND('Mapa final'!$AD$17="Alta",'Mapa final'!$AF$17="Moderado"),CONCATENATE("R1C",'Mapa final'!$T$17),"")</f>
        <v/>
      </c>
      <c r="AB16" s="43" t="str">
        <f>IF(AND('Mapa final'!$AD$12="Alta",'Mapa final'!$AF$12="Mayor"),CONCATENATE("R1C",'Mapa final'!$T$12),"")</f>
        <v/>
      </c>
      <c r="AC16" s="44" t="str">
        <f>IF(AND('Mapa final'!$AD$13="Alta",'Mapa final'!$AF$13="Mayor"),CONCATENATE("R1C",'Mapa final'!$T$13),"")</f>
        <v/>
      </c>
      <c r="AD16" s="44" t="str">
        <f>IF(AND('Mapa final'!$AD$14="Alta",'Mapa final'!$AF$14="Mayor"),CONCATENATE("R1C",'Mapa final'!$T$14),"")</f>
        <v/>
      </c>
      <c r="AE16" s="44" t="str">
        <f>IF(AND('Mapa final'!$AD$15="Alta",'Mapa final'!$AF$15="Mayor"),CONCATENATE("R1C",'Mapa final'!$T$15),"")</f>
        <v/>
      </c>
      <c r="AF16" s="44" t="str">
        <f>IF(AND('Mapa final'!$AD$16="Alta",'Mapa final'!$AF$16="Mayor"),CONCATENATE("R1C",'Mapa final'!$T$16),"")</f>
        <v/>
      </c>
      <c r="AG16" s="45" t="str">
        <f>IF(AND('Mapa final'!$AD$17="Alta",'Mapa final'!$AF$17="Mayor"),CONCATENATE("R1C",'Mapa final'!$T$17),"")</f>
        <v/>
      </c>
      <c r="AH16" s="46" t="str">
        <f>IF(AND('Mapa final'!$AD$12="Alta",'Mapa final'!$AF$12="Catastrófico"),CONCATENATE("R1C",'Mapa final'!$T$12),"")</f>
        <v/>
      </c>
      <c r="AI16" s="47" t="str">
        <f>IF(AND('Mapa final'!$AD$13="Alta",'Mapa final'!$AF$13="Catastrófico"),CONCATENATE("R1C",'Mapa final'!$T$13),"")</f>
        <v/>
      </c>
      <c r="AJ16" s="47" t="str">
        <f>IF(AND('Mapa final'!$AD$14="Alta",'Mapa final'!$AF$14="Catastrófico"),CONCATENATE("R1C",'Mapa final'!$T$14),"")</f>
        <v/>
      </c>
      <c r="AK16" s="47" t="str">
        <f>IF(AND('Mapa final'!$AD$15="Alta",'Mapa final'!$AF$15="Catastrófico"),CONCATENATE("R1C",'Mapa final'!$T$15),"")</f>
        <v/>
      </c>
      <c r="AL16" s="47" t="str">
        <f>IF(AND('Mapa final'!$AD$16="Alta",'Mapa final'!$AF$16="Catastrófico"),CONCATENATE("R1C",'Mapa final'!$T$16),"")</f>
        <v/>
      </c>
      <c r="AM16" s="48" t="str">
        <f>IF(AND('Mapa final'!$AD$17="Alta",'Mapa final'!$AF$17="Catastrófico"),CONCATENATE("R1C",'Mapa final'!$T$17),"")</f>
        <v/>
      </c>
      <c r="AN16" s="10"/>
      <c r="AO16" s="514" t="s">
        <v>75</v>
      </c>
      <c r="AP16" s="515"/>
      <c r="AQ16" s="515"/>
      <c r="AR16" s="515"/>
      <c r="AS16" s="515"/>
      <c r="AT16" s="516"/>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row>
    <row r="17" spans="1:76" ht="15" customHeight="1" x14ac:dyDescent="0.25">
      <c r="A17" s="10"/>
      <c r="B17" s="466"/>
      <c r="C17" s="466"/>
      <c r="D17" s="467"/>
      <c r="E17" s="523"/>
      <c r="F17" s="524"/>
      <c r="G17" s="524"/>
      <c r="H17" s="524"/>
      <c r="I17" s="524"/>
      <c r="J17" s="65" t="str">
        <f>IF(AND('Mapa final'!$AD$18="Alta",'Mapa final'!$AF$18="Leve"),CONCATENATE("R2C",'Mapa final'!$T$18),"")</f>
        <v/>
      </c>
      <c r="K17" s="66" t="str">
        <f>IF(AND('Mapa final'!$AD$19="Alta",'Mapa final'!$AF$19="Leve"),CONCATENATE("R2C",'Mapa final'!$T$19),"")</f>
        <v/>
      </c>
      <c r="L17" s="66" t="str">
        <f>IF(AND('Mapa final'!$AD$20="Alta",'Mapa final'!$AF$20="Leve"),CONCATENATE("R2C",'Mapa final'!$T$20),"")</f>
        <v/>
      </c>
      <c r="M17" s="66" t="str">
        <f>IF(AND('Mapa final'!$AD$21="Alta",'Mapa final'!$AF$21="Leve"),CONCATENATE("R2C",'Mapa final'!$T$21),"")</f>
        <v/>
      </c>
      <c r="N17" s="66" t="str">
        <f>IF(AND('Mapa final'!$AD$22="Alta",'Mapa final'!$AF$22="Leve"),CONCATENATE("R2C",'Mapa final'!$T$22),"")</f>
        <v/>
      </c>
      <c r="O17" s="67" t="str">
        <f>IF(AND('Mapa final'!$AD$23="Alta",'Mapa final'!$AF$23="Leve"),CONCATENATE("R2C",'Mapa final'!$T$23),"")</f>
        <v/>
      </c>
      <c r="P17" s="65" t="str">
        <f>IF(AND('Mapa final'!$AD$18="Alta",'Mapa final'!$AF$18="Menor"),CONCATENATE("R2C",'Mapa final'!$T$18),"")</f>
        <v/>
      </c>
      <c r="Q17" s="66" t="str">
        <f>IF(AND('Mapa final'!$AD$19="Alta",'Mapa final'!$AF$19="Menor"),CONCATENATE("R2C",'Mapa final'!$T$19),"")</f>
        <v/>
      </c>
      <c r="R17" s="66" t="str">
        <f>IF(AND('Mapa final'!$AD$20="Alta",'Mapa final'!$AF$20="Menor"),CONCATENATE("R2C",'Mapa final'!$T$20),"")</f>
        <v/>
      </c>
      <c r="S17" s="66" t="str">
        <f>IF(AND('Mapa final'!$AD$21="Alta",'Mapa final'!$AF$21="Menor"),CONCATENATE("R2C",'Mapa final'!$T$21),"")</f>
        <v/>
      </c>
      <c r="T17" s="66" t="str">
        <f>IF(AND('Mapa final'!$AD$22="Alta",'Mapa final'!$AF$22="Menor"),CONCATENATE("R2C",'Mapa final'!$T$22),"")</f>
        <v/>
      </c>
      <c r="U17" s="67" t="str">
        <f>IF(AND('Mapa final'!$AD$23="Alta",'Mapa final'!$AF$23="Menor"),CONCATENATE("R2C",'Mapa final'!$T$23),"")</f>
        <v/>
      </c>
      <c r="V17" s="49" t="str">
        <f>IF(AND('Mapa final'!$AD$18="Alta",'Mapa final'!$AF$18="Moderado"),CONCATENATE("R2C",'Mapa final'!$T$18),"")</f>
        <v/>
      </c>
      <c r="W17" s="50" t="str">
        <f>IF(AND('Mapa final'!$AD$19="Alta",'Mapa final'!$AF$19="Moderado"),CONCATENATE("R2C",'Mapa final'!$T$19),"")</f>
        <v/>
      </c>
      <c r="X17" s="50" t="str">
        <f>IF(AND('Mapa final'!$AD$20="Alta",'Mapa final'!$AF$20="Moderado"),CONCATENATE("R2C",'Mapa final'!$T$20),"")</f>
        <v/>
      </c>
      <c r="Y17" s="50" t="str">
        <f>IF(AND('Mapa final'!$AD$21="Alta",'Mapa final'!$AF$21="Moderado"),CONCATENATE("R2C",'Mapa final'!$T$21),"")</f>
        <v/>
      </c>
      <c r="Z17" s="50" t="str">
        <f>IF(AND('Mapa final'!$AD$22="Alta",'Mapa final'!$AF$22="Moderado"),CONCATENATE("R2C",'Mapa final'!$T$22),"")</f>
        <v/>
      </c>
      <c r="AA17" s="51" t="str">
        <f>IF(AND('Mapa final'!$AD$23="Alta",'Mapa final'!$AF$23="Moderado"),CONCATENATE("R2C",'Mapa final'!$T$23),"")</f>
        <v/>
      </c>
      <c r="AB17" s="49" t="str">
        <f>IF(AND('Mapa final'!$AD$18="Alta",'Mapa final'!$AF$18="Mayor"),CONCATENATE("R2C",'Mapa final'!$T$18),"")</f>
        <v/>
      </c>
      <c r="AC17" s="50" t="str">
        <f>IF(AND('Mapa final'!$AD$19="Alta",'Mapa final'!$AF$19="Mayor"),CONCATENATE("R2C",'Mapa final'!$T$19),"")</f>
        <v/>
      </c>
      <c r="AD17" s="50" t="str">
        <f>IF(AND('Mapa final'!$AD$20="Alta",'Mapa final'!$AF$20="Mayor"),CONCATENATE("R2C",'Mapa final'!$T$20),"")</f>
        <v/>
      </c>
      <c r="AE17" s="50" t="str">
        <f>IF(AND('Mapa final'!$AD$21="Alta",'Mapa final'!$AF$21="Mayor"),CONCATENATE("R2C",'Mapa final'!$T$21),"")</f>
        <v/>
      </c>
      <c r="AF17" s="50" t="str">
        <f>IF(AND('Mapa final'!$AD$22="Alta",'Mapa final'!$AF$22="Mayor"),CONCATENATE("R2C",'Mapa final'!$T$22),"")</f>
        <v/>
      </c>
      <c r="AG17" s="51" t="str">
        <f>IF(AND('Mapa final'!$AD$23="Alta",'Mapa final'!$AF$23="Mayor"),CONCATENATE("R2C",'Mapa final'!$T$23),"")</f>
        <v/>
      </c>
      <c r="AH17" s="52" t="str">
        <f>IF(AND('Mapa final'!$AD$18="Alta",'Mapa final'!$AF$18="Catastrófico"),CONCATENATE("R2C",'Mapa final'!$T$18),"")</f>
        <v/>
      </c>
      <c r="AI17" s="53" t="str">
        <f>IF(AND('Mapa final'!$AD$19="Alta",'Mapa final'!$AF$19="Catastrófico"),CONCATENATE("R2C",'Mapa final'!$T$19),"")</f>
        <v/>
      </c>
      <c r="AJ17" s="53" t="str">
        <f>IF(AND('Mapa final'!$AD$20="Alta",'Mapa final'!$AF$20="Catastrófico"),CONCATENATE("R2C",'Mapa final'!$T$20),"")</f>
        <v/>
      </c>
      <c r="AK17" s="53" t="str">
        <f>IF(AND('Mapa final'!$AD$21="Alta",'Mapa final'!$AF$21="Catastrófico"),CONCATENATE("R2C",'Mapa final'!$T$21),"")</f>
        <v/>
      </c>
      <c r="AL17" s="53" t="str">
        <f>IF(AND('Mapa final'!$AD$22="Alta",'Mapa final'!$AF$22="Catastrófico"),CONCATENATE("R2C",'Mapa final'!$T$22),"")</f>
        <v/>
      </c>
      <c r="AM17" s="54" t="str">
        <f>IF(AND('Mapa final'!$AD$23="Alta",'Mapa final'!$AF$23="Catastrófico"),CONCATENATE("R2C",'Mapa final'!$T$23),"")</f>
        <v/>
      </c>
      <c r="AN17" s="10"/>
      <c r="AO17" s="517"/>
      <c r="AP17" s="518"/>
      <c r="AQ17" s="518"/>
      <c r="AR17" s="518"/>
      <c r="AS17" s="518"/>
      <c r="AT17" s="519"/>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row>
    <row r="18" spans="1:76" ht="15" customHeight="1" x14ac:dyDescent="0.25">
      <c r="A18" s="10"/>
      <c r="B18" s="466"/>
      <c r="C18" s="466"/>
      <c r="D18" s="467"/>
      <c r="E18" s="507"/>
      <c r="F18" s="508"/>
      <c r="G18" s="508"/>
      <c r="H18" s="508"/>
      <c r="I18" s="524"/>
      <c r="J18" s="65" t="str">
        <f>IF(AND('Mapa final'!$AD$24="Alta",'Mapa final'!$AF$24="Leve"),CONCATENATE("R3C",'Mapa final'!$T$24),"")</f>
        <v/>
      </c>
      <c r="K18" s="66" t="str">
        <f>IF(AND('Mapa final'!$AD$25="Alta",'Mapa final'!$AF$25="Leve"),CONCATENATE("R3C",'Mapa final'!$T$25),"")</f>
        <v/>
      </c>
      <c r="L18" s="66" t="str">
        <f>IF(AND('Mapa final'!$AD$26="Alta",'Mapa final'!$AF$26="Leve"),CONCATENATE("R3C",'Mapa final'!$T$26),"")</f>
        <v/>
      </c>
      <c r="M18" s="66" t="str">
        <f>IF(AND('Mapa final'!$AD$27="Alta",'Mapa final'!$AF$27="Leve"),CONCATENATE("R3C",'Mapa final'!$T$27),"")</f>
        <v/>
      </c>
      <c r="N18" s="66" t="str">
        <f>IF(AND('Mapa final'!$AD$28="Alta",'Mapa final'!$AF$28="Leve"),CONCATENATE("R3C",'Mapa final'!$T$28),"")</f>
        <v/>
      </c>
      <c r="O18" s="67" t="str">
        <f>IF(AND('Mapa final'!$AD$29="Alta",'Mapa final'!$AF$29="Leve"),CONCATENATE("R3C",'Mapa final'!$T$29),"")</f>
        <v/>
      </c>
      <c r="P18" s="65" t="str">
        <f>IF(AND('Mapa final'!$AD$24="Alta",'Mapa final'!$AF$24="Menor"),CONCATENATE("R3C",'Mapa final'!$T$24),"")</f>
        <v/>
      </c>
      <c r="Q18" s="66" t="str">
        <f>IF(AND('Mapa final'!$AD$25="Alta",'Mapa final'!$AF$25="Menor"),CONCATENATE("R3C",'Mapa final'!$T$25),"")</f>
        <v/>
      </c>
      <c r="R18" s="66" t="str">
        <f>IF(AND('Mapa final'!$AD$26="Alta",'Mapa final'!$AF$26="Menor"),CONCATENATE("R3C",'Mapa final'!$T$26),"")</f>
        <v/>
      </c>
      <c r="S18" s="66" t="str">
        <f>IF(AND('Mapa final'!$AD$27="Alta",'Mapa final'!$AF$27="Menor"),CONCATENATE("R3C",'Mapa final'!$T$27),"")</f>
        <v/>
      </c>
      <c r="T18" s="66" t="str">
        <f>IF(AND('Mapa final'!$AD$28="Alta",'Mapa final'!$AF$28="Menor"),CONCATENATE("R3C",'Mapa final'!$T$28),"")</f>
        <v/>
      </c>
      <c r="U18" s="67" t="str">
        <f>IF(AND('Mapa final'!$AD$29="Alta",'Mapa final'!$AF$29="Menor"),CONCATENATE("R3C",'Mapa final'!$T$29),"")</f>
        <v/>
      </c>
      <c r="V18" s="49" t="str">
        <f>IF(AND('Mapa final'!$AD$24="Alta",'Mapa final'!$AF$24="Moderado"),CONCATENATE("R3C",'Mapa final'!$T$24),"")</f>
        <v/>
      </c>
      <c r="W18" s="50" t="str">
        <f>IF(AND('Mapa final'!$AD$25="Alta",'Mapa final'!$AF$25="Moderado"),CONCATENATE("R3C",'Mapa final'!$T$25),"")</f>
        <v/>
      </c>
      <c r="X18" s="50" t="str">
        <f>IF(AND('Mapa final'!$AD$26="Alta",'Mapa final'!$AF$26="Moderado"),CONCATENATE("R3C",'Mapa final'!$T$26),"")</f>
        <v/>
      </c>
      <c r="Y18" s="50" t="str">
        <f>IF(AND('Mapa final'!$AD$27="Alta",'Mapa final'!$AF$27="Moderado"),CONCATENATE("R3C",'Mapa final'!$T$27),"")</f>
        <v/>
      </c>
      <c r="Z18" s="50" t="str">
        <f>IF(AND('Mapa final'!$AD$28="Alta",'Mapa final'!$AF$28="Moderado"),CONCATENATE("R3C",'Mapa final'!$T$28),"")</f>
        <v/>
      </c>
      <c r="AA18" s="51" t="str">
        <f>IF(AND('Mapa final'!$AD$29="Alta",'Mapa final'!$AF$29="Moderado"),CONCATENATE("R3C",'Mapa final'!$T$29),"")</f>
        <v/>
      </c>
      <c r="AB18" s="49" t="str">
        <f>IF(AND('Mapa final'!$AD$24="Alta",'Mapa final'!$AF$24="Mayor"),CONCATENATE("R3C",'Mapa final'!$T$24),"")</f>
        <v/>
      </c>
      <c r="AC18" s="50" t="str">
        <f>IF(AND('Mapa final'!$AD$25="Alta",'Mapa final'!$AF$25="Mayor"),CONCATENATE("R3C",'Mapa final'!$T$25),"")</f>
        <v/>
      </c>
      <c r="AD18" s="50" t="str">
        <f>IF(AND('Mapa final'!$AD$26="Alta",'Mapa final'!$AF$26="Mayor"),CONCATENATE("R3C",'Mapa final'!$T$26),"")</f>
        <v/>
      </c>
      <c r="AE18" s="50" t="str">
        <f>IF(AND('Mapa final'!$AD$27="Alta",'Mapa final'!$AF$27="Mayor"),CONCATENATE("R3C",'Mapa final'!$T$27),"")</f>
        <v/>
      </c>
      <c r="AF18" s="50" t="str">
        <f>IF(AND('Mapa final'!$AD$28="Alta",'Mapa final'!$AF$28="Mayor"),CONCATENATE("R3C",'Mapa final'!$T$28),"")</f>
        <v/>
      </c>
      <c r="AG18" s="51" t="str">
        <f>IF(AND('Mapa final'!$AD$29="Alta",'Mapa final'!$AF$29="Mayor"),CONCATENATE("R3C",'Mapa final'!$T$29),"")</f>
        <v/>
      </c>
      <c r="AH18" s="52" t="str">
        <f>IF(AND('Mapa final'!$AD$24="Alta",'Mapa final'!$AF$24="Catastrófico"),CONCATENATE("R3C",'Mapa final'!$T$24),"")</f>
        <v/>
      </c>
      <c r="AI18" s="53" t="str">
        <f>IF(AND('Mapa final'!$AD$25="Alta",'Mapa final'!$AF$25="Catastrófico"),CONCATENATE("R3C",'Mapa final'!$T$25),"")</f>
        <v/>
      </c>
      <c r="AJ18" s="53" t="str">
        <f>IF(AND('Mapa final'!$AD$26="Alta",'Mapa final'!$AF$26="Catastrófico"),CONCATENATE("R3C",'Mapa final'!$T$26),"")</f>
        <v/>
      </c>
      <c r="AK18" s="53" t="str">
        <f>IF(AND('Mapa final'!$AD$27="Alta",'Mapa final'!$AF$27="Catastrófico"),CONCATENATE("R3C",'Mapa final'!$T$27),"")</f>
        <v/>
      </c>
      <c r="AL18" s="53" t="str">
        <f>IF(AND('Mapa final'!$AD$28="Alta",'Mapa final'!$AF$28="Catastrófico"),CONCATENATE("R3C",'Mapa final'!$T$28),"")</f>
        <v/>
      </c>
      <c r="AM18" s="54" t="str">
        <f>IF(AND('Mapa final'!$AD$29="Alta",'Mapa final'!$AF$29="Catastrófico"),CONCATENATE("R3C",'Mapa final'!$T$29),"")</f>
        <v/>
      </c>
      <c r="AN18" s="10"/>
      <c r="AO18" s="517"/>
      <c r="AP18" s="518"/>
      <c r="AQ18" s="518"/>
      <c r="AR18" s="518"/>
      <c r="AS18" s="518"/>
      <c r="AT18" s="519"/>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row>
    <row r="19" spans="1:76" ht="15" customHeight="1" x14ac:dyDescent="0.25">
      <c r="A19" s="10"/>
      <c r="B19" s="466"/>
      <c r="C19" s="466"/>
      <c r="D19" s="467"/>
      <c r="E19" s="507"/>
      <c r="F19" s="508"/>
      <c r="G19" s="508"/>
      <c r="H19" s="508"/>
      <c r="I19" s="524"/>
      <c r="J19" s="65" t="str">
        <f>IF(AND('Mapa final'!$AD$30="Alta",'Mapa final'!$AF$30="Leve"),CONCATENATE("R4C",'Mapa final'!$T$30),"")</f>
        <v/>
      </c>
      <c r="K19" s="66" t="str">
        <f>IF(AND('Mapa final'!$AD$31="Alta",'Mapa final'!$AF$31="Leve"),CONCATENATE("R4C",'Mapa final'!$T$31),"")</f>
        <v/>
      </c>
      <c r="L19" s="66" t="str">
        <f>IF(AND('Mapa final'!$AD$32="Alta",'Mapa final'!$AF$32="Leve"),CONCATENATE("R4C",'Mapa final'!$T$32),"")</f>
        <v/>
      </c>
      <c r="M19" s="66" t="str">
        <f>IF(AND('Mapa final'!$AD$33="Alta",'Mapa final'!$AF$33="Leve"),CONCATENATE("R4C",'Mapa final'!$T$33),"")</f>
        <v/>
      </c>
      <c r="N19" s="66" t="str">
        <f>IF(AND('Mapa final'!$AD$34="Alta",'Mapa final'!$AF$34="Leve"),CONCATENATE("R4C",'Mapa final'!$T$34),"")</f>
        <v/>
      </c>
      <c r="O19" s="67" t="str">
        <f>IF(AND('Mapa final'!$AD$35="Alta",'Mapa final'!$AF$35="Leve"),CONCATENATE("R4C",'Mapa final'!$T$35),"")</f>
        <v/>
      </c>
      <c r="P19" s="65" t="str">
        <f>IF(AND('Mapa final'!$AD$30="Alta",'Mapa final'!$AF$30="Menor"),CONCATENATE("R4C",'Mapa final'!$T$30),"")</f>
        <v/>
      </c>
      <c r="Q19" s="66" t="str">
        <f>IF(AND('Mapa final'!$AD$31="Alta",'Mapa final'!$AF$31="Menor"),CONCATENATE("R4C",'Mapa final'!$T$31),"")</f>
        <v/>
      </c>
      <c r="R19" s="66" t="str">
        <f>IF(AND('Mapa final'!$AD$32="Alta",'Mapa final'!$AF$32="Menor"),CONCATENATE("R4C",'Mapa final'!$T$32),"")</f>
        <v/>
      </c>
      <c r="S19" s="66" t="str">
        <f>IF(AND('Mapa final'!$AD$33="Alta",'Mapa final'!$AF$33="Menor"),CONCATENATE("R4C",'Mapa final'!$T$33),"")</f>
        <v/>
      </c>
      <c r="T19" s="66" t="str">
        <f>IF(AND('Mapa final'!$AD$34="Alta",'Mapa final'!$AF$34="Menor"),CONCATENATE("R4C",'Mapa final'!$T$34),"")</f>
        <v/>
      </c>
      <c r="U19" s="67" t="str">
        <f>IF(AND('Mapa final'!$AD$35="Alta",'Mapa final'!$AF$35="Menor"),CONCATENATE("R4C",'Mapa final'!$T$35),"")</f>
        <v/>
      </c>
      <c r="V19" s="49" t="str">
        <f>IF(AND('Mapa final'!$AD$30="Alta",'Mapa final'!$AF$30="Moderado"),CONCATENATE("R4C",'Mapa final'!$T$30),"")</f>
        <v/>
      </c>
      <c r="W19" s="50" t="str">
        <f>IF(AND('Mapa final'!$AD$31="Alta",'Mapa final'!$AF$31="Moderado"),CONCATENATE("R4C",'Mapa final'!$T$31),"")</f>
        <v/>
      </c>
      <c r="X19" s="55" t="str">
        <f>IF(AND('Mapa final'!$AD$32="Alta",'Mapa final'!$AF$32="Moderado"),CONCATENATE("R4C",'Mapa final'!$T$32),"")</f>
        <v/>
      </c>
      <c r="Y19" s="55" t="str">
        <f>IF(AND('Mapa final'!$AD$33="Alta",'Mapa final'!$AF$33="Moderado"),CONCATENATE("R4C",'Mapa final'!$T$33),"")</f>
        <v/>
      </c>
      <c r="Z19" s="55" t="str">
        <f>IF(AND('Mapa final'!$AD$34="Alta",'Mapa final'!$AF$34="Moderado"),CONCATENATE("R4C",'Mapa final'!$T$34),"")</f>
        <v/>
      </c>
      <c r="AA19" s="51" t="str">
        <f>IF(AND('Mapa final'!$AD$35="Alta",'Mapa final'!$AF$35="Moderado"),CONCATENATE("R4C",'Mapa final'!$T$35),"")</f>
        <v/>
      </c>
      <c r="AB19" s="49" t="str">
        <f>IF(AND('Mapa final'!$AD$30="Alta",'Mapa final'!$AF$30="Mayor"),CONCATENATE("R4C",'Mapa final'!$T$30),"")</f>
        <v/>
      </c>
      <c r="AC19" s="50" t="str">
        <f>IF(AND('Mapa final'!$AD$31="Alta",'Mapa final'!$AF$31="Mayor"),CONCATENATE("R4C",'Mapa final'!$T$31),"")</f>
        <v/>
      </c>
      <c r="AD19" s="55" t="str">
        <f>IF(AND('Mapa final'!$AD$32="Alta",'Mapa final'!$AF$32="Mayor"),CONCATENATE("R4C",'Mapa final'!$T$32),"")</f>
        <v/>
      </c>
      <c r="AE19" s="55" t="str">
        <f>IF(AND('Mapa final'!$AD$33="Alta",'Mapa final'!$AF$33="Mayor"),CONCATENATE("R4C",'Mapa final'!$T$33),"")</f>
        <v/>
      </c>
      <c r="AF19" s="55" t="str">
        <f>IF(AND('Mapa final'!$AD$34="Alta",'Mapa final'!$AF$34="Mayor"),CONCATENATE("R4C",'Mapa final'!$T$34),"")</f>
        <v/>
      </c>
      <c r="AG19" s="51" t="str">
        <f>IF(AND('Mapa final'!$AD$35="Alta",'Mapa final'!$AF$35="Mayor"),CONCATENATE("R4C",'Mapa final'!$T$35),"")</f>
        <v/>
      </c>
      <c r="AH19" s="52" t="str">
        <f>IF(AND('Mapa final'!$AD$30="Alta",'Mapa final'!$AF$30="Catastrófico"),CONCATENATE("R4C",'Mapa final'!$T$30),"")</f>
        <v/>
      </c>
      <c r="AI19" s="53" t="str">
        <f>IF(AND('Mapa final'!$AD$31="Alta",'Mapa final'!$AF$31="Catastrófico"),CONCATENATE("R4C",'Mapa final'!$T$31),"")</f>
        <v/>
      </c>
      <c r="AJ19" s="53" t="str">
        <f>IF(AND('Mapa final'!$AD$32="Alta",'Mapa final'!$AF$32="Catastrófico"),CONCATENATE("R4C",'Mapa final'!$T$32),"")</f>
        <v/>
      </c>
      <c r="AK19" s="53" t="str">
        <f>IF(AND('Mapa final'!$AD$33="Alta",'Mapa final'!$AF$33="Catastrófico"),CONCATENATE("R4C",'Mapa final'!$T$33),"")</f>
        <v/>
      </c>
      <c r="AL19" s="53" t="str">
        <f>IF(AND('Mapa final'!$AD$34="Alta",'Mapa final'!$AF$34="Catastrófico"),CONCATENATE("R4C",'Mapa final'!$T$34),"")</f>
        <v/>
      </c>
      <c r="AM19" s="54" t="str">
        <f>IF(AND('Mapa final'!$AD$35="Alta",'Mapa final'!$AF$35="Catastrófico"),CONCATENATE("R4C",'Mapa final'!$T$35),"")</f>
        <v/>
      </c>
      <c r="AN19" s="10"/>
      <c r="AO19" s="517"/>
      <c r="AP19" s="518"/>
      <c r="AQ19" s="518"/>
      <c r="AR19" s="518"/>
      <c r="AS19" s="518"/>
      <c r="AT19" s="519"/>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row>
    <row r="20" spans="1:76" ht="15" customHeight="1" x14ac:dyDescent="0.25">
      <c r="A20" s="10"/>
      <c r="B20" s="466"/>
      <c r="C20" s="466"/>
      <c r="D20" s="467"/>
      <c r="E20" s="507"/>
      <c r="F20" s="508"/>
      <c r="G20" s="508"/>
      <c r="H20" s="508"/>
      <c r="I20" s="524"/>
      <c r="J20" s="65" t="str">
        <f>IF(AND('Mapa final'!$AD$36="Alta",'Mapa final'!$AF$36="Leve"),CONCATENATE("R5C",'Mapa final'!$T$36),"")</f>
        <v/>
      </c>
      <c r="K20" s="66" t="str">
        <f>IF(AND('Mapa final'!$AD$37="Alta",'Mapa final'!$AF$37="Leve"),CONCATENATE("R5C",'Mapa final'!$T$37),"")</f>
        <v/>
      </c>
      <c r="L20" s="66" t="str">
        <f>IF(AND('Mapa final'!$AD$38="Alta",'Mapa final'!$AF$38="Leve"),CONCATENATE("R5C",'Mapa final'!$T$38),"")</f>
        <v/>
      </c>
      <c r="M20" s="66" t="str">
        <f>IF(AND('Mapa final'!$AD$39="Alta",'Mapa final'!$AF$39="Leve"),CONCATENATE("R5C",'Mapa final'!$T$39),"")</f>
        <v/>
      </c>
      <c r="N20" s="66" t="str">
        <f>IF(AND('Mapa final'!$AD$40="Alta",'Mapa final'!$AF$40="Leve"),CONCATENATE("R5C",'Mapa final'!$T$40),"")</f>
        <v/>
      </c>
      <c r="O20" s="67" t="str">
        <f>IF(AND('Mapa final'!$AD$41="Alta",'Mapa final'!$AF$41="Leve"),CONCATENATE("R5C",'Mapa final'!$T$41),"")</f>
        <v/>
      </c>
      <c r="P20" s="65" t="str">
        <f>IF(AND('Mapa final'!$AD$36="Alta",'Mapa final'!$AF$36="Menor"),CONCATENATE("R5C",'Mapa final'!$T$36),"")</f>
        <v/>
      </c>
      <c r="Q20" s="66" t="str">
        <f>IF(AND('Mapa final'!$AD$37="Alta",'Mapa final'!$AF$37="Menor"),CONCATENATE("R5C",'Mapa final'!$T$37),"")</f>
        <v/>
      </c>
      <c r="R20" s="66" t="str">
        <f>IF(AND('Mapa final'!$AD$38="Alta",'Mapa final'!$AF$38="Menor"),CONCATENATE("R5C",'Mapa final'!$T$38),"")</f>
        <v/>
      </c>
      <c r="S20" s="66" t="str">
        <f>IF(AND('Mapa final'!$AD$39="Alta",'Mapa final'!$AF$39="Menor"),CONCATENATE("R5C",'Mapa final'!$T$39),"")</f>
        <v/>
      </c>
      <c r="T20" s="66" t="str">
        <f>IF(AND('Mapa final'!$AD$40="Alta",'Mapa final'!$AF$40="Menor"),CONCATENATE("R5C",'Mapa final'!$T$40),"")</f>
        <v/>
      </c>
      <c r="U20" s="67" t="str">
        <f>IF(AND('Mapa final'!$AD$41="Alta",'Mapa final'!$AF$41="Menor"),CONCATENATE("R5C",'Mapa final'!$T$41),"")</f>
        <v/>
      </c>
      <c r="V20" s="49" t="str">
        <f>IF(AND('Mapa final'!$AD$36="Alta",'Mapa final'!$AF$36="Moderado"),CONCATENATE("R5C",'Mapa final'!$T$36),"")</f>
        <v/>
      </c>
      <c r="W20" s="50" t="str">
        <f>IF(AND('Mapa final'!$AD$37="Alta",'Mapa final'!$AF$37="Moderado"),CONCATENATE("R5C",'Mapa final'!$T$37),"")</f>
        <v/>
      </c>
      <c r="X20" s="55" t="str">
        <f>IF(AND('Mapa final'!$AD$38="Alta",'Mapa final'!$AF$38="Moderado"),CONCATENATE("R5C",'Mapa final'!$T$38),"")</f>
        <v/>
      </c>
      <c r="Y20" s="55" t="str">
        <f>IF(AND('Mapa final'!$AD$39="Alta",'Mapa final'!$AF$39="Moderado"),CONCATENATE("R5C",'Mapa final'!$T$39),"")</f>
        <v/>
      </c>
      <c r="Z20" s="55" t="str">
        <f>IF(AND('Mapa final'!$AD$40="Alta",'Mapa final'!$AF$40="Moderado"),CONCATENATE("R5C",'Mapa final'!$T$40),"")</f>
        <v/>
      </c>
      <c r="AA20" s="51" t="str">
        <f>IF(AND('Mapa final'!$AD$41="Alta",'Mapa final'!$AF$41="Moderado"),CONCATENATE("R5C",'Mapa final'!$T$41),"")</f>
        <v/>
      </c>
      <c r="AB20" s="49" t="str">
        <f>IF(AND('Mapa final'!$AD$36="Alta",'Mapa final'!$AF$36="Mayor"),CONCATENATE("R5C",'Mapa final'!$T$36),"")</f>
        <v/>
      </c>
      <c r="AC20" s="50" t="str">
        <f>IF(AND('Mapa final'!$AD$37="Alta",'Mapa final'!$AF$37="Mayor"),CONCATENATE("R5C",'Mapa final'!$T$37),"")</f>
        <v/>
      </c>
      <c r="AD20" s="55" t="str">
        <f>IF(AND('Mapa final'!$AD$38="Alta",'Mapa final'!$AF$38="Mayor"),CONCATENATE("R5C",'Mapa final'!$T$38),"")</f>
        <v/>
      </c>
      <c r="AE20" s="55" t="str">
        <f>IF(AND('Mapa final'!$AD$39="Alta",'Mapa final'!$AF$39="Mayor"),CONCATENATE("R5C",'Mapa final'!$T$39),"")</f>
        <v/>
      </c>
      <c r="AF20" s="55" t="str">
        <f>IF(AND('Mapa final'!$AD$40="Alta",'Mapa final'!$AF$40="Mayor"),CONCATENATE("R5C",'Mapa final'!$T$40),"")</f>
        <v/>
      </c>
      <c r="AG20" s="51" t="str">
        <f>IF(AND('Mapa final'!$AD$41="Alta",'Mapa final'!$AF$41="Mayor"),CONCATENATE("R5C",'Mapa final'!$T$41),"")</f>
        <v/>
      </c>
      <c r="AH20" s="52" t="str">
        <f>IF(AND('Mapa final'!$AD$36="Alta",'Mapa final'!$AF$36="Catastrófico"),CONCATENATE("R5C",'Mapa final'!$T$36),"")</f>
        <v/>
      </c>
      <c r="AI20" s="53" t="str">
        <f>IF(AND('Mapa final'!$AD$37="Alta",'Mapa final'!$AF$37="Catastrófico"),CONCATENATE("R5C",'Mapa final'!$T$37),"")</f>
        <v/>
      </c>
      <c r="AJ20" s="53" t="str">
        <f>IF(AND('Mapa final'!$AD$38="Alta",'Mapa final'!$AF$38="Catastrófico"),CONCATENATE("R5C",'Mapa final'!$T$38),"")</f>
        <v/>
      </c>
      <c r="AK20" s="53" t="str">
        <f>IF(AND('Mapa final'!$AD$39="Alta",'Mapa final'!$AF$39="Catastrófico"),CONCATENATE("R5C",'Mapa final'!$T$39),"")</f>
        <v/>
      </c>
      <c r="AL20" s="53" t="str">
        <f>IF(AND('Mapa final'!$AD$40="Alta",'Mapa final'!$AF$40="Catastrófico"),CONCATENATE("R5C",'Mapa final'!$T$40),"")</f>
        <v/>
      </c>
      <c r="AM20" s="54" t="str">
        <f>IF(AND('Mapa final'!$AD$41="Alta",'Mapa final'!$AF$41="Catastrófico"),CONCATENATE("R5C",'Mapa final'!$T$41),"")</f>
        <v/>
      </c>
      <c r="AN20" s="10"/>
      <c r="AO20" s="517"/>
      <c r="AP20" s="518"/>
      <c r="AQ20" s="518"/>
      <c r="AR20" s="518"/>
      <c r="AS20" s="518"/>
      <c r="AT20" s="519"/>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row>
    <row r="21" spans="1:76" ht="15" customHeight="1" x14ac:dyDescent="0.25">
      <c r="A21" s="10"/>
      <c r="B21" s="466"/>
      <c r="C21" s="466"/>
      <c r="D21" s="467"/>
      <c r="E21" s="507"/>
      <c r="F21" s="508"/>
      <c r="G21" s="508"/>
      <c r="H21" s="508"/>
      <c r="I21" s="524"/>
      <c r="J21" s="65" t="str">
        <f>IF(AND('Mapa final'!$AD$42="Alta",'Mapa final'!$AF$42="Leve"),CONCATENATE("R6C",'Mapa final'!$T$42),"")</f>
        <v/>
      </c>
      <c r="K21" s="66" t="str">
        <f>IF(AND('Mapa final'!$AD$43="Alta",'Mapa final'!$AF$43="Leve"),CONCATENATE("R6C",'Mapa final'!$T$43),"")</f>
        <v/>
      </c>
      <c r="L21" s="66" t="str">
        <f>IF(AND('Mapa final'!$AD$44="Alta",'Mapa final'!$AF$44="Leve"),CONCATENATE("R6C",'Mapa final'!$T$44),"")</f>
        <v/>
      </c>
      <c r="M21" s="66" t="str">
        <f>IF(AND('Mapa final'!$AD$45="Alta",'Mapa final'!$AF$45="Leve"),CONCATENATE("R6C",'Mapa final'!$T$45),"")</f>
        <v/>
      </c>
      <c r="N21" s="66" t="str">
        <f>IF(AND('Mapa final'!$AD$46="Alta",'Mapa final'!$AF$46="Leve"),CONCATENATE("R6C",'Mapa final'!$T$46),"")</f>
        <v/>
      </c>
      <c r="O21" s="67" t="str">
        <f>IF(AND('Mapa final'!$AD$47="Alta",'Mapa final'!$AF$47="Leve"),CONCATENATE("R6C",'Mapa final'!$T$47),"")</f>
        <v/>
      </c>
      <c r="P21" s="65" t="str">
        <f>IF(AND('Mapa final'!$AD$42="Alta",'Mapa final'!$AF$42="Menor"),CONCATENATE("R6C",'Mapa final'!$T$42),"")</f>
        <v/>
      </c>
      <c r="Q21" s="66" t="str">
        <f>IF(AND('Mapa final'!$AD$43="Alta",'Mapa final'!$AF$43="Menor"),CONCATENATE("R6C",'Mapa final'!$T$43),"")</f>
        <v/>
      </c>
      <c r="R21" s="66" t="str">
        <f>IF(AND('Mapa final'!$AD$44="Alta",'Mapa final'!$AF$44="Menor"),CONCATENATE("R6C",'Mapa final'!$T$44),"")</f>
        <v/>
      </c>
      <c r="S21" s="66" t="str">
        <f>IF(AND('Mapa final'!$AD$45="Alta",'Mapa final'!$AF$45="Menor"),CONCATENATE("R6C",'Mapa final'!$T$45),"")</f>
        <v/>
      </c>
      <c r="T21" s="66" t="str">
        <f>IF(AND('Mapa final'!$AD$46="Alta",'Mapa final'!$AF$46="Menor"),CONCATENATE("R6C",'Mapa final'!$T$46),"")</f>
        <v/>
      </c>
      <c r="U21" s="67" t="str">
        <f>IF(AND('Mapa final'!$AD$47="Alta",'Mapa final'!$AF$47="Menor"),CONCATENATE("R6C",'Mapa final'!$T$47),"")</f>
        <v/>
      </c>
      <c r="V21" s="49" t="str">
        <f>IF(AND('Mapa final'!$AD$42="Alta",'Mapa final'!$AF$42="Moderado"),CONCATENATE("R6C",'Mapa final'!$T$42),"")</f>
        <v/>
      </c>
      <c r="W21" s="50" t="str">
        <f>IF(AND('Mapa final'!$AD$43="Alta",'Mapa final'!$AF$43="Moderado"),CONCATENATE("R6C",'Mapa final'!$T$43),"")</f>
        <v/>
      </c>
      <c r="X21" s="55" t="str">
        <f>IF(AND('Mapa final'!$AD$44="Alta",'Mapa final'!$AF$44="Moderado"),CONCATENATE("R6C",'Mapa final'!$T$44),"")</f>
        <v/>
      </c>
      <c r="Y21" s="55" t="str">
        <f>IF(AND('Mapa final'!$AD$45="Alta",'Mapa final'!$AF$45="Moderado"),CONCATENATE("R6C",'Mapa final'!$T$45),"")</f>
        <v/>
      </c>
      <c r="Z21" s="55" t="str">
        <f>IF(AND('Mapa final'!$AD$46="Alta",'Mapa final'!$AF$46="Moderado"),CONCATENATE("R6C",'Mapa final'!$T$46),"")</f>
        <v/>
      </c>
      <c r="AA21" s="51" t="str">
        <f>IF(AND('Mapa final'!$AD$47="Alta",'Mapa final'!$AF$47="Moderado"),CONCATENATE("R6C",'Mapa final'!$T$47),"")</f>
        <v/>
      </c>
      <c r="AB21" s="49" t="str">
        <f>IF(AND('Mapa final'!$AD$42="Alta",'Mapa final'!$AF$42="Mayor"),CONCATENATE("R6C",'Mapa final'!$T$42),"")</f>
        <v/>
      </c>
      <c r="AC21" s="50" t="str">
        <f>IF(AND('Mapa final'!$AD$43="Alta",'Mapa final'!$AF$43="Mayor"),CONCATENATE("R6C",'Mapa final'!$T$43),"")</f>
        <v/>
      </c>
      <c r="AD21" s="55" t="str">
        <f>IF(AND('Mapa final'!$AD$44="Alta",'Mapa final'!$AF$44="Mayor"),CONCATENATE("R6C",'Mapa final'!$T$44),"")</f>
        <v/>
      </c>
      <c r="AE21" s="55" t="str">
        <f>IF(AND('Mapa final'!$AD$45="Alta",'Mapa final'!$AF$45="Mayor"),CONCATENATE("R6C",'Mapa final'!$T$45),"")</f>
        <v/>
      </c>
      <c r="AF21" s="55" t="str">
        <f>IF(AND('Mapa final'!$AD$46="Alta",'Mapa final'!$AF$46="Mayor"),CONCATENATE("R6C",'Mapa final'!$T$46),"")</f>
        <v/>
      </c>
      <c r="AG21" s="51" t="str">
        <f>IF(AND('Mapa final'!$AD$47="Alta",'Mapa final'!$AF$47="Mayor"),CONCATENATE("R6C",'Mapa final'!$T$47),"")</f>
        <v/>
      </c>
      <c r="AH21" s="52" t="str">
        <f>IF(AND('Mapa final'!$AD$42="Alta",'Mapa final'!$AF$42="Catastrófico"),CONCATENATE("R6C",'Mapa final'!$T$42),"")</f>
        <v/>
      </c>
      <c r="AI21" s="53" t="str">
        <f>IF(AND('Mapa final'!$AD$43="Alta",'Mapa final'!$AF$43="Catastrófico"),CONCATENATE("R6C",'Mapa final'!$T$43),"")</f>
        <v/>
      </c>
      <c r="AJ21" s="53" t="str">
        <f>IF(AND('Mapa final'!$AD$44="Alta",'Mapa final'!$AF$44="Catastrófico"),CONCATENATE("R6C",'Mapa final'!$T$44),"")</f>
        <v/>
      </c>
      <c r="AK21" s="53" t="str">
        <f>IF(AND('Mapa final'!$AD$45="Alta",'Mapa final'!$AF$45="Catastrófico"),CONCATENATE("R6C",'Mapa final'!$T$45),"")</f>
        <v/>
      </c>
      <c r="AL21" s="53" t="str">
        <f>IF(AND('Mapa final'!$AD$46="Alta",'Mapa final'!$AF$46="Catastrófico"),CONCATENATE("R6C",'Mapa final'!$T$46),"")</f>
        <v/>
      </c>
      <c r="AM21" s="54" t="str">
        <f>IF(AND('Mapa final'!$AD$47="Alta",'Mapa final'!$AF$47="Catastrófico"),CONCATENATE("R6C",'Mapa final'!$T$47),"")</f>
        <v/>
      </c>
      <c r="AN21" s="10"/>
      <c r="AO21" s="517"/>
      <c r="AP21" s="518"/>
      <c r="AQ21" s="518"/>
      <c r="AR21" s="518"/>
      <c r="AS21" s="518"/>
      <c r="AT21" s="519"/>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row>
    <row r="22" spans="1:76" ht="15" customHeight="1" x14ac:dyDescent="0.25">
      <c r="A22" s="10"/>
      <c r="B22" s="466"/>
      <c r="C22" s="466"/>
      <c r="D22" s="467"/>
      <c r="E22" s="507"/>
      <c r="F22" s="508"/>
      <c r="G22" s="508"/>
      <c r="H22" s="508"/>
      <c r="I22" s="524"/>
      <c r="J22" s="65" t="str">
        <f>IF(AND('Mapa final'!$AD$48="Alta",'Mapa final'!$AF$48="Leve"),CONCATENATE("R7C",'Mapa final'!$T$48),"")</f>
        <v/>
      </c>
      <c r="K22" s="66" t="str">
        <f>IF(AND('Mapa final'!$AD$49="Alta",'Mapa final'!$AF$49="Leve"),CONCATENATE("R7C",'Mapa final'!$T$49),"")</f>
        <v/>
      </c>
      <c r="L22" s="66" t="str">
        <f>IF(AND('Mapa final'!$AD$50="Alta",'Mapa final'!$AF$50="Leve"),CONCATENATE("R7C",'Mapa final'!$T$50),"")</f>
        <v/>
      </c>
      <c r="M22" s="66" t="str">
        <f>IF(AND('Mapa final'!$AD$51="Alta",'Mapa final'!$AF$51="Leve"),CONCATENATE("R7C",'Mapa final'!$T$51),"")</f>
        <v/>
      </c>
      <c r="N22" s="66" t="str">
        <f>IF(AND('Mapa final'!$AD$52="Alta",'Mapa final'!$AF$52="Leve"),CONCATENATE("R7C",'Mapa final'!$T$52),"")</f>
        <v/>
      </c>
      <c r="O22" s="67" t="str">
        <f>IF(AND('Mapa final'!$AD$53="Alta",'Mapa final'!$AF$53="Leve"),CONCATENATE("R7C",'Mapa final'!$T$53),"")</f>
        <v/>
      </c>
      <c r="P22" s="65" t="str">
        <f>IF(AND('Mapa final'!$AD$48="Alta",'Mapa final'!$AF$48="Menor"),CONCATENATE("R7C",'Mapa final'!$T$48),"")</f>
        <v/>
      </c>
      <c r="Q22" s="66" t="str">
        <f>IF(AND('Mapa final'!$AD$49="Alta",'Mapa final'!$AF$49="Menor"),CONCATENATE("R7C",'Mapa final'!$T$49),"")</f>
        <v/>
      </c>
      <c r="R22" s="66" t="str">
        <f>IF(AND('Mapa final'!$AD$50="Alta",'Mapa final'!$AF$50="Menor"),CONCATENATE("R7C",'Mapa final'!$T$50),"")</f>
        <v/>
      </c>
      <c r="S22" s="66" t="str">
        <f>IF(AND('Mapa final'!$AD$51="Alta",'Mapa final'!$AF$51="Menor"),CONCATENATE("R7C",'Mapa final'!$T$51),"")</f>
        <v/>
      </c>
      <c r="T22" s="66" t="str">
        <f>IF(AND('Mapa final'!$AD$52="Alta",'Mapa final'!$AF$52="Menor"),CONCATENATE("R7C",'Mapa final'!$T$52),"")</f>
        <v/>
      </c>
      <c r="U22" s="67" t="str">
        <f>IF(AND('Mapa final'!$AD$53="Alta",'Mapa final'!$AF$53="Menor"),CONCATENATE("R7C",'Mapa final'!$T$53),"")</f>
        <v/>
      </c>
      <c r="V22" s="49" t="str">
        <f>IF(AND('Mapa final'!$AD$48="Alta",'Mapa final'!$AF$48="Moderado"),CONCATENATE("R7C",'Mapa final'!$T$48),"")</f>
        <v/>
      </c>
      <c r="W22" s="50" t="str">
        <f>IF(AND('Mapa final'!$AD$49="Alta",'Mapa final'!$AF$49="Moderado"),CONCATENATE("R7C",'Mapa final'!$T$49),"")</f>
        <v/>
      </c>
      <c r="X22" s="55" t="str">
        <f>IF(AND('Mapa final'!$AD$50="Alta",'Mapa final'!$AF$50="Moderado"),CONCATENATE("R7C",'Mapa final'!$T$50),"")</f>
        <v/>
      </c>
      <c r="Y22" s="55" t="str">
        <f>IF(AND('Mapa final'!$AD$51="Alta",'Mapa final'!$AF$51="Moderado"),CONCATENATE("R7C",'Mapa final'!$T$51),"")</f>
        <v/>
      </c>
      <c r="Z22" s="55" t="str">
        <f>IF(AND('Mapa final'!$AD$52="Alta",'Mapa final'!$AF$52="Moderado"),CONCATENATE("R7C",'Mapa final'!$T$52),"")</f>
        <v/>
      </c>
      <c r="AA22" s="51" t="str">
        <f>IF(AND('Mapa final'!$AD$53="Alta",'Mapa final'!$AF$53="Moderado"),CONCATENATE("R7C",'Mapa final'!$T$53),"")</f>
        <v/>
      </c>
      <c r="AB22" s="49" t="str">
        <f>IF(AND('Mapa final'!$AD$48="Alta",'Mapa final'!$AF$48="Mayor"),CONCATENATE("R7C",'Mapa final'!$T$48),"")</f>
        <v/>
      </c>
      <c r="AC22" s="50" t="str">
        <f>IF(AND('Mapa final'!$AD$49="Alta",'Mapa final'!$AF$49="Mayor"),CONCATENATE("R7C",'Mapa final'!$T$49),"")</f>
        <v/>
      </c>
      <c r="AD22" s="55" t="str">
        <f>IF(AND('Mapa final'!$AD$50="Alta",'Mapa final'!$AF$50="Mayor"),CONCATENATE("R7C",'Mapa final'!$T$50),"")</f>
        <v/>
      </c>
      <c r="AE22" s="55" t="str">
        <f>IF(AND('Mapa final'!$AD$51="Alta",'Mapa final'!$AF$51="Mayor"),CONCATENATE("R7C",'Mapa final'!$T$51),"")</f>
        <v/>
      </c>
      <c r="AF22" s="55" t="str">
        <f>IF(AND('Mapa final'!$AD$52="Alta",'Mapa final'!$AF$52="Mayor"),CONCATENATE("R7C",'Mapa final'!$T$52),"")</f>
        <v/>
      </c>
      <c r="AG22" s="51" t="str">
        <f>IF(AND('Mapa final'!$AD$53="Alta",'Mapa final'!$AF$53="Mayor"),CONCATENATE("R7C",'Mapa final'!$T$53),"")</f>
        <v/>
      </c>
      <c r="AH22" s="52" t="str">
        <f>IF(AND('Mapa final'!$AD$48="Alta",'Mapa final'!$AF$48="Catastrófico"),CONCATENATE("R7C",'Mapa final'!$T$48),"")</f>
        <v/>
      </c>
      <c r="AI22" s="53" t="str">
        <f>IF(AND('Mapa final'!$AD$49="Alta",'Mapa final'!$AF$49="Catastrófico"),CONCATENATE("R7C",'Mapa final'!$T$49),"")</f>
        <v/>
      </c>
      <c r="AJ22" s="53" t="str">
        <f>IF(AND('Mapa final'!$AD$50="Alta",'Mapa final'!$AF$50="Catastrófico"),CONCATENATE("R7C",'Mapa final'!$T$50),"")</f>
        <v/>
      </c>
      <c r="AK22" s="53" t="str">
        <f>IF(AND('Mapa final'!$AD$51="Alta",'Mapa final'!$AF$51="Catastrófico"),CONCATENATE("R7C",'Mapa final'!$T$51),"")</f>
        <v/>
      </c>
      <c r="AL22" s="53" t="str">
        <f>IF(AND('Mapa final'!$AD$52="Alta",'Mapa final'!$AF$52="Catastrófico"),CONCATENATE("R7C",'Mapa final'!$T$52),"")</f>
        <v/>
      </c>
      <c r="AM22" s="54" t="str">
        <f>IF(AND('Mapa final'!$AD$53="Alta",'Mapa final'!$AF$53="Catastrófico"),CONCATENATE("R7C",'Mapa final'!$T$53),"")</f>
        <v/>
      </c>
      <c r="AN22" s="10"/>
      <c r="AO22" s="517"/>
      <c r="AP22" s="518"/>
      <c r="AQ22" s="518"/>
      <c r="AR22" s="518"/>
      <c r="AS22" s="518"/>
      <c r="AT22" s="519"/>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row>
    <row r="23" spans="1:76" ht="15" customHeight="1" x14ac:dyDescent="0.25">
      <c r="A23" s="10"/>
      <c r="B23" s="466"/>
      <c r="C23" s="466"/>
      <c r="D23" s="467"/>
      <c r="E23" s="507"/>
      <c r="F23" s="508"/>
      <c r="G23" s="508"/>
      <c r="H23" s="508"/>
      <c r="I23" s="524"/>
      <c r="J23" s="65" t="str">
        <f>IF(AND('Mapa final'!$AD$54="Alta",'Mapa final'!$AF$54="Leve"),CONCATENATE("R8C",'Mapa final'!$T$54),"")</f>
        <v/>
      </c>
      <c r="K23" s="66" t="str">
        <f>IF(AND('Mapa final'!$AD$55="Alta",'Mapa final'!$AF$55="Leve"),CONCATENATE("R8C",'Mapa final'!$T$55),"")</f>
        <v/>
      </c>
      <c r="L23" s="66" t="str">
        <f>IF(AND('Mapa final'!$AD$56="Alta",'Mapa final'!$AF$56="Leve"),CONCATENATE("R8C",'Mapa final'!$T$56),"")</f>
        <v/>
      </c>
      <c r="M23" s="66" t="str">
        <f>IF(AND('Mapa final'!$AD$57="Alta",'Mapa final'!$AF$57="Leve"),CONCATENATE("R8C",'Mapa final'!$T$57),"")</f>
        <v/>
      </c>
      <c r="N23" s="66" t="str">
        <f>IF(AND('Mapa final'!$AD$58="Alta",'Mapa final'!$AF$58="Leve"),CONCATENATE("R8C",'Mapa final'!$T$58),"")</f>
        <v/>
      </c>
      <c r="O23" s="67" t="str">
        <f>IF(AND('Mapa final'!$AD$59="Alta",'Mapa final'!$AF$59="Leve"),CONCATENATE("R8C",'Mapa final'!$T$59),"")</f>
        <v/>
      </c>
      <c r="P23" s="65" t="str">
        <f>IF(AND('Mapa final'!$AD$54="Alta",'Mapa final'!$AF$54="Menor"),CONCATENATE("R8C",'Mapa final'!$T$54),"")</f>
        <v/>
      </c>
      <c r="Q23" s="66" t="str">
        <f>IF(AND('Mapa final'!$AD$55="Alta",'Mapa final'!$AF$55="Menor"),CONCATENATE("R8C",'Mapa final'!$T$55),"")</f>
        <v/>
      </c>
      <c r="R23" s="66" t="str">
        <f>IF(AND('Mapa final'!$AD$56="Alta",'Mapa final'!$AF$56="Menor"),CONCATENATE("R8C",'Mapa final'!$T$56),"")</f>
        <v/>
      </c>
      <c r="S23" s="66" t="str">
        <f>IF(AND('Mapa final'!$AD$57="Alta",'Mapa final'!$AF$57="Menor"),CONCATENATE("R8C",'Mapa final'!$T$57),"")</f>
        <v/>
      </c>
      <c r="T23" s="66" t="str">
        <f>IF(AND('Mapa final'!$AD$58="Alta",'Mapa final'!$AF$58="Menor"),CONCATENATE("R8C",'Mapa final'!$T$58),"")</f>
        <v/>
      </c>
      <c r="U23" s="67" t="str">
        <f>IF(AND('Mapa final'!$AD$59="Alta",'Mapa final'!$AF$59="Menor"),CONCATENATE("R8C",'Mapa final'!$T$59),"")</f>
        <v/>
      </c>
      <c r="V23" s="49" t="str">
        <f>IF(AND('Mapa final'!$AD$54="Alta",'Mapa final'!$AF$54="Moderado"),CONCATENATE("R8C",'Mapa final'!$T$54),"")</f>
        <v/>
      </c>
      <c r="W23" s="50" t="str">
        <f>IF(AND('Mapa final'!$AD$55="Alta",'Mapa final'!$AF$55="Moderado"),CONCATENATE("R8C",'Mapa final'!$T$55),"")</f>
        <v/>
      </c>
      <c r="X23" s="55" t="str">
        <f>IF(AND('Mapa final'!$AD$56="Alta",'Mapa final'!$AF$56="Moderado"),CONCATENATE("R8C",'Mapa final'!$T$56),"")</f>
        <v/>
      </c>
      <c r="Y23" s="55" t="str">
        <f>IF(AND('Mapa final'!$AD$57="Alta",'Mapa final'!$AF$57="Moderado"),CONCATENATE("R8C",'Mapa final'!$T$57),"")</f>
        <v/>
      </c>
      <c r="Z23" s="55" t="str">
        <f>IF(AND('Mapa final'!$AD$58="Alta",'Mapa final'!$AF$58="Moderado"),CONCATENATE("R8C",'Mapa final'!$T$58),"")</f>
        <v/>
      </c>
      <c r="AA23" s="51" t="str">
        <f>IF(AND('Mapa final'!$AD$59="Alta",'Mapa final'!$AF$59="Moderado"),CONCATENATE("R8C",'Mapa final'!$T$59),"")</f>
        <v/>
      </c>
      <c r="AB23" s="49" t="str">
        <f>IF(AND('Mapa final'!$AD$54="Alta",'Mapa final'!$AF$54="Mayor"),CONCATENATE("R8C",'Mapa final'!$T$54),"")</f>
        <v/>
      </c>
      <c r="AC23" s="50" t="str">
        <f>IF(AND('Mapa final'!$AD$55="Alta",'Mapa final'!$AF$55="Mayor"),CONCATENATE("R8C",'Mapa final'!$T$55),"")</f>
        <v/>
      </c>
      <c r="AD23" s="55" t="str">
        <f>IF(AND('Mapa final'!$AD$56="Alta",'Mapa final'!$AF$56="Mayor"),CONCATENATE("R8C",'Mapa final'!$T$56),"")</f>
        <v/>
      </c>
      <c r="AE23" s="55" t="str">
        <f>IF(AND('Mapa final'!$AD$57="Alta",'Mapa final'!$AF$57="Mayor"),CONCATENATE("R8C",'Mapa final'!$T$57),"")</f>
        <v/>
      </c>
      <c r="AF23" s="55" t="str">
        <f>IF(AND('Mapa final'!$AD$58="Alta",'Mapa final'!$AF$58="Mayor"),CONCATENATE("R8C",'Mapa final'!$T$58),"")</f>
        <v/>
      </c>
      <c r="AG23" s="51" t="str">
        <f>IF(AND('Mapa final'!$AD$59="Alta",'Mapa final'!$AF$59="Mayor"),CONCATENATE("R8C",'Mapa final'!$T$59),"")</f>
        <v/>
      </c>
      <c r="AH23" s="52" t="str">
        <f>IF(AND('Mapa final'!$AD$54="Alta",'Mapa final'!$AF$54="Catastrófico"),CONCATENATE("R8C",'Mapa final'!$T$54),"")</f>
        <v/>
      </c>
      <c r="AI23" s="53" t="str">
        <f>IF(AND('Mapa final'!$AD$55="Alta",'Mapa final'!$AF$55="Catastrófico"),CONCATENATE("R8C",'Mapa final'!$T$55),"")</f>
        <v/>
      </c>
      <c r="AJ23" s="53" t="str">
        <f>IF(AND('Mapa final'!$AD$56="Alta",'Mapa final'!$AF$56="Catastrófico"),CONCATENATE("R8C",'Mapa final'!$T$56),"")</f>
        <v/>
      </c>
      <c r="AK23" s="53" t="str">
        <f>IF(AND('Mapa final'!$AD$57="Alta",'Mapa final'!$AF$57="Catastrófico"),CONCATENATE("R8C",'Mapa final'!$T$57),"")</f>
        <v/>
      </c>
      <c r="AL23" s="53" t="str">
        <f>IF(AND('Mapa final'!$AD$58="Alta",'Mapa final'!$AF$58="Catastrófico"),CONCATENATE("R8C",'Mapa final'!$T$58),"")</f>
        <v/>
      </c>
      <c r="AM23" s="54" t="str">
        <f>IF(AND('Mapa final'!$AD$59="Alta",'Mapa final'!$AF$59="Catastrófico"),CONCATENATE("R8C",'Mapa final'!$T$59),"")</f>
        <v/>
      </c>
      <c r="AN23" s="10"/>
      <c r="AO23" s="517"/>
      <c r="AP23" s="518"/>
      <c r="AQ23" s="518"/>
      <c r="AR23" s="518"/>
      <c r="AS23" s="518"/>
      <c r="AT23" s="519"/>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row>
    <row r="24" spans="1:76" ht="15" customHeight="1" x14ac:dyDescent="0.25">
      <c r="A24" s="10"/>
      <c r="B24" s="466"/>
      <c r="C24" s="466"/>
      <c r="D24" s="467"/>
      <c r="E24" s="507"/>
      <c r="F24" s="508"/>
      <c r="G24" s="508"/>
      <c r="H24" s="508"/>
      <c r="I24" s="524"/>
      <c r="J24" s="65" t="str">
        <f>IF(AND('Mapa final'!$AD$60="Alta",'Mapa final'!$AF$60="Leve"),CONCATENATE("R9C",'Mapa final'!$T$60),"")</f>
        <v/>
      </c>
      <c r="K24" s="66" t="str">
        <f>IF(AND('Mapa final'!$AD$61="Alta",'Mapa final'!$AF$61="Leve"),CONCATENATE("R9C",'Mapa final'!$T$61),"")</f>
        <v/>
      </c>
      <c r="L24" s="66" t="str">
        <f>IF(AND('Mapa final'!$AD$62="Alta",'Mapa final'!$AF$62="Leve"),CONCATENATE("R9C",'Mapa final'!$T$62),"")</f>
        <v/>
      </c>
      <c r="M24" s="66" t="str">
        <f>IF(AND('Mapa final'!$AD$63="Alta",'Mapa final'!$AF$63="Leve"),CONCATENATE("R9C",'Mapa final'!$T$63),"")</f>
        <v/>
      </c>
      <c r="N24" s="66" t="str">
        <f>IF(AND('Mapa final'!$AD$64="Alta",'Mapa final'!$AF$64="Leve"),CONCATENATE("R9C",'Mapa final'!$T$64),"")</f>
        <v/>
      </c>
      <c r="O24" s="67" t="str">
        <f>IF(AND('Mapa final'!$AD$65="Alta",'Mapa final'!$AF$65="Leve"),CONCATENATE("R9C",'Mapa final'!$T$65),"")</f>
        <v/>
      </c>
      <c r="P24" s="65" t="str">
        <f>IF(AND('Mapa final'!$AD$60="Alta",'Mapa final'!$AF$60="Menor"),CONCATENATE("R9C",'Mapa final'!$T$60),"")</f>
        <v/>
      </c>
      <c r="Q24" s="66" t="str">
        <f>IF(AND('Mapa final'!$AD$61="Alta",'Mapa final'!$AF$61="Menor"),CONCATENATE("R9C",'Mapa final'!$T$61),"")</f>
        <v/>
      </c>
      <c r="R24" s="66" t="str">
        <f>IF(AND('Mapa final'!$AD$62="Alta",'Mapa final'!$AF$62="Menor"),CONCATENATE("R9C",'Mapa final'!$T$62),"")</f>
        <v/>
      </c>
      <c r="S24" s="66" t="str">
        <f>IF(AND('Mapa final'!$AD$63="Alta",'Mapa final'!$AF$63="Menor"),CONCATENATE("R9C",'Mapa final'!$T$63),"")</f>
        <v/>
      </c>
      <c r="T24" s="66" t="str">
        <f>IF(AND('Mapa final'!$AD$64="Alta",'Mapa final'!$AF$64="Menor"),CONCATENATE("R9C",'Mapa final'!$T$64),"")</f>
        <v/>
      </c>
      <c r="U24" s="67" t="str">
        <f>IF(AND('Mapa final'!$AD$65="Alta",'Mapa final'!$AF$65="Menor"),CONCATENATE("R9C",'Mapa final'!$T$65),"")</f>
        <v/>
      </c>
      <c r="V24" s="49" t="str">
        <f>IF(AND('Mapa final'!$AD$60="Alta",'Mapa final'!$AF$60="Moderado"),CONCATENATE("R9C",'Mapa final'!$T$60),"")</f>
        <v/>
      </c>
      <c r="W24" s="50" t="str">
        <f>IF(AND('Mapa final'!$AD$61="Alta",'Mapa final'!$AF$61="Moderado"),CONCATENATE("R9C",'Mapa final'!$T$61),"")</f>
        <v/>
      </c>
      <c r="X24" s="55" t="str">
        <f>IF(AND('Mapa final'!$AD$62="Alta",'Mapa final'!$AF$62="Moderado"),CONCATENATE("R9C",'Mapa final'!$T$62),"")</f>
        <v/>
      </c>
      <c r="Y24" s="55" t="str">
        <f>IF(AND('Mapa final'!$AD$63="Alta",'Mapa final'!$AF$63="Moderado"),CONCATENATE("R9C",'Mapa final'!$T$63),"")</f>
        <v/>
      </c>
      <c r="Z24" s="55" t="str">
        <f>IF(AND('Mapa final'!$AD$64="Alta",'Mapa final'!$AF$64="Moderado"),CONCATENATE("R9C",'Mapa final'!$T$64),"")</f>
        <v/>
      </c>
      <c r="AA24" s="51" t="str">
        <f>IF(AND('Mapa final'!$AD$65="Alta",'Mapa final'!$AF$65="Moderado"),CONCATENATE("R9C",'Mapa final'!$T$65),"")</f>
        <v/>
      </c>
      <c r="AB24" s="49" t="str">
        <f>IF(AND('Mapa final'!$AD$60="Alta",'Mapa final'!$AF$60="Mayor"),CONCATENATE("R9C",'Mapa final'!$T$60),"")</f>
        <v/>
      </c>
      <c r="AC24" s="50" t="str">
        <f>IF(AND('Mapa final'!$AD$61="Alta",'Mapa final'!$AF$61="Mayor"),CONCATENATE("R9C",'Mapa final'!$T$61),"")</f>
        <v/>
      </c>
      <c r="AD24" s="55" t="str">
        <f>IF(AND('Mapa final'!$AD$62="Alta",'Mapa final'!$AF$62="Mayor"),CONCATENATE("R9C",'Mapa final'!$T$62),"")</f>
        <v/>
      </c>
      <c r="AE24" s="55" t="str">
        <f>IF(AND('Mapa final'!$AD$63="Alta",'Mapa final'!$AF$63="Mayor"),CONCATENATE("R9C",'Mapa final'!$T$63),"")</f>
        <v/>
      </c>
      <c r="AF24" s="55" t="str">
        <f>IF(AND('Mapa final'!$AD$64="Alta",'Mapa final'!$AF$64="Mayor"),CONCATENATE("R9C",'Mapa final'!$T$64),"")</f>
        <v/>
      </c>
      <c r="AG24" s="51" t="str">
        <f>IF(AND('Mapa final'!$AD$65="Alta",'Mapa final'!$AF$65="Mayor"),CONCATENATE("R9C",'Mapa final'!$T$65),"")</f>
        <v/>
      </c>
      <c r="AH24" s="52" t="str">
        <f>IF(AND('Mapa final'!$AD$60="Alta",'Mapa final'!$AF$60="Catastrófico"),CONCATENATE("R9C",'Mapa final'!$T$60),"")</f>
        <v/>
      </c>
      <c r="AI24" s="53" t="str">
        <f>IF(AND('Mapa final'!$AD$61="Alta",'Mapa final'!$AF$61="Catastrófico"),CONCATENATE("R9C",'Mapa final'!$T$61),"")</f>
        <v/>
      </c>
      <c r="AJ24" s="53" t="str">
        <f>IF(AND('Mapa final'!$AD$62="Alta",'Mapa final'!$AF$62="Catastrófico"),CONCATENATE("R9C",'Mapa final'!$T$62),"")</f>
        <v/>
      </c>
      <c r="AK24" s="53" t="str">
        <f>IF(AND('Mapa final'!$AD$63="Alta",'Mapa final'!$AF$63="Catastrófico"),CONCATENATE("R9C",'Mapa final'!$T$63),"")</f>
        <v/>
      </c>
      <c r="AL24" s="53" t="str">
        <f>IF(AND('Mapa final'!$AD$64="Alta",'Mapa final'!$AF$64="Catastrófico"),CONCATENATE("R9C",'Mapa final'!$T$64),"")</f>
        <v/>
      </c>
      <c r="AM24" s="54" t="str">
        <f>IF(AND('Mapa final'!$AD$65="Alta",'Mapa final'!$AF$65="Catastrófico"),CONCATENATE("R9C",'Mapa final'!$T$65),"")</f>
        <v/>
      </c>
      <c r="AN24" s="10"/>
      <c r="AO24" s="517"/>
      <c r="AP24" s="518"/>
      <c r="AQ24" s="518"/>
      <c r="AR24" s="518"/>
      <c r="AS24" s="518"/>
      <c r="AT24" s="519"/>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row>
    <row r="25" spans="1:76" ht="15.75" customHeight="1" thickBot="1" x14ac:dyDescent="0.3">
      <c r="A25" s="10"/>
      <c r="B25" s="466"/>
      <c r="C25" s="466"/>
      <c r="D25" s="467"/>
      <c r="E25" s="510"/>
      <c r="F25" s="511"/>
      <c r="G25" s="511"/>
      <c r="H25" s="511"/>
      <c r="I25" s="511"/>
      <c r="J25" s="68" t="str">
        <f>IF(AND('Mapa final'!$AD$66="Alta",'Mapa final'!$AF$66="Leve"),CONCATENATE("R10C",'Mapa final'!$T$66),"")</f>
        <v/>
      </c>
      <c r="K25" s="69" t="str">
        <f>IF(AND('Mapa final'!$AD$67="Alta",'Mapa final'!$AF$67="Leve"),CONCATENATE("R10C",'Mapa final'!$T$67),"")</f>
        <v/>
      </c>
      <c r="L25" s="69" t="str">
        <f>IF(AND('Mapa final'!$AD$68="Alta",'Mapa final'!$AF$68="Leve"),CONCATENATE("R10C",'Mapa final'!$T$68),"")</f>
        <v/>
      </c>
      <c r="M25" s="69" t="str">
        <f>IF(AND('Mapa final'!$AD$69="Alta",'Mapa final'!$AF$69="Leve"),CONCATENATE("R10C",'Mapa final'!$T$69),"")</f>
        <v/>
      </c>
      <c r="N25" s="69" t="str">
        <f>IF(AND('Mapa final'!$AD$70="Alta",'Mapa final'!$AF$70="Leve"),CONCATENATE("R10C",'Mapa final'!$T$70),"")</f>
        <v/>
      </c>
      <c r="O25" s="70" t="str">
        <f>IF(AND('Mapa final'!$AD$71="Alta",'Mapa final'!$AF$71="Leve"),CONCATENATE("R10C",'Mapa final'!$T$71),"")</f>
        <v/>
      </c>
      <c r="P25" s="68" t="str">
        <f>IF(AND('Mapa final'!$AD$66="Alta",'Mapa final'!$AF$66="Menor"),CONCATENATE("R10C",'Mapa final'!$T$66),"")</f>
        <v/>
      </c>
      <c r="Q25" s="69" t="str">
        <f>IF(AND('Mapa final'!$AD$67="Alta",'Mapa final'!$AF$67="Menor"),CONCATENATE("R10C",'Mapa final'!$T$67),"")</f>
        <v/>
      </c>
      <c r="R25" s="69" t="str">
        <f>IF(AND('Mapa final'!$AD$68="Alta",'Mapa final'!$AF$68="Menor"),CONCATENATE("R10C",'Mapa final'!$T$68),"")</f>
        <v/>
      </c>
      <c r="S25" s="69" t="str">
        <f>IF(AND('Mapa final'!$AD$69="Alta",'Mapa final'!$AF$69="Menor"),CONCATENATE("R10C",'Mapa final'!$T$69),"")</f>
        <v/>
      </c>
      <c r="T25" s="69" t="str">
        <f>IF(AND('Mapa final'!$AD$70="Alta",'Mapa final'!$AF$70="Menor"),CONCATENATE("R10C",'Mapa final'!$T$70),"")</f>
        <v/>
      </c>
      <c r="U25" s="70" t="str">
        <f>IF(AND('Mapa final'!$AD$71="Alta",'Mapa final'!$AF$71="Menor"),CONCATENATE("R10C",'Mapa final'!$T$71),"")</f>
        <v/>
      </c>
      <c r="V25" s="56" t="str">
        <f>IF(AND('Mapa final'!$AD$66="Alta",'Mapa final'!$AF$66="Moderado"),CONCATENATE("R10C",'Mapa final'!$T$66),"")</f>
        <v/>
      </c>
      <c r="W25" s="57" t="str">
        <f>IF(AND('Mapa final'!$AD$67="Alta",'Mapa final'!$AF$67="Moderado"),CONCATENATE("R10C",'Mapa final'!$T$67),"")</f>
        <v/>
      </c>
      <c r="X25" s="57" t="str">
        <f>IF(AND('Mapa final'!$AD$68="Alta",'Mapa final'!$AF$68="Moderado"),CONCATENATE("R10C",'Mapa final'!$T$68),"")</f>
        <v/>
      </c>
      <c r="Y25" s="57" t="str">
        <f>IF(AND('Mapa final'!$AD$69="Alta",'Mapa final'!$AF$69="Moderado"),CONCATENATE("R10C",'Mapa final'!$T$69),"")</f>
        <v/>
      </c>
      <c r="Z25" s="57" t="str">
        <f>IF(AND('Mapa final'!$AD$70="Alta",'Mapa final'!$AF$70="Moderado"),CONCATENATE("R10C",'Mapa final'!$T$70),"")</f>
        <v/>
      </c>
      <c r="AA25" s="58" t="str">
        <f>IF(AND('Mapa final'!$AD$71="Alta",'Mapa final'!$AF$71="Moderado"),CONCATENATE("R10C",'Mapa final'!$T$71),"")</f>
        <v/>
      </c>
      <c r="AB25" s="56" t="str">
        <f>IF(AND('Mapa final'!$AD$66="Alta",'Mapa final'!$AF$66="Mayor"),CONCATENATE("R10C",'Mapa final'!$T$66),"")</f>
        <v/>
      </c>
      <c r="AC25" s="57" t="str">
        <f>IF(AND('Mapa final'!$AD$67="Alta",'Mapa final'!$AF$67="Mayor"),CONCATENATE("R10C",'Mapa final'!$T$67),"")</f>
        <v/>
      </c>
      <c r="AD25" s="57" t="str">
        <f>IF(AND('Mapa final'!$AD$68="Alta",'Mapa final'!$AF$68="Mayor"),CONCATENATE("R10C",'Mapa final'!$T$68),"")</f>
        <v/>
      </c>
      <c r="AE25" s="57" t="str">
        <f>IF(AND('Mapa final'!$AD$69="Alta",'Mapa final'!$AF$69="Mayor"),CONCATENATE("R10C",'Mapa final'!$T$69),"")</f>
        <v/>
      </c>
      <c r="AF25" s="57" t="str">
        <f>IF(AND('Mapa final'!$AD$70="Alta",'Mapa final'!$AF$70="Mayor"),CONCATENATE("R10C",'Mapa final'!$T$70),"")</f>
        <v/>
      </c>
      <c r="AG25" s="58" t="str">
        <f>IF(AND('Mapa final'!$AD$71="Alta",'Mapa final'!$AF$71="Mayor"),CONCATENATE("R10C",'Mapa final'!$T$71),"")</f>
        <v/>
      </c>
      <c r="AH25" s="59" t="str">
        <f>IF(AND('Mapa final'!$AD$66="Alta",'Mapa final'!$AF$66="Catastrófico"),CONCATENATE("R10C",'Mapa final'!$T$66),"")</f>
        <v/>
      </c>
      <c r="AI25" s="60" t="str">
        <f>IF(AND('Mapa final'!$AD$67="Alta",'Mapa final'!$AF$67="Catastrófico"),CONCATENATE("R10C",'Mapa final'!$T$67),"")</f>
        <v/>
      </c>
      <c r="AJ25" s="60" t="str">
        <f>IF(AND('Mapa final'!$AD$68="Alta",'Mapa final'!$AF$68="Catastrófico"),CONCATENATE("R10C",'Mapa final'!$T$68),"")</f>
        <v/>
      </c>
      <c r="AK25" s="60" t="str">
        <f>IF(AND('Mapa final'!$AD$69="Alta",'Mapa final'!$AF$69="Catastrófico"),CONCATENATE("R10C",'Mapa final'!$T$69),"")</f>
        <v/>
      </c>
      <c r="AL25" s="60" t="str">
        <f>IF(AND('Mapa final'!$AD$70="Alta",'Mapa final'!$AF$70="Catastrófico"),CONCATENATE("R10C",'Mapa final'!$T$70),"")</f>
        <v/>
      </c>
      <c r="AM25" s="61" t="str">
        <f>IF(AND('Mapa final'!$AD$71="Alta",'Mapa final'!$AF$71="Catastrófico"),CONCATENATE("R10C",'Mapa final'!$T$71),"")</f>
        <v/>
      </c>
      <c r="AN25" s="10"/>
      <c r="AO25" s="520"/>
      <c r="AP25" s="521"/>
      <c r="AQ25" s="521"/>
      <c r="AR25" s="521"/>
      <c r="AS25" s="521"/>
      <c r="AT25" s="522"/>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row>
    <row r="26" spans="1:76" ht="15" customHeight="1" x14ac:dyDescent="0.25">
      <c r="A26" s="10"/>
      <c r="B26" s="466"/>
      <c r="C26" s="466"/>
      <c r="D26" s="467"/>
      <c r="E26" s="504" t="s">
        <v>111</v>
      </c>
      <c r="F26" s="505"/>
      <c r="G26" s="505"/>
      <c r="H26" s="505"/>
      <c r="I26" s="506"/>
      <c r="J26" s="62" t="str">
        <f>IF(AND('Mapa final'!$AD$12="Media",'Mapa final'!$AF$12="Leve"),CONCATENATE("R1C",'Mapa final'!$T$12),"")</f>
        <v/>
      </c>
      <c r="K26" s="63" t="str">
        <f>IF(AND('Mapa final'!$AD$13="Media",'Mapa final'!$AF$13="Leve"),CONCATENATE("R1C",'Mapa final'!$T$13),"")</f>
        <v/>
      </c>
      <c r="L26" s="63" t="str">
        <f>IF(AND('Mapa final'!$AD$14="Media",'Mapa final'!$AF$14="Leve"),CONCATENATE("R1C",'Mapa final'!$T$14),"")</f>
        <v/>
      </c>
      <c r="M26" s="63" t="str">
        <f>IF(AND('Mapa final'!$AD$15="Media",'Mapa final'!$AF$15="Leve"),CONCATENATE("R1C",'Mapa final'!$T$15),"")</f>
        <v/>
      </c>
      <c r="N26" s="63" t="str">
        <f>IF(AND('Mapa final'!$AD$16="Media",'Mapa final'!$AF$16="Leve"),CONCATENATE("R1C",'Mapa final'!$T$16),"")</f>
        <v/>
      </c>
      <c r="O26" s="64" t="str">
        <f>IF(AND('Mapa final'!$AD$17="Media",'Mapa final'!$AF$17="Leve"),CONCATENATE("R1C",'Mapa final'!$T$17),"")</f>
        <v/>
      </c>
      <c r="P26" s="62" t="str">
        <f>IF(AND('Mapa final'!$AD$12="Media",'Mapa final'!$AF$12="Menor"),CONCATENATE("R1C",'Mapa final'!$T$12),"")</f>
        <v/>
      </c>
      <c r="Q26" s="63" t="str">
        <f>IF(AND('Mapa final'!$AD$13="Media",'Mapa final'!$AF$13="Menor"),CONCATENATE("R1C",'Mapa final'!$T$13),"")</f>
        <v/>
      </c>
      <c r="R26" s="63" t="str">
        <f>IF(AND('Mapa final'!$AD$14="Media",'Mapa final'!$AF$14="Menor"),CONCATENATE("R1C",'Mapa final'!$T$14),"")</f>
        <v/>
      </c>
      <c r="S26" s="63" t="str">
        <f>IF(AND('Mapa final'!$AD$15="Media",'Mapa final'!$AF$15="Menor"),CONCATENATE("R1C",'Mapa final'!$T$15),"")</f>
        <v/>
      </c>
      <c r="T26" s="63" t="str">
        <f>IF(AND('Mapa final'!$AD$16="Media",'Mapa final'!$AF$16="Menor"),CONCATENATE("R1C",'Mapa final'!$T$16),"")</f>
        <v/>
      </c>
      <c r="U26" s="64" t="str">
        <f>IF(AND('Mapa final'!$AD$17="Media",'Mapa final'!$AF$17="Menor"),CONCATENATE("R1C",'Mapa final'!$T$17),"")</f>
        <v/>
      </c>
      <c r="V26" s="62" t="str">
        <f>IF(AND('Mapa final'!$AD$12="Media",'Mapa final'!$AF$12="Moderado"),CONCATENATE("R1C",'Mapa final'!$T$12),"")</f>
        <v/>
      </c>
      <c r="W26" s="63" t="str">
        <f>IF(AND('Mapa final'!$AD$13="Media",'Mapa final'!$AF$13="Moderado"),CONCATENATE("R1C",'Mapa final'!$T$13),"")</f>
        <v/>
      </c>
      <c r="X26" s="63" t="str">
        <f>IF(AND('Mapa final'!$AD$14="Media",'Mapa final'!$AF$14="Moderado"),CONCATENATE("R1C",'Mapa final'!$T$14),"")</f>
        <v/>
      </c>
      <c r="Y26" s="63" t="str">
        <f>IF(AND('Mapa final'!$AD$15="Media",'Mapa final'!$AF$15="Moderado"),CONCATENATE("R1C",'Mapa final'!$T$15),"")</f>
        <v/>
      </c>
      <c r="Z26" s="63" t="str">
        <f>IF(AND('Mapa final'!$AD$16="Media",'Mapa final'!$AF$16="Moderado"),CONCATENATE("R1C",'Mapa final'!$T$16),"")</f>
        <v/>
      </c>
      <c r="AA26" s="64" t="str">
        <f>IF(AND('Mapa final'!$AD$17="Media",'Mapa final'!$AF$17="Moderado"),CONCATENATE("R1C",'Mapa final'!$T$17),"")</f>
        <v/>
      </c>
      <c r="AB26" s="43" t="str">
        <f>IF(AND('Mapa final'!$AD$12="Media",'Mapa final'!$AF$12="Mayor"),CONCATENATE("R1C",'Mapa final'!$T$12),"")</f>
        <v/>
      </c>
      <c r="AC26" s="44" t="str">
        <f>IF(AND('Mapa final'!$AD$13="Media",'Mapa final'!$AF$13="Mayor"),CONCATENATE("R1C",'Mapa final'!$T$13),"")</f>
        <v/>
      </c>
      <c r="AD26" s="44" t="str">
        <f>IF(AND('Mapa final'!$AD$14="Media",'Mapa final'!$AF$14="Mayor"),CONCATENATE("R1C",'Mapa final'!$T$14),"")</f>
        <v/>
      </c>
      <c r="AE26" s="44" t="str">
        <f>IF(AND('Mapa final'!$AD$15="Media",'Mapa final'!$AF$15="Mayor"),CONCATENATE("R1C",'Mapa final'!$T$15),"")</f>
        <v/>
      </c>
      <c r="AF26" s="44" t="str">
        <f>IF(AND('Mapa final'!$AD$16="Media",'Mapa final'!$AF$16="Mayor"),CONCATENATE("R1C",'Mapa final'!$T$16),"")</f>
        <v/>
      </c>
      <c r="AG26" s="45" t="str">
        <f>IF(AND('Mapa final'!$AD$17="Media",'Mapa final'!$AF$17="Mayor"),CONCATENATE("R1C",'Mapa final'!$T$17),"")</f>
        <v/>
      </c>
      <c r="AH26" s="46" t="str">
        <f>IF(AND('Mapa final'!$AD$12="Media",'Mapa final'!$AF$12="Catastrófico"),CONCATENATE("R1C",'Mapa final'!$T$12),"")</f>
        <v>R1C1</v>
      </c>
      <c r="AI26" s="47" t="str">
        <f>IF(AND('Mapa final'!$AD$13="Media",'Mapa final'!$AF$13="Catastrófico"),CONCATENATE("R1C",'Mapa final'!$T$13),"")</f>
        <v>R1C2</v>
      </c>
      <c r="AJ26" s="47" t="str">
        <f>IF(AND('Mapa final'!$AD$14="Media",'Mapa final'!$AF$14="Catastrófico"),CONCATENATE("R1C",'Mapa final'!$T$14),"")</f>
        <v/>
      </c>
      <c r="AK26" s="47" t="str">
        <f>IF(AND('Mapa final'!$AD$15="Media",'Mapa final'!$AF$15="Catastrófico"),CONCATENATE("R1C",'Mapa final'!$T$15),"")</f>
        <v/>
      </c>
      <c r="AL26" s="47" t="str">
        <f>IF(AND('Mapa final'!$AD$16="Media",'Mapa final'!$AF$16="Catastrófico"),CONCATENATE("R1C",'Mapa final'!$T$16),"")</f>
        <v/>
      </c>
      <c r="AM26" s="48" t="str">
        <f>IF(AND('Mapa final'!$AD$17="Media",'Mapa final'!$AF$17="Catastrófico"),CONCATENATE("R1C",'Mapa final'!$T$17),"")</f>
        <v/>
      </c>
      <c r="AN26" s="10"/>
      <c r="AO26" s="545" t="s">
        <v>76</v>
      </c>
      <c r="AP26" s="546"/>
      <c r="AQ26" s="546"/>
      <c r="AR26" s="546"/>
      <c r="AS26" s="546"/>
      <c r="AT26" s="547"/>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row>
    <row r="27" spans="1:76" ht="15" customHeight="1" x14ac:dyDescent="0.25">
      <c r="A27" s="10"/>
      <c r="B27" s="466"/>
      <c r="C27" s="466"/>
      <c r="D27" s="467"/>
      <c r="E27" s="523"/>
      <c r="F27" s="524"/>
      <c r="G27" s="524"/>
      <c r="H27" s="524"/>
      <c r="I27" s="509"/>
      <c r="J27" s="65" t="str">
        <f>IF(AND('Mapa final'!$AD$18="Media",'Mapa final'!$AF$18="Leve"),CONCATENATE("R2C",'Mapa final'!$T$18),"")</f>
        <v/>
      </c>
      <c r="K27" s="66" t="str">
        <f>IF(AND('Mapa final'!$AD$19="Media",'Mapa final'!$AF$19="Leve"),CONCATENATE("R2C",'Mapa final'!$T$19),"")</f>
        <v/>
      </c>
      <c r="L27" s="66" t="str">
        <f>IF(AND('Mapa final'!$AD$20="Media",'Mapa final'!$AF$20="Leve"),CONCATENATE("R2C",'Mapa final'!$T$20),"")</f>
        <v/>
      </c>
      <c r="M27" s="66" t="str">
        <f>IF(AND('Mapa final'!$AD$21="Media",'Mapa final'!$AF$21="Leve"),CONCATENATE("R2C",'Mapa final'!$T$21),"")</f>
        <v/>
      </c>
      <c r="N27" s="66" t="str">
        <f>IF(AND('Mapa final'!$AD$22="Media",'Mapa final'!$AF$22="Leve"),CONCATENATE("R2C",'Mapa final'!$T$22),"")</f>
        <v/>
      </c>
      <c r="O27" s="67" t="str">
        <f>IF(AND('Mapa final'!$AD$23="Media",'Mapa final'!$AF$23="Leve"),CONCATENATE("R2C",'Mapa final'!$T$23),"")</f>
        <v/>
      </c>
      <c r="P27" s="65" t="str">
        <f>IF(AND('Mapa final'!$AD$18="Media",'Mapa final'!$AF$18="Menor"),CONCATENATE("R2C",'Mapa final'!$T$18),"")</f>
        <v/>
      </c>
      <c r="Q27" s="66" t="str">
        <f>IF(AND('Mapa final'!$AD$19="Media",'Mapa final'!$AF$19="Menor"),CONCATENATE("R2C",'Mapa final'!$T$19),"")</f>
        <v/>
      </c>
      <c r="R27" s="66" t="str">
        <f>IF(AND('Mapa final'!$AD$20="Media",'Mapa final'!$AF$20="Menor"),CONCATENATE("R2C",'Mapa final'!$T$20),"")</f>
        <v/>
      </c>
      <c r="S27" s="66" t="str">
        <f>IF(AND('Mapa final'!$AD$21="Media",'Mapa final'!$AF$21="Menor"),CONCATENATE("R2C",'Mapa final'!$T$21),"")</f>
        <v/>
      </c>
      <c r="T27" s="66" t="str">
        <f>IF(AND('Mapa final'!$AD$22="Media",'Mapa final'!$AF$22="Menor"),CONCATENATE("R2C",'Mapa final'!$T$22),"")</f>
        <v/>
      </c>
      <c r="U27" s="67" t="str">
        <f>IF(AND('Mapa final'!$AD$23="Media",'Mapa final'!$AF$23="Menor"),CONCATENATE("R2C",'Mapa final'!$T$23),"")</f>
        <v/>
      </c>
      <c r="V27" s="65" t="str">
        <f>IF(AND('Mapa final'!$AD$18="Media",'Mapa final'!$AF$18="Moderado"),CONCATENATE("R2C",'Mapa final'!$T$18),"")</f>
        <v/>
      </c>
      <c r="W27" s="66" t="str">
        <f>IF(AND('Mapa final'!$AD$19="Media",'Mapa final'!$AF$19="Moderado"),CONCATENATE("R2C",'Mapa final'!$T$19),"")</f>
        <v/>
      </c>
      <c r="X27" s="66" t="str">
        <f>IF(AND('Mapa final'!$AD$20="Media",'Mapa final'!$AF$20="Moderado"),CONCATENATE("R2C",'Mapa final'!$T$20),"")</f>
        <v/>
      </c>
      <c r="Y27" s="66" t="str">
        <f>IF(AND('Mapa final'!$AD$21="Media",'Mapa final'!$AF$21="Moderado"),CONCATENATE("R2C",'Mapa final'!$T$21),"")</f>
        <v/>
      </c>
      <c r="Z27" s="66" t="str">
        <f>IF(AND('Mapa final'!$AD$22="Media",'Mapa final'!$AF$22="Moderado"),CONCATENATE("R2C",'Mapa final'!$T$22),"")</f>
        <v/>
      </c>
      <c r="AA27" s="67" t="str">
        <f>IF(AND('Mapa final'!$AD$23="Media",'Mapa final'!$AF$23="Moderado"),CONCATENATE("R2C",'Mapa final'!$T$23),"")</f>
        <v/>
      </c>
      <c r="AB27" s="49" t="str">
        <f>IF(AND('Mapa final'!$AD$18="Media",'Mapa final'!$AF$18="Mayor"),CONCATENATE("R2C",'Mapa final'!$T$18),"")</f>
        <v/>
      </c>
      <c r="AC27" s="50" t="str">
        <f>IF(AND('Mapa final'!$AD$19="Media",'Mapa final'!$AF$19="Mayor"),CONCATENATE("R2C",'Mapa final'!$T$19),"")</f>
        <v/>
      </c>
      <c r="AD27" s="50" t="str">
        <f>IF(AND('Mapa final'!$AD$20="Media",'Mapa final'!$AF$20="Mayor"),CONCATENATE("R2C",'Mapa final'!$T$20),"")</f>
        <v/>
      </c>
      <c r="AE27" s="50" t="str">
        <f>IF(AND('Mapa final'!$AD$21="Media",'Mapa final'!$AF$21="Mayor"),CONCATENATE("R2C",'Mapa final'!$T$21),"")</f>
        <v/>
      </c>
      <c r="AF27" s="50" t="str">
        <f>IF(AND('Mapa final'!$AD$22="Media",'Mapa final'!$AF$22="Mayor"),CONCATENATE("R2C",'Mapa final'!$T$22),"")</f>
        <v/>
      </c>
      <c r="AG27" s="51" t="str">
        <f>IF(AND('Mapa final'!$AD$23="Media",'Mapa final'!$AF$23="Mayor"),CONCATENATE("R2C",'Mapa final'!$T$23),"")</f>
        <v/>
      </c>
      <c r="AH27" s="52" t="str">
        <f>IF(AND('Mapa final'!$AD$18="Media",'Mapa final'!$AF$18="Catastrófico"),CONCATENATE("R2C",'Mapa final'!$T$18),"")</f>
        <v/>
      </c>
      <c r="AI27" s="53" t="str">
        <f>IF(AND('Mapa final'!$AD$19="Media",'Mapa final'!$AF$19="Catastrófico"),CONCATENATE("R2C",'Mapa final'!$T$19),"")</f>
        <v/>
      </c>
      <c r="AJ27" s="53" t="str">
        <f>IF(AND('Mapa final'!$AD$20="Media",'Mapa final'!$AF$20="Catastrófico"),CONCATENATE("R2C",'Mapa final'!$T$20),"")</f>
        <v/>
      </c>
      <c r="AK27" s="53" t="str">
        <f>IF(AND('Mapa final'!$AD$21="Media",'Mapa final'!$AF$21="Catastrófico"),CONCATENATE("R2C",'Mapa final'!$T$21),"")</f>
        <v/>
      </c>
      <c r="AL27" s="53" t="str">
        <f>IF(AND('Mapa final'!$AD$22="Media",'Mapa final'!$AF$22="Catastrófico"),CONCATENATE("R2C",'Mapa final'!$T$22),"")</f>
        <v/>
      </c>
      <c r="AM27" s="54" t="str">
        <f>IF(AND('Mapa final'!$AD$23="Media",'Mapa final'!$AF$23="Catastrófico"),CONCATENATE("R2C",'Mapa final'!$T$23),"")</f>
        <v/>
      </c>
      <c r="AN27" s="10"/>
      <c r="AO27" s="548"/>
      <c r="AP27" s="549"/>
      <c r="AQ27" s="549"/>
      <c r="AR27" s="549"/>
      <c r="AS27" s="549"/>
      <c r="AT27" s="55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row>
    <row r="28" spans="1:76" ht="15" customHeight="1" x14ac:dyDescent="0.25">
      <c r="A28" s="10"/>
      <c r="B28" s="466"/>
      <c r="C28" s="466"/>
      <c r="D28" s="467"/>
      <c r="E28" s="507"/>
      <c r="F28" s="508"/>
      <c r="G28" s="508"/>
      <c r="H28" s="508"/>
      <c r="I28" s="509"/>
      <c r="J28" s="65" t="str">
        <f>IF(AND('Mapa final'!$AD$24="Media",'Mapa final'!$AF$24="Leve"),CONCATENATE("R3C",'Mapa final'!$T$24),"")</f>
        <v/>
      </c>
      <c r="K28" s="66" t="str">
        <f>IF(AND('Mapa final'!$AD$25="Media",'Mapa final'!$AF$25="Leve"),CONCATENATE("R3C",'Mapa final'!$T$25),"")</f>
        <v/>
      </c>
      <c r="L28" s="66" t="str">
        <f>IF(AND('Mapa final'!$AD$26="Media",'Mapa final'!$AF$26="Leve"),CONCATENATE("R3C",'Mapa final'!$T$26),"")</f>
        <v/>
      </c>
      <c r="M28" s="66" t="str">
        <f>IF(AND('Mapa final'!$AD$27="Media",'Mapa final'!$AF$27="Leve"),CONCATENATE("R3C",'Mapa final'!$T$27),"")</f>
        <v/>
      </c>
      <c r="N28" s="66" t="str">
        <f>IF(AND('Mapa final'!$AD$28="Media",'Mapa final'!$AF$28="Leve"),CONCATENATE("R3C",'Mapa final'!$T$28),"")</f>
        <v/>
      </c>
      <c r="O28" s="67" t="str">
        <f>IF(AND('Mapa final'!$AD$29="Media",'Mapa final'!$AF$29="Leve"),CONCATENATE("R3C",'Mapa final'!$T$29),"")</f>
        <v/>
      </c>
      <c r="P28" s="65" t="str">
        <f>IF(AND('Mapa final'!$AD$24="Media",'Mapa final'!$AF$24="Menor"),CONCATENATE("R3C",'Mapa final'!$T$24),"")</f>
        <v/>
      </c>
      <c r="Q28" s="66" t="str">
        <f>IF(AND('Mapa final'!$AD$25="Media",'Mapa final'!$AF$25="Menor"),CONCATENATE("R3C",'Mapa final'!$T$25),"")</f>
        <v/>
      </c>
      <c r="R28" s="66" t="str">
        <f>IF(AND('Mapa final'!$AD$26="Media",'Mapa final'!$AF$26="Menor"),CONCATENATE("R3C",'Mapa final'!$T$26),"")</f>
        <v/>
      </c>
      <c r="S28" s="66" t="str">
        <f>IF(AND('Mapa final'!$AD$27="Media",'Mapa final'!$AF$27="Menor"),CONCATENATE("R3C",'Mapa final'!$T$27),"")</f>
        <v/>
      </c>
      <c r="T28" s="66" t="str">
        <f>IF(AND('Mapa final'!$AD$28="Media",'Mapa final'!$AF$28="Menor"),CONCATENATE("R3C",'Mapa final'!$T$28),"")</f>
        <v/>
      </c>
      <c r="U28" s="67" t="str">
        <f>IF(AND('Mapa final'!$AD$29="Media",'Mapa final'!$AF$29="Menor"),CONCATENATE("R3C",'Mapa final'!$T$29),"")</f>
        <v/>
      </c>
      <c r="V28" s="65" t="str">
        <f>IF(AND('Mapa final'!$AD$24="Media",'Mapa final'!$AF$24="Moderado"),CONCATENATE("R3C",'Mapa final'!$T$24),"")</f>
        <v/>
      </c>
      <c r="W28" s="66" t="str">
        <f>IF(AND('Mapa final'!$AD$25="Media",'Mapa final'!$AF$25="Moderado"),CONCATENATE("R3C",'Mapa final'!$T$25),"")</f>
        <v/>
      </c>
      <c r="X28" s="66" t="str">
        <f>IF(AND('Mapa final'!$AD$26="Media",'Mapa final'!$AF$26="Moderado"),CONCATENATE("R3C",'Mapa final'!$T$26),"")</f>
        <v/>
      </c>
      <c r="Y28" s="66" t="str">
        <f>IF(AND('Mapa final'!$AD$27="Media",'Mapa final'!$AF$27="Moderado"),CONCATENATE("R3C",'Mapa final'!$T$27),"")</f>
        <v/>
      </c>
      <c r="Z28" s="66" t="str">
        <f>IF(AND('Mapa final'!$AD$28="Media",'Mapa final'!$AF$28="Moderado"),CONCATENATE("R3C",'Mapa final'!$T$28),"")</f>
        <v/>
      </c>
      <c r="AA28" s="67" t="str">
        <f>IF(AND('Mapa final'!$AD$29="Media",'Mapa final'!$AF$29="Moderado"),CONCATENATE("R3C",'Mapa final'!$T$29),"")</f>
        <v/>
      </c>
      <c r="AB28" s="49" t="str">
        <f>IF(AND('Mapa final'!$AD$24="Media",'Mapa final'!$AF$24="Mayor"),CONCATENATE("R3C",'Mapa final'!$T$24),"")</f>
        <v/>
      </c>
      <c r="AC28" s="50" t="str">
        <f>IF(AND('Mapa final'!$AD$25="Media",'Mapa final'!$AF$25="Mayor"),CONCATENATE("R3C",'Mapa final'!$T$25),"")</f>
        <v/>
      </c>
      <c r="AD28" s="50" t="str">
        <f>IF(AND('Mapa final'!$AD$26="Media",'Mapa final'!$AF$26="Mayor"),CONCATENATE("R3C",'Mapa final'!$T$26),"")</f>
        <v/>
      </c>
      <c r="AE28" s="50" t="str">
        <f>IF(AND('Mapa final'!$AD$27="Media",'Mapa final'!$AF$27="Mayor"),CONCATENATE("R3C",'Mapa final'!$T$27),"")</f>
        <v/>
      </c>
      <c r="AF28" s="50" t="str">
        <f>IF(AND('Mapa final'!$AD$28="Media",'Mapa final'!$AF$28="Mayor"),CONCATENATE("R3C",'Mapa final'!$T$28),"")</f>
        <v/>
      </c>
      <c r="AG28" s="51" t="str">
        <f>IF(AND('Mapa final'!$AD$29="Media",'Mapa final'!$AF$29="Mayor"),CONCATENATE("R3C",'Mapa final'!$T$29),"")</f>
        <v/>
      </c>
      <c r="AH28" s="52" t="str">
        <f>IF(AND('Mapa final'!$AD$24="Media",'Mapa final'!$AF$24="Catastrófico"),CONCATENATE("R3C",'Mapa final'!$T$24),"")</f>
        <v/>
      </c>
      <c r="AI28" s="53" t="str">
        <f>IF(AND('Mapa final'!$AD$25="Media",'Mapa final'!$AF$25="Catastrófico"),CONCATENATE("R3C",'Mapa final'!$T$25),"")</f>
        <v/>
      </c>
      <c r="AJ28" s="53" t="str">
        <f>IF(AND('Mapa final'!$AD$26="Media",'Mapa final'!$AF$26="Catastrófico"),CONCATENATE("R3C",'Mapa final'!$T$26),"")</f>
        <v/>
      </c>
      <c r="AK28" s="53" t="str">
        <f>IF(AND('Mapa final'!$AD$27="Media",'Mapa final'!$AF$27="Catastrófico"),CONCATENATE("R3C",'Mapa final'!$T$27),"")</f>
        <v/>
      </c>
      <c r="AL28" s="53" t="str">
        <f>IF(AND('Mapa final'!$AD$28="Media",'Mapa final'!$AF$28="Catastrófico"),CONCATENATE("R3C",'Mapa final'!$T$28),"")</f>
        <v/>
      </c>
      <c r="AM28" s="54" t="str">
        <f>IF(AND('Mapa final'!$AD$29="Media",'Mapa final'!$AF$29="Catastrófico"),CONCATENATE("R3C",'Mapa final'!$T$29),"")</f>
        <v/>
      </c>
      <c r="AN28" s="10"/>
      <c r="AO28" s="548"/>
      <c r="AP28" s="549"/>
      <c r="AQ28" s="549"/>
      <c r="AR28" s="549"/>
      <c r="AS28" s="549"/>
      <c r="AT28" s="55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row>
    <row r="29" spans="1:76" ht="15" customHeight="1" x14ac:dyDescent="0.25">
      <c r="A29" s="10"/>
      <c r="B29" s="466"/>
      <c r="C29" s="466"/>
      <c r="D29" s="467"/>
      <c r="E29" s="507"/>
      <c r="F29" s="508"/>
      <c r="G29" s="508"/>
      <c r="H29" s="508"/>
      <c r="I29" s="509"/>
      <c r="J29" s="65" t="str">
        <f>IF(AND('Mapa final'!$AD$30="Media",'Mapa final'!$AF$30="Leve"),CONCATENATE("R4C",'Mapa final'!$T$30),"")</f>
        <v/>
      </c>
      <c r="K29" s="66" t="str">
        <f>IF(AND('Mapa final'!$AD$31="Media",'Mapa final'!$AF$31="Leve"),CONCATENATE("R4C",'Mapa final'!$T$31),"")</f>
        <v/>
      </c>
      <c r="L29" s="66" t="str">
        <f>IF(AND('Mapa final'!$AD$32="Media",'Mapa final'!$AF$32="Leve"),CONCATENATE("R4C",'Mapa final'!$T$32),"")</f>
        <v/>
      </c>
      <c r="M29" s="66" t="str">
        <f>IF(AND('Mapa final'!$AD$33="Media",'Mapa final'!$AF$33="Leve"),CONCATENATE("R4C",'Mapa final'!$T$33),"")</f>
        <v/>
      </c>
      <c r="N29" s="66" t="str">
        <f>IF(AND('Mapa final'!$AD$34="Media",'Mapa final'!$AF$34="Leve"),CONCATENATE("R4C",'Mapa final'!$T$34),"")</f>
        <v/>
      </c>
      <c r="O29" s="67" t="str">
        <f>IF(AND('Mapa final'!$AD$35="Media",'Mapa final'!$AF$35="Leve"),CONCATENATE("R4C",'Mapa final'!$T$35),"")</f>
        <v/>
      </c>
      <c r="P29" s="65" t="str">
        <f>IF(AND('Mapa final'!$AD$30="Media",'Mapa final'!$AF$30="Menor"),CONCATENATE("R4C",'Mapa final'!$T$30),"")</f>
        <v/>
      </c>
      <c r="Q29" s="66" t="str">
        <f>IF(AND('Mapa final'!$AD$31="Media",'Mapa final'!$AF$31="Menor"),CONCATENATE("R4C",'Mapa final'!$T$31),"")</f>
        <v/>
      </c>
      <c r="R29" s="66" t="str">
        <f>IF(AND('Mapa final'!$AD$32="Media",'Mapa final'!$AF$32="Menor"),CONCATENATE("R4C",'Mapa final'!$T$32),"")</f>
        <v/>
      </c>
      <c r="S29" s="66" t="str">
        <f>IF(AND('Mapa final'!$AD$33="Media",'Mapa final'!$AF$33="Menor"),CONCATENATE("R4C",'Mapa final'!$T$33),"")</f>
        <v/>
      </c>
      <c r="T29" s="66" t="str">
        <f>IF(AND('Mapa final'!$AD$34="Media",'Mapa final'!$AF$34="Menor"),CONCATENATE("R4C",'Mapa final'!$T$34),"")</f>
        <v/>
      </c>
      <c r="U29" s="67" t="str">
        <f>IF(AND('Mapa final'!$AD$35="Media",'Mapa final'!$AF$35="Menor"),CONCATENATE("R4C",'Mapa final'!$T$35),"")</f>
        <v/>
      </c>
      <c r="V29" s="65" t="str">
        <f>IF(AND('Mapa final'!$AD$30="Media",'Mapa final'!$AF$30="Moderado"),CONCATENATE("R4C",'Mapa final'!$T$30),"")</f>
        <v/>
      </c>
      <c r="W29" s="66" t="str">
        <f>IF(AND('Mapa final'!$AD$31="Media",'Mapa final'!$AF$31="Moderado"),CONCATENATE("R4C",'Mapa final'!$T$31),"")</f>
        <v/>
      </c>
      <c r="X29" s="66" t="str">
        <f>IF(AND('Mapa final'!$AD$32="Media",'Mapa final'!$AF$32="Moderado"),CONCATENATE("R4C",'Mapa final'!$T$32),"")</f>
        <v/>
      </c>
      <c r="Y29" s="66" t="str">
        <f>IF(AND('Mapa final'!$AD$33="Media",'Mapa final'!$AF$33="Moderado"),CONCATENATE("R4C",'Mapa final'!$T$33),"")</f>
        <v/>
      </c>
      <c r="Z29" s="66" t="str">
        <f>IF(AND('Mapa final'!$AD$34="Media",'Mapa final'!$AF$34="Moderado"),CONCATENATE("R4C",'Mapa final'!$T$34),"")</f>
        <v/>
      </c>
      <c r="AA29" s="67" t="str">
        <f>IF(AND('Mapa final'!$AD$35="Media",'Mapa final'!$AF$35="Moderado"),CONCATENATE("R4C",'Mapa final'!$T$35),"")</f>
        <v/>
      </c>
      <c r="AB29" s="49" t="str">
        <f>IF(AND('Mapa final'!$AD$30="Media",'Mapa final'!$AF$30="Mayor"),CONCATENATE("R4C",'Mapa final'!$T$30),"")</f>
        <v/>
      </c>
      <c r="AC29" s="50" t="str">
        <f>IF(AND('Mapa final'!$AD$31="Media",'Mapa final'!$AF$31="Mayor"),CONCATENATE("R4C",'Mapa final'!$T$31),"")</f>
        <v/>
      </c>
      <c r="AD29" s="55" t="str">
        <f>IF(AND('Mapa final'!$AD$32="Media",'Mapa final'!$AF$32="Mayor"),CONCATENATE("R4C",'Mapa final'!$T$32),"")</f>
        <v/>
      </c>
      <c r="AE29" s="55" t="str">
        <f>IF(AND('Mapa final'!$AD$33="Media",'Mapa final'!$AF$33="Mayor"),CONCATENATE("R4C",'Mapa final'!$T$33),"")</f>
        <v/>
      </c>
      <c r="AF29" s="55" t="str">
        <f>IF(AND('Mapa final'!$AD$34="Media",'Mapa final'!$AF$34="Mayor"),CONCATENATE("R4C",'Mapa final'!$T$34),"")</f>
        <v/>
      </c>
      <c r="AG29" s="51" t="str">
        <f>IF(AND('Mapa final'!$AD$35="Media",'Mapa final'!$AF$35="Mayor"),CONCATENATE("R4C",'Mapa final'!$T$35),"")</f>
        <v/>
      </c>
      <c r="AH29" s="52" t="str">
        <f>IF(AND('Mapa final'!$AD$30="Media",'Mapa final'!$AF$30="Catastrófico"),CONCATENATE("R4C",'Mapa final'!$T$30),"")</f>
        <v>R4C1</v>
      </c>
      <c r="AI29" s="53" t="str">
        <f>IF(AND('Mapa final'!$AD$31="Media",'Mapa final'!$AF$31="Catastrófico"),CONCATENATE("R4C",'Mapa final'!$T$31),"")</f>
        <v/>
      </c>
      <c r="AJ29" s="53" t="str">
        <f>IF(AND('Mapa final'!$AD$32="Media",'Mapa final'!$AF$32="Catastrófico"),CONCATENATE("R4C",'Mapa final'!$T$32),"")</f>
        <v/>
      </c>
      <c r="AK29" s="53" t="str">
        <f>IF(AND('Mapa final'!$AD$33="Media",'Mapa final'!$AF$33="Catastrófico"),CONCATENATE("R4C",'Mapa final'!$T$33),"")</f>
        <v/>
      </c>
      <c r="AL29" s="53" t="str">
        <f>IF(AND('Mapa final'!$AD$34="Media",'Mapa final'!$AF$34="Catastrófico"),CONCATENATE("R4C",'Mapa final'!$T$34),"")</f>
        <v/>
      </c>
      <c r="AM29" s="54" t="str">
        <f>IF(AND('Mapa final'!$AD$35="Media",'Mapa final'!$AF$35="Catastrófico"),CONCATENATE("R4C",'Mapa final'!$T$35),"")</f>
        <v/>
      </c>
      <c r="AN29" s="10"/>
      <c r="AO29" s="548"/>
      <c r="AP29" s="549"/>
      <c r="AQ29" s="549"/>
      <c r="AR29" s="549"/>
      <c r="AS29" s="549"/>
      <c r="AT29" s="55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row>
    <row r="30" spans="1:76" ht="15" customHeight="1" x14ac:dyDescent="0.25">
      <c r="A30" s="10"/>
      <c r="B30" s="466"/>
      <c r="C30" s="466"/>
      <c r="D30" s="467"/>
      <c r="E30" s="507"/>
      <c r="F30" s="508"/>
      <c r="G30" s="508"/>
      <c r="H30" s="508"/>
      <c r="I30" s="509"/>
      <c r="J30" s="65" t="str">
        <f>IF(AND('Mapa final'!$AD$36="Media",'Mapa final'!$AF$36="Leve"),CONCATENATE("R5C",'Mapa final'!$T$36),"")</f>
        <v/>
      </c>
      <c r="K30" s="66" t="str">
        <f>IF(AND('Mapa final'!$AD$37="Media",'Mapa final'!$AF$37="Leve"),CONCATENATE("R5C",'Mapa final'!$T$37),"")</f>
        <v/>
      </c>
      <c r="L30" s="66" t="str">
        <f>IF(AND('Mapa final'!$AD$38="Media",'Mapa final'!$AF$38="Leve"),CONCATENATE("R5C",'Mapa final'!$T$38),"")</f>
        <v/>
      </c>
      <c r="M30" s="66" t="str">
        <f>IF(AND('Mapa final'!$AD$39="Media",'Mapa final'!$AF$39="Leve"),CONCATENATE("R5C",'Mapa final'!$T$39),"")</f>
        <v/>
      </c>
      <c r="N30" s="66" t="str">
        <f>IF(AND('Mapa final'!$AD$40="Media",'Mapa final'!$AF$40="Leve"),CONCATENATE("R5C",'Mapa final'!$T$40),"")</f>
        <v/>
      </c>
      <c r="O30" s="67" t="str">
        <f>IF(AND('Mapa final'!$AD$41="Media",'Mapa final'!$AF$41="Leve"),CONCATENATE("R5C",'Mapa final'!$T$41),"")</f>
        <v/>
      </c>
      <c r="P30" s="65" t="str">
        <f>IF(AND('Mapa final'!$AD$36="Media",'Mapa final'!$AF$36="Menor"),CONCATENATE("R5C",'Mapa final'!$T$36),"")</f>
        <v/>
      </c>
      <c r="Q30" s="66" t="str">
        <f>IF(AND('Mapa final'!$AD$37="Media",'Mapa final'!$AF$37="Menor"),CONCATENATE("R5C",'Mapa final'!$T$37),"")</f>
        <v/>
      </c>
      <c r="R30" s="66" t="str">
        <f>IF(AND('Mapa final'!$AD$38="Media",'Mapa final'!$AF$38="Menor"),CONCATENATE("R5C",'Mapa final'!$T$38),"")</f>
        <v/>
      </c>
      <c r="S30" s="66" t="str">
        <f>IF(AND('Mapa final'!$AD$39="Media",'Mapa final'!$AF$39="Menor"),CONCATENATE("R5C",'Mapa final'!$T$39),"")</f>
        <v/>
      </c>
      <c r="T30" s="66" t="str">
        <f>IF(AND('Mapa final'!$AD$40="Media",'Mapa final'!$AF$40="Menor"),CONCATENATE("R5C",'Mapa final'!$T$40),"")</f>
        <v/>
      </c>
      <c r="U30" s="67" t="str">
        <f>IF(AND('Mapa final'!$AD$41="Media",'Mapa final'!$AF$41="Menor"),CONCATENATE("R5C",'Mapa final'!$T$41),"")</f>
        <v/>
      </c>
      <c r="V30" s="65" t="str">
        <f>IF(AND('Mapa final'!$AD$36="Media",'Mapa final'!$AF$36="Moderado"),CONCATENATE("R5C",'Mapa final'!$T$36),"")</f>
        <v/>
      </c>
      <c r="W30" s="66" t="str">
        <f>IF(AND('Mapa final'!$AD$37="Media",'Mapa final'!$AF$37="Moderado"),CONCATENATE("R5C",'Mapa final'!$T$37),"")</f>
        <v/>
      </c>
      <c r="X30" s="66" t="str">
        <f>IF(AND('Mapa final'!$AD$38="Media",'Mapa final'!$AF$38="Moderado"),CONCATENATE("R5C",'Mapa final'!$T$38),"")</f>
        <v/>
      </c>
      <c r="Y30" s="66" t="str">
        <f>IF(AND('Mapa final'!$AD$39="Media",'Mapa final'!$AF$39="Moderado"),CONCATENATE("R5C",'Mapa final'!$T$39),"")</f>
        <v/>
      </c>
      <c r="Z30" s="66" t="str">
        <f>IF(AND('Mapa final'!$AD$40="Media",'Mapa final'!$AF$40="Moderado"),CONCATENATE("R5C",'Mapa final'!$T$40),"")</f>
        <v/>
      </c>
      <c r="AA30" s="67" t="str">
        <f>IF(AND('Mapa final'!$AD$41="Media",'Mapa final'!$AF$41="Moderado"),CONCATENATE("R5C",'Mapa final'!$T$41),"")</f>
        <v/>
      </c>
      <c r="AB30" s="49" t="str">
        <f>IF(AND('Mapa final'!$AD$36="Media",'Mapa final'!$AF$36="Mayor"),CONCATENATE("R5C",'Mapa final'!$T$36),"")</f>
        <v/>
      </c>
      <c r="AC30" s="50" t="str">
        <f>IF(AND('Mapa final'!$AD$37="Media",'Mapa final'!$AF$37="Mayor"),CONCATENATE("R5C",'Mapa final'!$T$37),"")</f>
        <v/>
      </c>
      <c r="AD30" s="55" t="str">
        <f>IF(AND('Mapa final'!$AD$38="Media",'Mapa final'!$AF$38="Mayor"),CONCATENATE("R5C",'Mapa final'!$T$38),"")</f>
        <v/>
      </c>
      <c r="AE30" s="55" t="str">
        <f>IF(AND('Mapa final'!$AD$39="Media",'Mapa final'!$AF$39="Mayor"),CONCATENATE("R5C",'Mapa final'!$T$39),"")</f>
        <v/>
      </c>
      <c r="AF30" s="55" t="str">
        <f>IF(AND('Mapa final'!$AD$40="Media",'Mapa final'!$AF$40="Mayor"),CONCATENATE("R5C",'Mapa final'!$T$40),"")</f>
        <v/>
      </c>
      <c r="AG30" s="51" t="str">
        <f>IF(AND('Mapa final'!$AD$41="Media",'Mapa final'!$AF$41="Mayor"),CONCATENATE("R5C",'Mapa final'!$T$41),"")</f>
        <v/>
      </c>
      <c r="AH30" s="52" t="str">
        <f>IF(AND('Mapa final'!$AD$36="Media",'Mapa final'!$AF$36="Catastrófico"),CONCATENATE("R5C",'Mapa final'!$T$36),"")</f>
        <v>R5C1</v>
      </c>
      <c r="AI30" s="53" t="str">
        <f>IF(AND('Mapa final'!$AD$37="Media",'Mapa final'!$AF$37="Catastrófico"),CONCATENATE("R5C",'Mapa final'!$T$37),"")</f>
        <v/>
      </c>
      <c r="AJ30" s="53" t="str">
        <f>IF(AND('Mapa final'!$AD$38="Media",'Mapa final'!$AF$38="Catastrófico"),CONCATENATE("R5C",'Mapa final'!$T$38),"")</f>
        <v/>
      </c>
      <c r="AK30" s="53" t="str">
        <f>IF(AND('Mapa final'!$AD$39="Media",'Mapa final'!$AF$39="Catastrófico"),CONCATENATE("R5C",'Mapa final'!$T$39),"")</f>
        <v/>
      </c>
      <c r="AL30" s="53" t="str">
        <f>IF(AND('Mapa final'!$AD$40="Media",'Mapa final'!$AF$40="Catastrófico"),CONCATENATE("R5C",'Mapa final'!$T$40),"")</f>
        <v/>
      </c>
      <c r="AM30" s="54" t="str">
        <f>IF(AND('Mapa final'!$AD$41="Media",'Mapa final'!$AF$41="Catastrófico"),CONCATENATE("R5C",'Mapa final'!$T$41),"")</f>
        <v/>
      </c>
      <c r="AN30" s="10"/>
      <c r="AO30" s="548"/>
      <c r="AP30" s="549"/>
      <c r="AQ30" s="549"/>
      <c r="AR30" s="549"/>
      <c r="AS30" s="549"/>
      <c r="AT30" s="55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row>
    <row r="31" spans="1:76" ht="15" customHeight="1" x14ac:dyDescent="0.25">
      <c r="A31" s="10"/>
      <c r="B31" s="466"/>
      <c r="C31" s="466"/>
      <c r="D31" s="467"/>
      <c r="E31" s="507"/>
      <c r="F31" s="508"/>
      <c r="G31" s="508"/>
      <c r="H31" s="508"/>
      <c r="I31" s="509"/>
      <c r="J31" s="65" t="str">
        <f>IF(AND('Mapa final'!$AD$42="Media",'Mapa final'!$AF$42="Leve"),CONCATENATE("R6C",'Mapa final'!$T$42),"")</f>
        <v/>
      </c>
      <c r="K31" s="66" t="str">
        <f>IF(AND('Mapa final'!$AD$43="Media",'Mapa final'!$AF$43="Leve"),CONCATENATE("R6C",'Mapa final'!$T$43),"")</f>
        <v/>
      </c>
      <c r="L31" s="66" t="str">
        <f>IF(AND('Mapa final'!$AD$44="Media",'Mapa final'!$AF$44="Leve"),CONCATENATE("R6C",'Mapa final'!$T$44),"")</f>
        <v/>
      </c>
      <c r="M31" s="66" t="str">
        <f>IF(AND('Mapa final'!$AD$45="Media",'Mapa final'!$AF$45="Leve"),CONCATENATE("R6C",'Mapa final'!$T$45),"")</f>
        <v/>
      </c>
      <c r="N31" s="66" t="str">
        <f>IF(AND('Mapa final'!$AD$46="Media",'Mapa final'!$AF$46="Leve"),CONCATENATE("R6C",'Mapa final'!$T$46),"")</f>
        <v/>
      </c>
      <c r="O31" s="67" t="str">
        <f>IF(AND('Mapa final'!$AD$47="Media",'Mapa final'!$AF$47="Leve"),CONCATENATE("R6C",'Mapa final'!$T$47),"")</f>
        <v/>
      </c>
      <c r="P31" s="65" t="str">
        <f>IF(AND('Mapa final'!$AD$42="Media",'Mapa final'!$AF$42="Menor"),CONCATENATE("R6C",'Mapa final'!$T$42),"")</f>
        <v/>
      </c>
      <c r="Q31" s="66" t="str">
        <f>IF(AND('Mapa final'!$AD$43="Media",'Mapa final'!$AF$43="Menor"),CONCATENATE("R6C",'Mapa final'!$T$43),"")</f>
        <v/>
      </c>
      <c r="R31" s="66" t="str">
        <f>IF(AND('Mapa final'!$AD$44="Media",'Mapa final'!$AF$44="Menor"),CONCATENATE("R6C",'Mapa final'!$T$44),"")</f>
        <v/>
      </c>
      <c r="S31" s="66" t="str">
        <f>IF(AND('Mapa final'!$AD$45="Media",'Mapa final'!$AF$45="Menor"),CONCATENATE("R6C",'Mapa final'!$T$45),"")</f>
        <v/>
      </c>
      <c r="T31" s="66" t="str">
        <f>IF(AND('Mapa final'!$AD$46="Media",'Mapa final'!$AF$46="Menor"),CONCATENATE("R6C",'Mapa final'!$T$46),"")</f>
        <v/>
      </c>
      <c r="U31" s="67" t="str">
        <f>IF(AND('Mapa final'!$AD$47="Media",'Mapa final'!$AF$47="Menor"),CONCATENATE("R6C",'Mapa final'!$T$47),"")</f>
        <v/>
      </c>
      <c r="V31" s="65" t="str">
        <f>IF(AND('Mapa final'!$AD$42="Media",'Mapa final'!$AF$42="Moderado"),CONCATENATE("R6C",'Mapa final'!$T$42),"")</f>
        <v/>
      </c>
      <c r="W31" s="66" t="str">
        <f>IF(AND('Mapa final'!$AD$43="Media",'Mapa final'!$AF$43="Moderado"),CONCATENATE("R6C",'Mapa final'!$T$43),"")</f>
        <v/>
      </c>
      <c r="X31" s="66" t="str">
        <f>IF(AND('Mapa final'!$AD$44="Media",'Mapa final'!$AF$44="Moderado"),CONCATENATE("R6C",'Mapa final'!$T$44),"")</f>
        <v/>
      </c>
      <c r="Y31" s="66" t="str">
        <f>IF(AND('Mapa final'!$AD$45="Media",'Mapa final'!$AF$45="Moderado"),CONCATENATE("R6C",'Mapa final'!$T$45),"")</f>
        <v/>
      </c>
      <c r="Z31" s="66" t="str">
        <f>IF(AND('Mapa final'!$AD$46="Media",'Mapa final'!$AF$46="Moderado"),CONCATENATE("R6C",'Mapa final'!$T$46),"")</f>
        <v/>
      </c>
      <c r="AA31" s="67" t="str">
        <f>IF(AND('Mapa final'!$AD$47="Media",'Mapa final'!$AF$47="Moderado"),CONCATENATE("R6C",'Mapa final'!$T$47),"")</f>
        <v/>
      </c>
      <c r="AB31" s="49" t="str">
        <f>IF(AND('Mapa final'!$AD$42="Media",'Mapa final'!$AF$42="Mayor"),CONCATENATE("R6C",'Mapa final'!$T$42),"")</f>
        <v/>
      </c>
      <c r="AC31" s="50" t="str">
        <f>IF(AND('Mapa final'!$AD$43="Media",'Mapa final'!$AF$43="Mayor"),CONCATENATE("R6C",'Mapa final'!$T$43),"")</f>
        <v/>
      </c>
      <c r="AD31" s="55" t="str">
        <f>IF(AND('Mapa final'!$AD$44="Media",'Mapa final'!$AF$44="Mayor"),CONCATENATE("R6C",'Mapa final'!$T$44),"")</f>
        <v/>
      </c>
      <c r="AE31" s="55" t="str">
        <f>IF(AND('Mapa final'!$AD$45="Media",'Mapa final'!$AF$45="Mayor"),CONCATENATE("R6C",'Mapa final'!$T$45),"")</f>
        <v/>
      </c>
      <c r="AF31" s="55" t="str">
        <f>IF(AND('Mapa final'!$AD$46="Media",'Mapa final'!$AF$46="Mayor"),CONCATENATE("R6C",'Mapa final'!$T$46),"")</f>
        <v/>
      </c>
      <c r="AG31" s="51" t="str">
        <f>IF(AND('Mapa final'!$AD$47="Media",'Mapa final'!$AF$47="Mayor"),CONCATENATE("R6C",'Mapa final'!$T$47),"")</f>
        <v/>
      </c>
      <c r="AH31" s="52" t="str">
        <f>IF(AND('Mapa final'!$AD$42="Media",'Mapa final'!$AF$42="Catastrófico"),CONCATENATE("R6C",'Mapa final'!$T$42),"")</f>
        <v/>
      </c>
      <c r="AI31" s="53" t="str">
        <f>IF(AND('Mapa final'!$AD$43="Media",'Mapa final'!$AF$43="Catastrófico"),CONCATENATE("R6C",'Mapa final'!$T$43),"")</f>
        <v/>
      </c>
      <c r="AJ31" s="53" t="str">
        <f>IF(AND('Mapa final'!$AD$44="Media",'Mapa final'!$AF$44="Catastrófico"),CONCATENATE("R6C",'Mapa final'!$T$44),"")</f>
        <v/>
      </c>
      <c r="AK31" s="53" t="str">
        <f>IF(AND('Mapa final'!$AD$45="Media",'Mapa final'!$AF$45="Catastrófico"),CONCATENATE("R6C",'Mapa final'!$T$45),"")</f>
        <v/>
      </c>
      <c r="AL31" s="53" t="str">
        <f>IF(AND('Mapa final'!$AD$46="Media",'Mapa final'!$AF$46="Catastrófico"),CONCATENATE("R6C",'Mapa final'!$T$46),"")</f>
        <v/>
      </c>
      <c r="AM31" s="54" t="str">
        <f>IF(AND('Mapa final'!$AD$47="Media",'Mapa final'!$AF$47="Catastrófico"),CONCATENATE("R6C",'Mapa final'!$T$47),"")</f>
        <v/>
      </c>
      <c r="AN31" s="10"/>
      <c r="AO31" s="548"/>
      <c r="AP31" s="549"/>
      <c r="AQ31" s="549"/>
      <c r="AR31" s="549"/>
      <c r="AS31" s="549"/>
      <c r="AT31" s="55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row>
    <row r="32" spans="1:76" ht="15" customHeight="1" x14ac:dyDescent="0.25">
      <c r="A32" s="10"/>
      <c r="B32" s="466"/>
      <c r="C32" s="466"/>
      <c r="D32" s="467"/>
      <c r="E32" s="507"/>
      <c r="F32" s="508"/>
      <c r="G32" s="508"/>
      <c r="H32" s="508"/>
      <c r="I32" s="509"/>
      <c r="J32" s="65" t="str">
        <f>IF(AND('Mapa final'!$AD$48="Media",'Mapa final'!$AF$48="Leve"),CONCATENATE("R7C",'Mapa final'!$T$48),"")</f>
        <v/>
      </c>
      <c r="K32" s="66" t="str">
        <f>IF(AND('Mapa final'!$AD$49="Media",'Mapa final'!$AF$49="Leve"),CONCATENATE("R7C",'Mapa final'!$T$49),"")</f>
        <v/>
      </c>
      <c r="L32" s="66" t="str">
        <f>IF(AND('Mapa final'!$AD$50="Media",'Mapa final'!$AF$50="Leve"),CONCATENATE("R7C",'Mapa final'!$T$50),"")</f>
        <v/>
      </c>
      <c r="M32" s="66" t="str">
        <f>IF(AND('Mapa final'!$AD$51="Media",'Mapa final'!$AF$51="Leve"),CONCATENATE("R7C",'Mapa final'!$T$51),"")</f>
        <v/>
      </c>
      <c r="N32" s="66" t="str">
        <f>IF(AND('Mapa final'!$AD$52="Media",'Mapa final'!$AF$52="Leve"),CONCATENATE("R7C",'Mapa final'!$T$52),"")</f>
        <v/>
      </c>
      <c r="O32" s="67" t="str">
        <f>IF(AND('Mapa final'!$AD$53="Media",'Mapa final'!$AF$53="Leve"),CONCATENATE("R7C",'Mapa final'!$T$53),"")</f>
        <v/>
      </c>
      <c r="P32" s="65" t="str">
        <f>IF(AND('Mapa final'!$AD$48="Media",'Mapa final'!$AF$48="Menor"),CONCATENATE("R7C",'Mapa final'!$T$48),"")</f>
        <v/>
      </c>
      <c r="Q32" s="66" t="str">
        <f>IF(AND('Mapa final'!$AD$49="Media",'Mapa final'!$AF$49="Menor"),CONCATENATE("R7C",'Mapa final'!$T$49),"")</f>
        <v/>
      </c>
      <c r="R32" s="66" t="str">
        <f>IF(AND('Mapa final'!$AD$50="Media",'Mapa final'!$AF$50="Menor"),CONCATENATE("R7C",'Mapa final'!$T$50),"")</f>
        <v/>
      </c>
      <c r="S32" s="66" t="str">
        <f>IF(AND('Mapa final'!$AD$51="Media",'Mapa final'!$AF$51="Menor"),CONCATENATE("R7C",'Mapa final'!$T$51),"")</f>
        <v/>
      </c>
      <c r="T32" s="66" t="str">
        <f>IF(AND('Mapa final'!$AD$52="Media",'Mapa final'!$AF$52="Menor"),CONCATENATE("R7C",'Mapa final'!$T$52),"")</f>
        <v/>
      </c>
      <c r="U32" s="67" t="str">
        <f>IF(AND('Mapa final'!$AD$53="Media",'Mapa final'!$AF$53="Menor"),CONCATENATE("R7C",'Mapa final'!$T$53),"")</f>
        <v/>
      </c>
      <c r="V32" s="65" t="str">
        <f>IF(AND('Mapa final'!$AD$48="Media",'Mapa final'!$AF$48="Moderado"),CONCATENATE("R7C",'Mapa final'!$T$48),"")</f>
        <v/>
      </c>
      <c r="W32" s="66" t="str">
        <f>IF(AND('Mapa final'!$AD$49="Media",'Mapa final'!$AF$49="Moderado"),CONCATENATE("R7C",'Mapa final'!$T$49),"")</f>
        <v/>
      </c>
      <c r="X32" s="66" t="str">
        <f>IF(AND('Mapa final'!$AD$50="Media",'Mapa final'!$AF$50="Moderado"),CONCATENATE("R7C",'Mapa final'!$T$50),"")</f>
        <v/>
      </c>
      <c r="Y32" s="66" t="str">
        <f>IF(AND('Mapa final'!$AD$51="Media",'Mapa final'!$AF$51="Moderado"),CONCATENATE("R7C",'Mapa final'!$T$51),"")</f>
        <v/>
      </c>
      <c r="Z32" s="66" t="str">
        <f>IF(AND('Mapa final'!$AD$52="Media",'Mapa final'!$AF$52="Moderado"),CONCATENATE("R7C",'Mapa final'!$T$52),"")</f>
        <v/>
      </c>
      <c r="AA32" s="67" t="str">
        <f>IF(AND('Mapa final'!$AD$53="Media",'Mapa final'!$AF$53="Moderado"),CONCATENATE("R7C",'Mapa final'!$T$53),"")</f>
        <v/>
      </c>
      <c r="AB32" s="49" t="str">
        <f>IF(AND('Mapa final'!$AD$48="Media",'Mapa final'!$AF$48="Mayor"),CONCATENATE("R7C",'Mapa final'!$T$48),"")</f>
        <v/>
      </c>
      <c r="AC32" s="50" t="str">
        <f>IF(AND('Mapa final'!$AD$49="Media",'Mapa final'!$AF$49="Mayor"),CONCATENATE("R7C",'Mapa final'!$T$49),"")</f>
        <v/>
      </c>
      <c r="AD32" s="55" t="str">
        <f>IF(AND('Mapa final'!$AD$50="Media",'Mapa final'!$AF$50="Mayor"),CONCATENATE("R7C",'Mapa final'!$T$50),"")</f>
        <v/>
      </c>
      <c r="AE32" s="55" t="str">
        <f>IF(AND('Mapa final'!$AD$51="Media",'Mapa final'!$AF$51="Mayor"),CONCATENATE("R7C",'Mapa final'!$T$51),"")</f>
        <v/>
      </c>
      <c r="AF32" s="55" t="str">
        <f>IF(AND('Mapa final'!$AD$52="Media",'Mapa final'!$AF$52="Mayor"),CONCATENATE("R7C",'Mapa final'!$T$52),"")</f>
        <v/>
      </c>
      <c r="AG32" s="51" t="str">
        <f>IF(AND('Mapa final'!$AD$53="Media",'Mapa final'!$AF$53="Mayor"),CONCATENATE("R7C",'Mapa final'!$T$53),"")</f>
        <v/>
      </c>
      <c r="AH32" s="52" t="str">
        <f>IF(AND('Mapa final'!$AD$48="Media",'Mapa final'!$AF$48="Catastrófico"),CONCATENATE("R7C",'Mapa final'!$T$48),"")</f>
        <v/>
      </c>
      <c r="AI32" s="53" t="str">
        <f>IF(AND('Mapa final'!$AD$49="Media",'Mapa final'!$AF$49="Catastrófico"),CONCATENATE("R7C",'Mapa final'!$T$49),"")</f>
        <v/>
      </c>
      <c r="AJ32" s="53" t="str">
        <f>IF(AND('Mapa final'!$AD$50="Media",'Mapa final'!$AF$50="Catastrófico"),CONCATENATE("R7C",'Mapa final'!$T$50),"")</f>
        <v/>
      </c>
      <c r="AK32" s="53" t="str">
        <f>IF(AND('Mapa final'!$AD$51="Media",'Mapa final'!$AF$51="Catastrófico"),CONCATENATE("R7C",'Mapa final'!$T$51),"")</f>
        <v/>
      </c>
      <c r="AL32" s="53" t="str">
        <f>IF(AND('Mapa final'!$AD$52="Media",'Mapa final'!$AF$52="Catastrófico"),CONCATENATE("R7C",'Mapa final'!$T$52),"")</f>
        <v/>
      </c>
      <c r="AM32" s="54" t="str">
        <f>IF(AND('Mapa final'!$AD$53="Media",'Mapa final'!$AF$53="Catastrófico"),CONCATENATE("R7C",'Mapa final'!$T$53),"")</f>
        <v/>
      </c>
      <c r="AN32" s="10"/>
      <c r="AO32" s="548"/>
      <c r="AP32" s="549"/>
      <c r="AQ32" s="549"/>
      <c r="AR32" s="549"/>
      <c r="AS32" s="549"/>
      <c r="AT32" s="55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row>
    <row r="33" spans="1:80" ht="15" customHeight="1" x14ac:dyDescent="0.25">
      <c r="A33" s="10"/>
      <c r="B33" s="466"/>
      <c r="C33" s="466"/>
      <c r="D33" s="467"/>
      <c r="E33" s="507"/>
      <c r="F33" s="508"/>
      <c r="G33" s="508"/>
      <c r="H33" s="508"/>
      <c r="I33" s="509"/>
      <c r="J33" s="65" t="str">
        <f>IF(AND('Mapa final'!$AD$54="Media",'Mapa final'!$AF$54="Leve"),CONCATENATE("R8C",'Mapa final'!$T$54),"")</f>
        <v/>
      </c>
      <c r="K33" s="66" t="str">
        <f>IF(AND('Mapa final'!$AD$55="Media",'Mapa final'!$AF$55="Leve"),CONCATENATE("R8C",'Mapa final'!$T$55),"")</f>
        <v/>
      </c>
      <c r="L33" s="66" t="str">
        <f>IF(AND('Mapa final'!$AD$56="Media",'Mapa final'!$AF$56="Leve"),CONCATENATE("R8C",'Mapa final'!$T$56),"")</f>
        <v/>
      </c>
      <c r="M33" s="66" t="str">
        <f>IF(AND('Mapa final'!$AD$57="Media",'Mapa final'!$AF$57="Leve"),CONCATENATE("R8C",'Mapa final'!$T$57),"")</f>
        <v/>
      </c>
      <c r="N33" s="66" t="str">
        <f>IF(AND('Mapa final'!$AD$58="Media",'Mapa final'!$AF$58="Leve"),CONCATENATE("R8C",'Mapa final'!$T$58),"")</f>
        <v/>
      </c>
      <c r="O33" s="67" t="str">
        <f>IF(AND('Mapa final'!$AD$59="Media",'Mapa final'!$AF$59="Leve"),CONCATENATE("R8C",'Mapa final'!$T$59),"")</f>
        <v/>
      </c>
      <c r="P33" s="65" t="str">
        <f>IF(AND('Mapa final'!$AD$54="Media",'Mapa final'!$AF$54="Menor"),CONCATENATE("R8C",'Mapa final'!$T$54),"")</f>
        <v/>
      </c>
      <c r="Q33" s="66" t="str">
        <f>IF(AND('Mapa final'!$AD$55="Media",'Mapa final'!$AF$55="Menor"),CONCATENATE("R8C",'Mapa final'!$T$55),"")</f>
        <v/>
      </c>
      <c r="R33" s="66" t="str">
        <f>IF(AND('Mapa final'!$AD$56="Media",'Mapa final'!$AF$56="Menor"),CONCATENATE("R8C",'Mapa final'!$T$56),"")</f>
        <v/>
      </c>
      <c r="S33" s="66" t="str">
        <f>IF(AND('Mapa final'!$AD$57="Media",'Mapa final'!$AF$57="Menor"),CONCATENATE("R8C",'Mapa final'!$T$57),"")</f>
        <v/>
      </c>
      <c r="T33" s="66" t="str">
        <f>IF(AND('Mapa final'!$AD$58="Media",'Mapa final'!$AF$58="Menor"),CONCATENATE("R8C",'Mapa final'!$T$58),"")</f>
        <v/>
      </c>
      <c r="U33" s="67" t="str">
        <f>IF(AND('Mapa final'!$AD$59="Media",'Mapa final'!$AF$59="Menor"),CONCATENATE("R8C",'Mapa final'!$T$59),"")</f>
        <v/>
      </c>
      <c r="V33" s="65" t="str">
        <f>IF(AND('Mapa final'!$AD$54="Media",'Mapa final'!$AF$54="Moderado"),CONCATENATE("R8C",'Mapa final'!$T$54),"")</f>
        <v/>
      </c>
      <c r="W33" s="66" t="str">
        <f>IF(AND('Mapa final'!$AD$55="Media",'Mapa final'!$AF$55="Moderado"),CONCATENATE("R8C",'Mapa final'!$T$55),"")</f>
        <v/>
      </c>
      <c r="X33" s="66" t="str">
        <f>IF(AND('Mapa final'!$AD$56="Media",'Mapa final'!$AF$56="Moderado"),CONCATENATE("R8C",'Mapa final'!$T$56),"")</f>
        <v/>
      </c>
      <c r="Y33" s="66" t="str">
        <f>IF(AND('Mapa final'!$AD$57="Media",'Mapa final'!$AF$57="Moderado"),CONCATENATE("R8C",'Mapa final'!$T$57),"")</f>
        <v/>
      </c>
      <c r="Z33" s="66" t="str">
        <f>IF(AND('Mapa final'!$AD$58="Media",'Mapa final'!$AF$58="Moderado"),CONCATENATE("R8C",'Mapa final'!$T$58),"")</f>
        <v/>
      </c>
      <c r="AA33" s="67" t="str">
        <f>IF(AND('Mapa final'!$AD$59="Media",'Mapa final'!$AF$59="Moderado"),CONCATENATE("R8C",'Mapa final'!$T$59),"")</f>
        <v/>
      </c>
      <c r="AB33" s="49" t="str">
        <f>IF(AND('Mapa final'!$AD$54="Media",'Mapa final'!$AF$54="Mayor"),CONCATENATE("R8C",'Mapa final'!$T$54),"")</f>
        <v/>
      </c>
      <c r="AC33" s="50" t="str">
        <f>IF(AND('Mapa final'!$AD$55="Media",'Mapa final'!$AF$55="Mayor"),CONCATENATE("R8C",'Mapa final'!$T$55),"")</f>
        <v/>
      </c>
      <c r="AD33" s="55" t="str">
        <f>IF(AND('Mapa final'!$AD$56="Media",'Mapa final'!$AF$56="Mayor"),CONCATENATE("R8C",'Mapa final'!$T$56),"")</f>
        <v/>
      </c>
      <c r="AE33" s="55" t="str">
        <f>IF(AND('Mapa final'!$AD$57="Media",'Mapa final'!$AF$57="Mayor"),CONCATENATE("R8C",'Mapa final'!$T$57),"")</f>
        <v/>
      </c>
      <c r="AF33" s="55" t="str">
        <f>IF(AND('Mapa final'!$AD$58="Media",'Mapa final'!$AF$58="Mayor"),CONCATENATE("R8C",'Mapa final'!$T$58),"")</f>
        <v/>
      </c>
      <c r="AG33" s="51" t="str">
        <f>IF(AND('Mapa final'!$AD$59="Media",'Mapa final'!$AF$59="Mayor"),CONCATENATE("R8C",'Mapa final'!$T$59),"")</f>
        <v/>
      </c>
      <c r="AH33" s="52" t="str">
        <f>IF(AND('Mapa final'!$AD$54="Media",'Mapa final'!$AF$54="Catastrófico"),CONCATENATE("R8C",'Mapa final'!$T$54),"")</f>
        <v/>
      </c>
      <c r="AI33" s="53" t="str">
        <f>IF(AND('Mapa final'!$AD$55="Media",'Mapa final'!$AF$55="Catastrófico"),CONCATENATE("R8C",'Mapa final'!$T$55),"")</f>
        <v/>
      </c>
      <c r="AJ33" s="53" t="str">
        <f>IF(AND('Mapa final'!$AD$56="Media",'Mapa final'!$AF$56="Catastrófico"),CONCATENATE("R8C",'Mapa final'!$T$56),"")</f>
        <v/>
      </c>
      <c r="AK33" s="53" t="str">
        <f>IF(AND('Mapa final'!$AD$57="Media",'Mapa final'!$AF$57="Catastrófico"),CONCATENATE("R8C",'Mapa final'!$T$57),"")</f>
        <v/>
      </c>
      <c r="AL33" s="53" t="str">
        <f>IF(AND('Mapa final'!$AD$58="Media",'Mapa final'!$AF$58="Catastrófico"),CONCATENATE("R8C",'Mapa final'!$T$58),"")</f>
        <v/>
      </c>
      <c r="AM33" s="54" t="str">
        <f>IF(AND('Mapa final'!$AD$59="Media",'Mapa final'!$AF$59="Catastrófico"),CONCATENATE("R8C",'Mapa final'!$T$59),"")</f>
        <v/>
      </c>
      <c r="AN33" s="10"/>
      <c r="AO33" s="548"/>
      <c r="AP33" s="549"/>
      <c r="AQ33" s="549"/>
      <c r="AR33" s="549"/>
      <c r="AS33" s="549"/>
      <c r="AT33" s="55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row>
    <row r="34" spans="1:80" ht="15" customHeight="1" x14ac:dyDescent="0.25">
      <c r="A34" s="10"/>
      <c r="B34" s="466"/>
      <c r="C34" s="466"/>
      <c r="D34" s="467"/>
      <c r="E34" s="507"/>
      <c r="F34" s="508"/>
      <c r="G34" s="508"/>
      <c r="H34" s="508"/>
      <c r="I34" s="509"/>
      <c r="J34" s="65" t="str">
        <f>IF(AND('Mapa final'!$AD$60="Media",'Mapa final'!$AF$60="Leve"),CONCATENATE("R9C",'Mapa final'!$T$60),"")</f>
        <v/>
      </c>
      <c r="K34" s="66" t="str">
        <f>IF(AND('Mapa final'!$AD$61="Media",'Mapa final'!$AF$61="Leve"),CONCATENATE("R9C",'Mapa final'!$T$61),"")</f>
        <v/>
      </c>
      <c r="L34" s="66" t="str">
        <f>IF(AND('Mapa final'!$AD$62="Media",'Mapa final'!$AF$62="Leve"),CONCATENATE("R9C",'Mapa final'!$T$62),"")</f>
        <v/>
      </c>
      <c r="M34" s="66" t="str">
        <f>IF(AND('Mapa final'!$AD$63="Media",'Mapa final'!$AF$63="Leve"),CONCATENATE("R9C",'Mapa final'!$T$63),"")</f>
        <v/>
      </c>
      <c r="N34" s="66" t="str">
        <f>IF(AND('Mapa final'!$AD$64="Media",'Mapa final'!$AF$64="Leve"),CONCATENATE("R9C",'Mapa final'!$T$64),"")</f>
        <v/>
      </c>
      <c r="O34" s="67" t="str">
        <f>IF(AND('Mapa final'!$AD$65="Media",'Mapa final'!$AF$65="Leve"),CONCATENATE("R9C",'Mapa final'!$T$65),"")</f>
        <v/>
      </c>
      <c r="P34" s="65" t="str">
        <f>IF(AND('Mapa final'!$AD$60="Media",'Mapa final'!$AF$60="Menor"),CONCATENATE("R9C",'Mapa final'!$T$60),"")</f>
        <v/>
      </c>
      <c r="Q34" s="66" t="str">
        <f>IF(AND('Mapa final'!$AD$61="Media",'Mapa final'!$AF$61="Menor"),CONCATENATE("R9C",'Mapa final'!$T$61),"")</f>
        <v/>
      </c>
      <c r="R34" s="66" t="str">
        <f>IF(AND('Mapa final'!$AD$62="Media",'Mapa final'!$AF$62="Menor"),CONCATENATE("R9C",'Mapa final'!$T$62),"")</f>
        <v/>
      </c>
      <c r="S34" s="66" t="str">
        <f>IF(AND('Mapa final'!$AD$63="Media",'Mapa final'!$AF$63="Menor"),CONCATENATE("R9C",'Mapa final'!$T$63),"")</f>
        <v/>
      </c>
      <c r="T34" s="66" t="str">
        <f>IF(AND('Mapa final'!$AD$64="Media",'Mapa final'!$AF$64="Menor"),CONCATENATE("R9C",'Mapa final'!$T$64),"")</f>
        <v/>
      </c>
      <c r="U34" s="67" t="str">
        <f>IF(AND('Mapa final'!$AD$65="Media",'Mapa final'!$AF$65="Menor"),CONCATENATE("R9C",'Mapa final'!$T$65),"")</f>
        <v/>
      </c>
      <c r="V34" s="65" t="str">
        <f>IF(AND('Mapa final'!$AD$60="Media",'Mapa final'!$AF$60="Moderado"),CONCATENATE("R9C",'Mapa final'!$T$60),"")</f>
        <v/>
      </c>
      <c r="W34" s="66" t="str">
        <f>IF(AND('Mapa final'!$AD$61="Media",'Mapa final'!$AF$61="Moderado"),CONCATENATE("R9C",'Mapa final'!$T$61),"")</f>
        <v/>
      </c>
      <c r="X34" s="66" t="str">
        <f>IF(AND('Mapa final'!$AD$62="Media",'Mapa final'!$AF$62="Moderado"),CONCATENATE("R9C",'Mapa final'!$T$62),"")</f>
        <v/>
      </c>
      <c r="Y34" s="66" t="str">
        <f>IF(AND('Mapa final'!$AD$63="Media",'Mapa final'!$AF$63="Moderado"),CONCATENATE("R9C",'Mapa final'!$T$63),"")</f>
        <v/>
      </c>
      <c r="Z34" s="66" t="str">
        <f>IF(AND('Mapa final'!$AD$64="Media",'Mapa final'!$AF$64="Moderado"),CONCATENATE("R9C",'Mapa final'!$T$64),"")</f>
        <v/>
      </c>
      <c r="AA34" s="67" t="str">
        <f>IF(AND('Mapa final'!$AD$65="Media",'Mapa final'!$AF$65="Moderado"),CONCATENATE("R9C",'Mapa final'!$T$65),"")</f>
        <v/>
      </c>
      <c r="AB34" s="49" t="str">
        <f>IF(AND('Mapa final'!$AD$60="Media",'Mapa final'!$AF$60="Mayor"),CONCATENATE("R9C",'Mapa final'!$T$60),"")</f>
        <v/>
      </c>
      <c r="AC34" s="50" t="str">
        <f>IF(AND('Mapa final'!$AD$61="Media",'Mapa final'!$AF$61="Mayor"),CONCATENATE("R9C",'Mapa final'!$T$61),"")</f>
        <v/>
      </c>
      <c r="AD34" s="55" t="str">
        <f>IF(AND('Mapa final'!$AD$62="Media",'Mapa final'!$AF$62="Mayor"),CONCATENATE("R9C",'Mapa final'!$T$62),"")</f>
        <v/>
      </c>
      <c r="AE34" s="55" t="str">
        <f>IF(AND('Mapa final'!$AD$63="Media",'Mapa final'!$AF$63="Mayor"),CONCATENATE("R9C",'Mapa final'!$T$63),"")</f>
        <v/>
      </c>
      <c r="AF34" s="55" t="str">
        <f>IF(AND('Mapa final'!$AD$64="Media",'Mapa final'!$AF$64="Mayor"),CONCATENATE("R9C",'Mapa final'!$T$64),"")</f>
        <v/>
      </c>
      <c r="AG34" s="51" t="str">
        <f>IF(AND('Mapa final'!$AD$65="Media",'Mapa final'!$AF$65="Mayor"),CONCATENATE("R9C",'Mapa final'!$T$65),"")</f>
        <v/>
      </c>
      <c r="AH34" s="52" t="str">
        <f>IF(AND('Mapa final'!$AD$60="Media",'Mapa final'!$AF$60="Catastrófico"),CONCATENATE("R9C",'Mapa final'!$T$60),"")</f>
        <v/>
      </c>
      <c r="AI34" s="53" t="str">
        <f>IF(AND('Mapa final'!$AD$61="Media",'Mapa final'!$AF$61="Catastrófico"),CONCATENATE("R9C",'Mapa final'!$T$61),"")</f>
        <v/>
      </c>
      <c r="AJ34" s="53" t="str">
        <f>IF(AND('Mapa final'!$AD$62="Media",'Mapa final'!$AF$62="Catastrófico"),CONCATENATE("R9C",'Mapa final'!$T$62),"")</f>
        <v/>
      </c>
      <c r="AK34" s="53" t="str">
        <f>IF(AND('Mapa final'!$AD$63="Media",'Mapa final'!$AF$63="Catastrófico"),CONCATENATE("R9C",'Mapa final'!$T$63),"")</f>
        <v/>
      </c>
      <c r="AL34" s="53" t="str">
        <f>IF(AND('Mapa final'!$AD$64="Media",'Mapa final'!$AF$64="Catastrófico"),CONCATENATE("R9C",'Mapa final'!$T$64),"")</f>
        <v/>
      </c>
      <c r="AM34" s="54" t="str">
        <f>IF(AND('Mapa final'!$AD$65="Media",'Mapa final'!$AF$65="Catastrófico"),CONCATENATE("R9C",'Mapa final'!$T$65),"")</f>
        <v/>
      </c>
      <c r="AN34" s="10"/>
      <c r="AO34" s="548"/>
      <c r="AP34" s="549"/>
      <c r="AQ34" s="549"/>
      <c r="AR34" s="549"/>
      <c r="AS34" s="549"/>
      <c r="AT34" s="55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row>
    <row r="35" spans="1:80" ht="15.75" customHeight="1" thickBot="1" x14ac:dyDescent="0.3">
      <c r="A35" s="10"/>
      <c r="B35" s="466"/>
      <c r="C35" s="466"/>
      <c r="D35" s="467"/>
      <c r="E35" s="510"/>
      <c r="F35" s="511"/>
      <c r="G35" s="511"/>
      <c r="H35" s="511"/>
      <c r="I35" s="512"/>
      <c r="J35" s="65" t="str">
        <f>IF(AND('Mapa final'!$AD$66="Media",'Mapa final'!$AF$66="Leve"),CONCATENATE("R10C",'Mapa final'!$T$66),"")</f>
        <v/>
      </c>
      <c r="K35" s="66" t="str">
        <f>IF(AND('Mapa final'!$AD$67="Media",'Mapa final'!$AF$67="Leve"),CONCATENATE("R10C",'Mapa final'!$T$67),"")</f>
        <v/>
      </c>
      <c r="L35" s="66" t="str">
        <f>IF(AND('Mapa final'!$AD$68="Media",'Mapa final'!$AF$68="Leve"),CONCATENATE("R10C",'Mapa final'!$T$68),"")</f>
        <v/>
      </c>
      <c r="M35" s="66" t="str">
        <f>IF(AND('Mapa final'!$AD$69="Media",'Mapa final'!$AF$69="Leve"),CONCATENATE("R10C",'Mapa final'!$T$69),"")</f>
        <v/>
      </c>
      <c r="N35" s="66" t="str">
        <f>IF(AND('Mapa final'!$AD$70="Media",'Mapa final'!$AF$70="Leve"),CONCATENATE("R10C",'Mapa final'!$T$70),"")</f>
        <v/>
      </c>
      <c r="O35" s="67" t="str">
        <f>IF(AND('Mapa final'!$AD$71="Media",'Mapa final'!$AF$71="Leve"),CONCATENATE("R10C",'Mapa final'!$T$71),"")</f>
        <v/>
      </c>
      <c r="P35" s="65" t="str">
        <f>IF(AND('Mapa final'!$AD$66="Media",'Mapa final'!$AF$66="Menor"),CONCATENATE("R10C",'Mapa final'!$T$66),"")</f>
        <v/>
      </c>
      <c r="Q35" s="66" t="str">
        <f>IF(AND('Mapa final'!$AD$67="Media",'Mapa final'!$AF$67="Menor"),CONCATENATE("R10C",'Mapa final'!$T$67),"")</f>
        <v/>
      </c>
      <c r="R35" s="66" t="str">
        <f>IF(AND('Mapa final'!$AD$68="Media",'Mapa final'!$AF$68="Menor"),CONCATENATE("R10C",'Mapa final'!$T$68),"")</f>
        <v/>
      </c>
      <c r="S35" s="66" t="str">
        <f>IF(AND('Mapa final'!$AD$69="Media",'Mapa final'!$AF$69="Menor"),CONCATENATE("R10C",'Mapa final'!$T$69),"")</f>
        <v/>
      </c>
      <c r="T35" s="66" t="str">
        <f>IF(AND('Mapa final'!$AD$70="Media",'Mapa final'!$AF$70="Menor"),CONCATENATE("R10C",'Mapa final'!$T$70),"")</f>
        <v/>
      </c>
      <c r="U35" s="67" t="str">
        <f>IF(AND('Mapa final'!$AD$71="Media",'Mapa final'!$AF$71="Menor"),CONCATENATE("R10C",'Mapa final'!$T$71),"")</f>
        <v/>
      </c>
      <c r="V35" s="65" t="str">
        <f>IF(AND('Mapa final'!$AD$66="Media",'Mapa final'!$AF$66="Moderado"),CONCATENATE("R10C",'Mapa final'!$T$66),"")</f>
        <v/>
      </c>
      <c r="W35" s="66" t="str">
        <f>IF(AND('Mapa final'!$AD$67="Media",'Mapa final'!$AF$67="Moderado"),CONCATENATE("R10C",'Mapa final'!$T$67),"")</f>
        <v/>
      </c>
      <c r="X35" s="66" t="str">
        <f>IF(AND('Mapa final'!$AD$68="Media",'Mapa final'!$AF$68="Moderado"),CONCATENATE("R10C",'Mapa final'!$T$68),"")</f>
        <v/>
      </c>
      <c r="Y35" s="66" t="str">
        <f>IF(AND('Mapa final'!$AD$69="Media",'Mapa final'!$AF$69="Moderado"),CONCATENATE("R10C",'Mapa final'!$T$69),"")</f>
        <v/>
      </c>
      <c r="Z35" s="66" t="str">
        <f>IF(AND('Mapa final'!$AD$70="Media",'Mapa final'!$AF$70="Moderado"),CONCATENATE("R10C",'Mapa final'!$T$70),"")</f>
        <v/>
      </c>
      <c r="AA35" s="67" t="str">
        <f>IF(AND('Mapa final'!$AD$71="Media",'Mapa final'!$AF$71="Moderado"),CONCATENATE("R10C",'Mapa final'!$T$71),"")</f>
        <v/>
      </c>
      <c r="AB35" s="56" t="str">
        <f>IF(AND('Mapa final'!$AD$66="Media",'Mapa final'!$AF$66="Mayor"),CONCATENATE("R10C",'Mapa final'!$T$66),"")</f>
        <v/>
      </c>
      <c r="AC35" s="57" t="str">
        <f>IF(AND('Mapa final'!$AD$67="Media",'Mapa final'!$AF$67="Mayor"),CONCATENATE("R10C",'Mapa final'!$T$67),"")</f>
        <v/>
      </c>
      <c r="AD35" s="57" t="str">
        <f>IF(AND('Mapa final'!$AD$68="Media",'Mapa final'!$AF$68="Mayor"),CONCATENATE("R10C",'Mapa final'!$T$68),"")</f>
        <v/>
      </c>
      <c r="AE35" s="57" t="str">
        <f>IF(AND('Mapa final'!$AD$69="Media",'Mapa final'!$AF$69="Mayor"),CONCATENATE("R10C",'Mapa final'!$T$69),"")</f>
        <v/>
      </c>
      <c r="AF35" s="57" t="str">
        <f>IF(AND('Mapa final'!$AD$70="Media",'Mapa final'!$AF$70="Mayor"),CONCATENATE("R10C",'Mapa final'!$T$70),"")</f>
        <v/>
      </c>
      <c r="AG35" s="58" t="str">
        <f>IF(AND('Mapa final'!$AD$71="Media",'Mapa final'!$AF$71="Mayor"),CONCATENATE("R10C",'Mapa final'!$T$71),"")</f>
        <v/>
      </c>
      <c r="AH35" s="59" t="str">
        <f>IF(AND('Mapa final'!$AD$66="Media",'Mapa final'!$AF$66="Catastrófico"),CONCATENATE("R10C",'Mapa final'!$T$66),"")</f>
        <v/>
      </c>
      <c r="AI35" s="60" t="str">
        <f>IF(AND('Mapa final'!$AD$67="Media",'Mapa final'!$AF$67="Catastrófico"),CONCATENATE("R10C",'Mapa final'!$T$67),"")</f>
        <v/>
      </c>
      <c r="AJ35" s="60" t="str">
        <f>IF(AND('Mapa final'!$AD$68="Media",'Mapa final'!$AF$68="Catastrófico"),CONCATENATE("R10C",'Mapa final'!$T$68),"")</f>
        <v/>
      </c>
      <c r="AK35" s="60" t="str">
        <f>IF(AND('Mapa final'!$AD$69="Media",'Mapa final'!$AF$69="Catastrófico"),CONCATENATE("R10C",'Mapa final'!$T$69),"")</f>
        <v/>
      </c>
      <c r="AL35" s="60" t="str">
        <f>IF(AND('Mapa final'!$AD$70="Media",'Mapa final'!$AF$70="Catastrófico"),CONCATENATE("R10C",'Mapa final'!$T$70),"")</f>
        <v/>
      </c>
      <c r="AM35" s="61" t="str">
        <f>IF(AND('Mapa final'!$AD$71="Media",'Mapa final'!$AF$71="Catastrófico"),CONCATENATE("R10C",'Mapa final'!$T$71),"")</f>
        <v/>
      </c>
      <c r="AN35" s="10"/>
      <c r="AO35" s="551"/>
      <c r="AP35" s="552"/>
      <c r="AQ35" s="552"/>
      <c r="AR35" s="552"/>
      <c r="AS35" s="552"/>
      <c r="AT35" s="553"/>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row>
    <row r="36" spans="1:80" ht="15" customHeight="1" x14ac:dyDescent="0.25">
      <c r="A36" s="10"/>
      <c r="B36" s="466"/>
      <c r="C36" s="466"/>
      <c r="D36" s="467"/>
      <c r="E36" s="504" t="s">
        <v>108</v>
      </c>
      <c r="F36" s="505"/>
      <c r="G36" s="505"/>
      <c r="H36" s="505"/>
      <c r="I36" s="505"/>
      <c r="J36" s="71" t="str">
        <f>IF(AND('Mapa final'!$AD$12="Baja",'Mapa final'!$AF$12="Leve"),CONCATENATE("R1C",'Mapa final'!$T$12),"")</f>
        <v/>
      </c>
      <c r="K36" s="72" t="str">
        <f>IF(AND('Mapa final'!$AD$13="Baja",'Mapa final'!$AF$13="Leve"),CONCATENATE("R1C",'Mapa final'!$T$13),"")</f>
        <v/>
      </c>
      <c r="L36" s="72" t="str">
        <f>IF(AND('Mapa final'!$AD$14="Baja",'Mapa final'!$AF$14="Leve"),CONCATENATE("R1C",'Mapa final'!$T$14),"")</f>
        <v/>
      </c>
      <c r="M36" s="72" t="str">
        <f>IF(AND('Mapa final'!$AD$15="Baja",'Mapa final'!$AF$15="Leve"),CONCATENATE("R1C",'Mapa final'!$T$15),"")</f>
        <v/>
      </c>
      <c r="N36" s="72" t="str">
        <f>IF(AND('Mapa final'!$AD$16="Baja",'Mapa final'!$AF$16="Leve"),CONCATENATE("R1C",'Mapa final'!$T$16),"")</f>
        <v/>
      </c>
      <c r="O36" s="73" t="str">
        <f>IF(AND('Mapa final'!$AD$17="Baja",'Mapa final'!$AF$17="Leve"),CONCATENATE("R1C",'Mapa final'!$T$17),"")</f>
        <v/>
      </c>
      <c r="P36" s="62" t="str">
        <f>IF(AND('Mapa final'!$AD$12="Baja",'Mapa final'!$AF$12="Menor"),CONCATENATE("R1C",'Mapa final'!$T$12),"")</f>
        <v/>
      </c>
      <c r="Q36" s="63" t="str">
        <f>IF(AND('Mapa final'!$AD$13="Baja",'Mapa final'!$AF$13="Menor"),CONCATENATE("R1C",'Mapa final'!$T$13),"")</f>
        <v/>
      </c>
      <c r="R36" s="63" t="str">
        <f>IF(AND('Mapa final'!$AD$14="Baja",'Mapa final'!$AF$14="Menor"),CONCATENATE("R1C",'Mapa final'!$T$14),"")</f>
        <v/>
      </c>
      <c r="S36" s="63" t="str">
        <f>IF(AND('Mapa final'!$AD$15="Baja",'Mapa final'!$AF$15="Menor"),CONCATENATE("R1C",'Mapa final'!$T$15),"")</f>
        <v/>
      </c>
      <c r="T36" s="63" t="str">
        <f>IF(AND('Mapa final'!$AD$16="Baja",'Mapa final'!$AF$16="Menor"),CONCATENATE("R1C",'Mapa final'!$T$16),"")</f>
        <v/>
      </c>
      <c r="U36" s="64" t="str">
        <f>IF(AND('Mapa final'!$AD$17="Baja",'Mapa final'!$AF$17="Menor"),CONCATENATE("R1C",'Mapa final'!$T$17),"")</f>
        <v/>
      </c>
      <c r="V36" s="62" t="str">
        <f>IF(AND('Mapa final'!$AD$12="Baja",'Mapa final'!$AF$12="Moderado"),CONCATENATE("R1C",'Mapa final'!$T$12),"")</f>
        <v/>
      </c>
      <c r="W36" s="63" t="str">
        <f>IF(AND('Mapa final'!$AD$13="Baja",'Mapa final'!$AF$13="Moderado"),CONCATENATE("R1C",'Mapa final'!$T$13),"")</f>
        <v/>
      </c>
      <c r="X36" s="63" t="str">
        <f>IF(AND('Mapa final'!$AD$14="Baja",'Mapa final'!$AF$14="Moderado"),CONCATENATE("R1C",'Mapa final'!$T$14),"")</f>
        <v/>
      </c>
      <c r="Y36" s="63" t="str">
        <f>IF(AND('Mapa final'!$AD$15="Baja",'Mapa final'!$AF$15="Moderado"),CONCATENATE("R1C",'Mapa final'!$T$15),"")</f>
        <v/>
      </c>
      <c r="Z36" s="63" t="str">
        <f>IF(AND('Mapa final'!$AD$16="Baja",'Mapa final'!$AF$16="Moderado"),CONCATENATE("R1C",'Mapa final'!$T$16),"")</f>
        <v/>
      </c>
      <c r="AA36" s="64" t="str">
        <f>IF(AND('Mapa final'!$AD$17="Baja",'Mapa final'!$AF$17="Moderado"),CONCATENATE("R1C",'Mapa final'!$T$17),"")</f>
        <v/>
      </c>
      <c r="AB36" s="43" t="str">
        <f>IF(AND('Mapa final'!$AD$12="Baja",'Mapa final'!$AF$12="Mayor"),CONCATENATE("R1C",'Mapa final'!$T$12),"")</f>
        <v/>
      </c>
      <c r="AC36" s="44" t="str">
        <f>IF(AND('Mapa final'!$AD$13="Baja",'Mapa final'!$AF$13="Mayor"),CONCATENATE("R1C",'Mapa final'!$T$13),"")</f>
        <v/>
      </c>
      <c r="AD36" s="44" t="str">
        <f>IF(AND('Mapa final'!$AD$14="Baja",'Mapa final'!$AF$14="Mayor"),CONCATENATE("R1C",'Mapa final'!$T$14),"")</f>
        <v/>
      </c>
      <c r="AE36" s="44" t="str">
        <f>IF(AND('Mapa final'!$AD$15="Baja",'Mapa final'!$AF$15="Mayor"),CONCATENATE("R1C",'Mapa final'!$T$15),"")</f>
        <v>R1C4</v>
      </c>
      <c r="AF36" s="44" t="str">
        <f>IF(AND('Mapa final'!$AD$16="Baja",'Mapa final'!$AF$16="Mayor"),CONCATENATE("R1C",'Mapa final'!$T$16),"")</f>
        <v/>
      </c>
      <c r="AG36" s="45" t="str">
        <f>IF(AND('Mapa final'!$AD$17="Baja",'Mapa final'!$AF$17="Mayor"),CONCATENATE("R1C",'Mapa final'!$T$17),"")</f>
        <v/>
      </c>
      <c r="AH36" s="46" t="str">
        <f>IF(AND('Mapa final'!$AD$12="Baja",'Mapa final'!$AF$12="Catastrófico"),CONCATENATE("R1C",'Mapa final'!$T$12),"")</f>
        <v/>
      </c>
      <c r="AI36" s="47" t="str">
        <f>IF(AND('Mapa final'!$AD$13="Baja",'Mapa final'!$AF$13="Catastrófico"),CONCATENATE("R1C",'Mapa final'!$T$13),"")</f>
        <v/>
      </c>
      <c r="AJ36" s="47" t="str">
        <f>IF(AND('Mapa final'!$AD$14="Baja",'Mapa final'!$AF$14="Catastrófico"),CONCATENATE("R1C",'Mapa final'!$T$14),"")</f>
        <v>R1C3</v>
      </c>
      <c r="AK36" s="47" t="str">
        <f>IF(AND('Mapa final'!$AD$15="Baja",'Mapa final'!$AF$15="Catastrófico"),CONCATENATE("R1C",'Mapa final'!$T$15),"")</f>
        <v/>
      </c>
      <c r="AL36" s="47" t="str">
        <f>IF(AND('Mapa final'!$AD$16="Baja",'Mapa final'!$AF$16="Catastrófico"),CONCATENATE("R1C",'Mapa final'!$T$16),"")</f>
        <v/>
      </c>
      <c r="AM36" s="48" t="str">
        <f>IF(AND('Mapa final'!$AD$17="Baja",'Mapa final'!$AF$17="Catastrófico"),CONCATENATE("R1C",'Mapa final'!$T$17),"")</f>
        <v/>
      </c>
      <c r="AN36" s="10"/>
      <c r="AO36" s="536" t="s">
        <v>77</v>
      </c>
      <c r="AP36" s="537"/>
      <c r="AQ36" s="537"/>
      <c r="AR36" s="537"/>
      <c r="AS36" s="537"/>
      <c r="AT36" s="538"/>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row>
    <row r="37" spans="1:80" ht="15" customHeight="1" x14ac:dyDescent="0.25">
      <c r="A37" s="10"/>
      <c r="B37" s="466"/>
      <c r="C37" s="466"/>
      <c r="D37" s="467"/>
      <c r="E37" s="523"/>
      <c r="F37" s="524"/>
      <c r="G37" s="524"/>
      <c r="H37" s="524"/>
      <c r="I37" s="524"/>
      <c r="J37" s="74" t="str">
        <f>IF(AND('Mapa final'!$AD$18="Baja",'Mapa final'!$AF$18="Leve"),CONCATENATE("R2C",'Mapa final'!$T$18),"")</f>
        <v/>
      </c>
      <c r="K37" s="75" t="str">
        <f>IF(AND('Mapa final'!$AD$19="Baja",'Mapa final'!$AF$19="Leve"),CONCATENATE("R2C",'Mapa final'!$T$19),"")</f>
        <v/>
      </c>
      <c r="L37" s="75" t="str">
        <f>IF(AND('Mapa final'!$AD$20="Baja",'Mapa final'!$AF$20="Leve"),CONCATENATE("R2C",'Mapa final'!$T$20),"")</f>
        <v/>
      </c>
      <c r="M37" s="75" t="str">
        <f>IF(AND('Mapa final'!$AD$21="Baja",'Mapa final'!$AF$21="Leve"),CONCATENATE("R2C",'Mapa final'!$T$21),"")</f>
        <v/>
      </c>
      <c r="N37" s="75" t="str">
        <f>IF(AND('Mapa final'!$AD$22="Baja",'Mapa final'!$AF$22="Leve"),CONCATENATE("R2C",'Mapa final'!$T$22),"")</f>
        <v/>
      </c>
      <c r="O37" s="76" t="str">
        <f>IF(AND('Mapa final'!$AD$23="Baja",'Mapa final'!$AF$23="Leve"),CONCATENATE("R2C",'Mapa final'!$T$23),"")</f>
        <v/>
      </c>
      <c r="P37" s="65" t="str">
        <f>IF(AND('Mapa final'!$AD$18="Baja",'Mapa final'!$AF$18="Menor"),CONCATENATE("R2C",'Mapa final'!$T$18),"")</f>
        <v/>
      </c>
      <c r="Q37" s="66" t="str">
        <f>IF(AND('Mapa final'!$AD$19="Baja",'Mapa final'!$AF$19="Menor"),CONCATENATE("R2C",'Mapa final'!$T$19),"")</f>
        <v/>
      </c>
      <c r="R37" s="66" t="str">
        <f>IF(AND('Mapa final'!$AD$20="Baja",'Mapa final'!$AF$20="Menor"),CONCATENATE("R2C",'Mapa final'!$T$20),"")</f>
        <v/>
      </c>
      <c r="S37" s="66" t="str">
        <f>IF(AND('Mapa final'!$AD$21="Baja",'Mapa final'!$AF$21="Menor"),CONCATENATE("R2C",'Mapa final'!$T$21),"")</f>
        <v/>
      </c>
      <c r="T37" s="66" t="str">
        <f>IF(AND('Mapa final'!$AD$22="Baja",'Mapa final'!$AF$22="Menor"),CONCATENATE("R2C",'Mapa final'!$T$22),"")</f>
        <v/>
      </c>
      <c r="U37" s="67" t="str">
        <f>IF(AND('Mapa final'!$AD$23="Baja",'Mapa final'!$AF$23="Menor"),CONCATENATE("R2C",'Mapa final'!$T$23),"")</f>
        <v/>
      </c>
      <c r="V37" s="65" t="str">
        <f>IF(AND('Mapa final'!$AD$18="Baja",'Mapa final'!$AF$18="Moderado"),CONCATENATE("R2C",'Mapa final'!$T$18),"")</f>
        <v>R2C1</v>
      </c>
      <c r="W37" s="66" t="str">
        <f>IF(AND('Mapa final'!$AD$19="Baja",'Mapa final'!$AF$19="Moderado"),CONCATENATE("R2C",'Mapa final'!$T$19),"")</f>
        <v>R2C2</v>
      </c>
      <c r="X37" s="66" t="str">
        <f>IF(AND('Mapa final'!$AD$20="Baja",'Mapa final'!$AF$20="Moderado"),CONCATENATE("R2C",'Mapa final'!$T$20),"")</f>
        <v/>
      </c>
      <c r="Y37" s="66" t="str">
        <f>IF(AND('Mapa final'!$AD$21="Baja",'Mapa final'!$AF$21="Moderado"),CONCATENATE("R2C",'Mapa final'!$T$21),"")</f>
        <v/>
      </c>
      <c r="Z37" s="66" t="str">
        <f>IF(AND('Mapa final'!$AD$22="Baja",'Mapa final'!$AF$22="Moderado"),CONCATENATE("R2C",'Mapa final'!$T$22),"")</f>
        <v/>
      </c>
      <c r="AA37" s="67" t="str">
        <f>IF(AND('Mapa final'!$AD$23="Baja",'Mapa final'!$AF$23="Moderado"),CONCATENATE("R2C",'Mapa final'!$T$23),"")</f>
        <v/>
      </c>
      <c r="AB37" s="49" t="str">
        <f>IF(AND('Mapa final'!$AD$18="Baja",'Mapa final'!$AF$18="Mayor"),CONCATENATE("R2C",'Mapa final'!$T$18),"")</f>
        <v/>
      </c>
      <c r="AC37" s="50" t="str">
        <f>IF(AND('Mapa final'!$AD$19="Baja",'Mapa final'!$AF$19="Mayor"),CONCATENATE("R2C",'Mapa final'!$T$19),"")</f>
        <v/>
      </c>
      <c r="AD37" s="50" t="str">
        <f>IF(AND('Mapa final'!$AD$20="Baja",'Mapa final'!$AF$20="Mayor"),CONCATENATE("R2C",'Mapa final'!$T$20),"")</f>
        <v/>
      </c>
      <c r="AE37" s="50" t="str">
        <f>IF(AND('Mapa final'!$AD$21="Baja",'Mapa final'!$AF$21="Mayor"),CONCATENATE("R2C",'Mapa final'!$T$21),"")</f>
        <v/>
      </c>
      <c r="AF37" s="50" t="str">
        <f>IF(AND('Mapa final'!$AD$22="Baja",'Mapa final'!$AF$22="Mayor"),CONCATENATE("R2C",'Mapa final'!$T$22),"")</f>
        <v/>
      </c>
      <c r="AG37" s="51" t="str">
        <f>IF(AND('Mapa final'!$AD$23="Baja",'Mapa final'!$AF$23="Mayor"),CONCATENATE("R2C",'Mapa final'!$T$23),"")</f>
        <v/>
      </c>
      <c r="AH37" s="52" t="str">
        <f>IF(AND('Mapa final'!$AD$18="Baja",'Mapa final'!$AF$18="Catastrófico"),CONCATENATE("R2C",'Mapa final'!$T$18),"")</f>
        <v/>
      </c>
      <c r="AI37" s="53" t="str">
        <f>IF(AND('Mapa final'!$AD$19="Baja",'Mapa final'!$AF$19="Catastrófico"),CONCATENATE("R2C",'Mapa final'!$T$19),"")</f>
        <v/>
      </c>
      <c r="AJ37" s="53" t="str">
        <f>IF(AND('Mapa final'!$AD$20="Baja",'Mapa final'!$AF$20="Catastrófico"),CONCATENATE("R2C",'Mapa final'!$T$20),"")</f>
        <v/>
      </c>
      <c r="AK37" s="53" t="str">
        <f>IF(AND('Mapa final'!$AD$21="Baja",'Mapa final'!$AF$21="Catastrófico"),CONCATENATE("R2C",'Mapa final'!$T$21),"")</f>
        <v/>
      </c>
      <c r="AL37" s="53" t="str">
        <f>IF(AND('Mapa final'!$AD$22="Baja",'Mapa final'!$AF$22="Catastrófico"),CONCATENATE("R2C",'Mapa final'!$T$22),"")</f>
        <v/>
      </c>
      <c r="AM37" s="54" t="str">
        <f>IF(AND('Mapa final'!$AD$23="Baja",'Mapa final'!$AF$23="Catastrófico"),CONCATENATE("R2C",'Mapa final'!$T$23),"")</f>
        <v/>
      </c>
      <c r="AN37" s="10"/>
      <c r="AO37" s="539"/>
      <c r="AP37" s="540"/>
      <c r="AQ37" s="540"/>
      <c r="AR37" s="540"/>
      <c r="AS37" s="540"/>
      <c r="AT37" s="541"/>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row>
    <row r="38" spans="1:80" ht="15" customHeight="1" x14ac:dyDescent="0.25">
      <c r="A38" s="10"/>
      <c r="B38" s="466"/>
      <c r="C38" s="466"/>
      <c r="D38" s="467"/>
      <c r="E38" s="507"/>
      <c r="F38" s="508"/>
      <c r="G38" s="508"/>
      <c r="H38" s="508"/>
      <c r="I38" s="524"/>
      <c r="J38" s="74" t="str">
        <f>IF(AND('Mapa final'!$AD$24="Baja",'Mapa final'!$AF$24="Leve"),CONCATENATE("R3C",'Mapa final'!$T$24),"")</f>
        <v/>
      </c>
      <c r="K38" s="75" t="str">
        <f>IF(AND('Mapa final'!$AD$25="Baja",'Mapa final'!$AF$25="Leve"),CONCATENATE("R3C",'Mapa final'!$T$25),"")</f>
        <v/>
      </c>
      <c r="L38" s="75" t="str">
        <f>IF(AND('Mapa final'!$AD$26="Baja",'Mapa final'!$AF$26="Leve"),CONCATENATE("R3C",'Mapa final'!$T$26),"")</f>
        <v/>
      </c>
      <c r="M38" s="75" t="str">
        <f>IF(AND('Mapa final'!$AD$27="Baja",'Mapa final'!$AF$27="Leve"),CONCATENATE("R3C",'Mapa final'!$T$27),"")</f>
        <v/>
      </c>
      <c r="N38" s="75" t="str">
        <f>IF(AND('Mapa final'!$AD$28="Baja",'Mapa final'!$AF$28="Leve"),CONCATENATE("R3C",'Mapa final'!$T$28),"")</f>
        <v/>
      </c>
      <c r="O38" s="76" t="str">
        <f>IF(AND('Mapa final'!$AD$29="Baja",'Mapa final'!$AF$29="Leve"),CONCATENATE("R3C",'Mapa final'!$T$29),"")</f>
        <v/>
      </c>
      <c r="P38" s="65" t="str">
        <f>IF(AND('Mapa final'!$AD$24="Baja",'Mapa final'!$AF$24="Menor"),CONCATENATE("R3C",'Mapa final'!$T$24),"")</f>
        <v/>
      </c>
      <c r="Q38" s="66" t="str">
        <f>IF(AND('Mapa final'!$AD$25="Baja",'Mapa final'!$AF$25="Menor"),CONCATENATE("R3C",'Mapa final'!$T$25),"")</f>
        <v/>
      </c>
      <c r="R38" s="66" t="str">
        <f>IF(AND('Mapa final'!$AD$26="Baja",'Mapa final'!$AF$26="Menor"),CONCATENATE("R3C",'Mapa final'!$T$26),"")</f>
        <v/>
      </c>
      <c r="S38" s="66" t="str">
        <f>IF(AND('Mapa final'!$AD$27="Baja",'Mapa final'!$AF$27="Menor"),CONCATENATE("R3C",'Mapa final'!$T$27),"")</f>
        <v/>
      </c>
      <c r="T38" s="66" t="str">
        <f>IF(AND('Mapa final'!$AD$28="Baja",'Mapa final'!$AF$28="Menor"),CONCATENATE("R3C",'Mapa final'!$T$28),"")</f>
        <v/>
      </c>
      <c r="U38" s="67" t="str">
        <f>IF(AND('Mapa final'!$AD$29="Baja",'Mapa final'!$AF$29="Menor"),CONCATENATE("R3C",'Mapa final'!$T$29),"")</f>
        <v/>
      </c>
      <c r="V38" s="65" t="str">
        <f>IF(AND('Mapa final'!$AD$24="Baja",'Mapa final'!$AF$24="Moderado"),CONCATENATE("R3C",'Mapa final'!$T$24),"")</f>
        <v/>
      </c>
      <c r="W38" s="66" t="str">
        <f>IF(AND('Mapa final'!$AD$25="Baja",'Mapa final'!$AF$25="Moderado"),CONCATENATE("R3C",'Mapa final'!$T$25),"")</f>
        <v/>
      </c>
      <c r="X38" s="66" t="str">
        <f>IF(AND('Mapa final'!$AD$26="Baja",'Mapa final'!$AF$26="Moderado"),CONCATENATE("R3C",'Mapa final'!$T$26),"")</f>
        <v/>
      </c>
      <c r="Y38" s="66" t="str">
        <f>IF(AND('Mapa final'!$AD$27="Baja",'Mapa final'!$AF$27="Moderado"),CONCATENATE("R3C",'Mapa final'!$T$27),"")</f>
        <v/>
      </c>
      <c r="Z38" s="66" t="str">
        <f>IF(AND('Mapa final'!$AD$28="Baja",'Mapa final'!$AF$28="Moderado"),CONCATENATE("R3C",'Mapa final'!$T$28),"")</f>
        <v/>
      </c>
      <c r="AA38" s="67" t="str">
        <f>IF(AND('Mapa final'!$AD$29="Baja",'Mapa final'!$AF$29="Moderado"),CONCATENATE("R3C",'Mapa final'!$T$29),"")</f>
        <v/>
      </c>
      <c r="AB38" s="49" t="str">
        <f>IF(AND('Mapa final'!$AD$24="Baja",'Mapa final'!$AF$24="Mayor"),CONCATENATE("R3C",'Mapa final'!$T$24),"")</f>
        <v>R3C1</v>
      </c>
      <c r="AC38" s="50" t="str">
        <f>IF(AND('Mapa final'!$AD$25="Baja",'Mapa final'!$AF$25="Mayor"),CONCATENATE("R3C",'Mapa final'!$T$25),"")</f>
        <v>R3C2</v>
      </c>
      <c r="AD38" s="50" t="str">
        <f>IF(AND('Mapa final'!$AD$26="Baja",'Mapa final'!$AF$26="Mayor"),CONCATENATE("R3C",'Mapa final'!$T$26),"")</f>
        <v/>
      </c>
      <c r="AE38" s="50" t="str">
        <f>IF(AND('Mapa final'!$AD$27="Baja",'Mapa final'!$AF$27="Mayor"),CONCATENATE("R3C",'Mapa final'!$T$27),"")</f>
        <v/>
      </c>
      <c r="AF38" s="50" t="str">
        <f>IF(AND('Mapa final'!$AD$28="Baja",'Mapa final'!$AF$28="Mayor"),CONCATENATE("R3C",'Mapa final'!$T$28),"")</f>
        <v/>
      </c>
      <c r="AG38" s="51" t="str">
        <f>IF(AND('Mapa final'!$AD$29="Baja",'Mapa final'!$AF$29="Mayor"),CONCATENATE("R3C",'Mapa final'!$T$29),"")</f>
        <v/>
      </c>
      <c r="AH38" s="52" t="str">
        <f>IF(AND('Mapa final'!$AD$24="Baja",'Mapa final'!$AF$24="Catastrófico"),CONCATENATE("R3C",'Mapa final'!$T$24),"")</f>
        <v/>
      </c>
      <c r="AI38" s="53" t="str">
        <f>IF(AND('Mapa final'!$AD$25="Baja",'Mapa final'!$AF$25="Catastrófico"),CONCATENATE("R3C",'Mapa final'!$T$25),"")</f>
        <v/>
      </c>
      <c r="AJ38" s="53" t="str">
        <f>IF(AND('Mapa final'!$AD$26="Baja",'Mapa final'!$AF$26="Catastrófico"),CONCATENATE("R3C",'Mapa final'!$T$26),"")</f>
        <v/>
      </c>
      <c r="AK38" s="53" t="str">
        <f>IF(AND('Mapa final'!$AD$27="Baja",'Mapa final'!$AF$27="Catastrófico"),CONCATENATE("R3C",'Mapa final'!$T$27),"")</f>
        <v/>
      </c>
      <c r="AL38" s="53" t="str">
        <f>IF(AND('Mapa final'!$AD$28="Baja",'Mapa final'!$AF$28="Catastrófico"),CONCATENATE("R3C",'Mapa final'!$T$28),"")</f>
        <v/>
      </c>
      <c r="AM38" s="54" t="str">
        <f>IF(AND('Mapa final'!$AD$29="Baja",'Mapa final'!$AF$29="Catastrófico"),CONCATENATE("R3C",'Mapa final'!$T$29),"")</f>
        <v/>
      </c>
      <c r="AN38" s="10"/>
      <c r="AO38" s="539"/>
      <c r="AP38" s="540"/>
      <c r="AQ38" s="540"/>
      <c r="AR38" s="540"/>
      <c r="AS38" s="540"/>
      <c r="AT38" s="541"/>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row>
    <row r="39" spans="1:80" ht="15" customHeight="1" x14ac:dyDescent="0.25">
      <c r="A39" s="10"/>
      <c r="B39" s="466"/>
      <c r="C39" s="466"/>
      <c r="D39" s="467"/>
      <c r="E39" s="507"/>
      <c r="F39" s="508"/>
      <c r="G39" s="508"/>
      <c r="H39" s="508"/>
      <c r="I39" s="524"/>
      <c r="J39" s="74" t="str">
        <f>IF(AND('Mapa final'!$AD$30="Baja",'Mapa final'!$AF$30="Leve"),CONCATENATE("R4C",'Mapa final'!$T$30),"")</f>
        <v/>
      </c>
      <c r="K39" s="75" t="str">
        <f>IF(AND('Mapa final'!$AD$31="Baja",'Mapa final'!$AF$31="Leve"),CONCATENATE("R4C",'Mapa final'!$T$31),"")</f>
        <v/>
      </c>
      <c r="L39" s="75" t="str">
        <f>IF(AND('Mapa final'!$AD$32="Baja",'Mapa final'!$AF$32="Leve"),CONCATENATE("R4C",'Mapa final'!$T$32),"")</f>
        <v/>
      </c>
      <c r="M39" s="75" t="str">
        <f>IF(AND('Mapa final'!$AD$33="Baja",'Mapa final'!$AF$33="Leve"),CONCATENATE("R4C",'Mapa final'!$T$33),"")</f>
        <v/>
      </c>
      <c r="N39" s="75" t="str">
        <f>IF(AND('Mapa final'!$AD$34="Baja",'Mapa final'!$AF$34="Leve"),CONCATENATE("R4C",'Mapa final'!$T$34),"")</f>
        <v/>
      </c>
      <c r="O39" s="76" t="str">
        <f>IF(AND('Mapa final'!$AD$35="Baja",'Mapa final'!$AF$35="Leve"),CONCATENATE("R4C",'Mapa final'!$T$35),"")</f>
        <v/>
      </c>
      <c r="P39" s="65" t="str">
        <f>IF(AND('Mapa final'!$AD$30="Baja",'Mapa final'!$AF$30="Menor"),CONCATENATE("R4C",'Mapa final'!$T$30),"")</f>
        <v/>
      </c>
      <c r="Q39" s="66" t="str">
        <f>IF(AND('Mapa final'!$AD$31="Baja",'Mapa final'!$AF$31="Menor"),CONCATENATE("R4C",'Mapa final'!$T$31),"")</f>
        <v/>
      </c>
      <c r="R39" s="66" t="str">
        <f>IF(AND('Mapa final'!$AD$32="Baja",'Mapa final'!$AF$32="Menor"),CONCATENATE("R4C",'Mapa final'!$T$32),"")</f>
        <v/>
      </c>
      <c r="S39" s="66" t="str">
        <f>IF(AND('Mapa final'!$AD$33="Baja",'Mapa final'!$AF$33="Menor"),CONCATENATE("R4C",'Mapa final'!$T$33),"")</f>
        <v/>
      </c>
      <c r="T39" s="66" t="str">
        <f>IF(AND('Mapa final'!$AD$34="Baja",'Mapa final'!$AF$34="Menor"),CONCATENATE("R4C",'Mapa final'!$T$34),"")</f>
        <v/>
      </c>
      <c r="U39" s="67" t="str">
        <f>IF(AND('Mapa final'!$AD$35="Baja",'Mapa final'!$AF$35="Menor"),CONCATENATE("R4C",'Mapa final'!$T$35),"")</f>
        <v/>
      </c>
      <c r="V39" s="65" t="str">
        <f>IF(AND('Mapa final'!$AD$30="Baja",'Mapa final'!$AF$30="Moderado"),CONCATENATE("R4C",'Mapa final'!$T$30),"")</f>
        <v/>
      </c>
      <c r="W39" s="66" t="str">
        <f>IF(AND('Mapa final'!$AD$31="Baja",'Mapa final'!$AF$31="Moderado"),CONCATENATE("R4C",'Mapa final'!$T$31),"")</f>
        <v/>
      </c>
      <c r="X39" s="66" t="str">
        <f>IF(AND('Mapa final'!$AD$32="Baja",'Mapa final'!$AF$32="Moderado"),CONCATENATE("R4C",'Mapa final'!$T$32),"")</f>
        <v/>
      </c>
      <c r="Y39" s="66" t="str">
        <f>IF(AND('Mapa final'!$AD$33="Baja",'Mapa final'!$AF$33="Moderado"),CONCATENATE("R4C",'Mapa final'!$T$33),"")</f>
        <v/>
      </c>
      <c r="Z39" s="66" t="str">
        <f>IF(AND('Mapa final'!$AD$34="Baja",'Mapa final'!$AF$34="Moderado"),CONCATENATE("R4C",'Mapa final'!$T$34),"")</f>
        <v/>
      </c>
      <c r="AA39" s="67" t="str">
        <f>IF(AND('Mapa final'!$AD$35="Baja",'Mapa final'!$AF$35="Moderado"),CONCATENATE("R4C",'Mapa final'!$T$35),"")</f>
        <v/>
      </c>
      <c r="AB39" s="49" t="str">
        <f>IF(AND('Mapa final'!$AD$30="Baja",'Mapa final'!$AF$30="Mayor"),CONCATENATE("R4C",'Mapa final'!$T$30),"")</f>
        <v/>
      </c>
      <c r="AC39" s="50" t="str">
        <f>IF(AND('Mapa final'!$AD$31="Baja",'Mapa final'!$AF$31="Mayor"),CONCATENATE("R4C",'Mapa final'!$T$31),"")</f>
        <v/>
      </c>
      <c r="AD39" s="50" t="str">
        <f>IF(AND('Mapa final'!$AD$32="Baja",'Mapa final'!$AF$32="Mayor"),CONCATENATE("R4C",'Mapa final'!$T$32),"")</f>
        <v/>
      </c>
      <c r="AE39" s="50" t="str">
        <f>IF(AND('Mapa final'!$AD$33="Baja",'Mapa final'!$AF$33="Mayor"),CONCATENATE("R4C",'Mapa final'!$T$33),"")</f>
        <v/>
      </c>
      <c r="AF39" s="50" t="str">
        <f>IF(AND('Mapa final'!$AD$34="Baja",'Mapa final'!$AF$34="Mayor"),CONCATENATE("R4C",'Mapa final'!$T$34),"")</f>
        <v/>
      </c>
      <c r="AG39" s="51" t="str">
        <f>IF(AND('Mapa final'!$AD$35="Baja",'Mapa final'!$AF$35="Mayor"),CONCATENATE("R4C",'Mapa final'!$T$35),"")</f>
        <v/>
      </c>
      <c r="AH39" s="52" t="str">
        <f>IF(AND('Mapa final'!$AD$30="Baja",'Mapa final'!$AF$30="Catastrófico"),CONCATENATE("R4C",'Mapa final'!$T$30),"")</f>
        <v/>
      </c>
      <c r="AI39" s="53" t="str">
        <f>IF(AND('Mapa final'!$AD$31="Baja",'Mapa final'!$AF$31="Catastrófico"),CONCATENATE("R4C",'Mapa final'!$T$31),"")</f>
        <v>R4C2</v>
      </c>
      <c r="AJ39" s="53" t="str">
        <f>IF(AND('Mapa final'!$AD$32="Baja",'Mapa final'!$AF$32="Catastrófico"),CONCATENATE("R4C",'Mapa final'!$T$32),"")</f>
        <v/>
      </c>
      <c r="AK39" s="53" t="str">
        <f>IF(AND('Mapa final'!$AD$33="Baja",'Mapa final'!$AF$33="Catastrófico"),CONCATENATE("R4C",'Mapa final'!$T$33),"")</f>
        <v/>
      </c>
      <c r="AL39" s="53" t="str">
        <f>IF(AND('Mapa final'!$AD$34="Baja",'Mapa final'!$AF$34="Catastrófico"),CONCATENATE("R4C",'Mapa final'!$T$34),"")</f>
        <v/>
      </c>
      <c r="AM39" s="54" t="str">
        <f>IF(AND('Mapa final'!$AD$35="Baja",'Mapa final'!$AF$35="Catastrófico"),CONCATENATE("R4C",'Mapa final'!$T$35),"")</f>
        <v/>
      </c>
      <c r="AN39" s="10"/>
      <c r="AO39" s="539"/>
      <c r="AP39" s="540"/>
      <c r="AQ39" s="540"/>
      <c r="AR39" s="540"/>
      <c r="AS39" s="540"/>
      <c r="AT39" s="541"/>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row>
    <row r="40" spans="1:80" ht="15" customHeight="1" x14ac:dyDescent="0.25">
      <c r="A40" s="10"/>
      <c r="B40" s="466"/>
      <c r="C40" s="466"/>
      <c r="D40" s="467"/>
      <c r="E40" s="507"/>
      <c r="F40" s="508"/>
      <c r="G40" s="508"/>
      <c r="H40" s="508"/>
      <c r="I40" s="524"/>
      <c r="J40" s="74" t="str">
        <f>IF(AND('Mapa final'!$AD$36="Baja",'Mapa final'!$AF$36="Leve"),CONCATENATE("R5C",'Mapa final'!$T$36),"")</f>
        <v/>
      </c>
      <c r="K40" s="75" t="str">
        <f>IF(AND('Mapa final'!$AD$37="Baja",'Mapa final'!$AF$37="Leve"),CONCATENATE("R5C",'Mapa final'!$T$37),"")</f>
        <v/>
      </c>
      <c r="L40" s="75" t="str">
        <f>IF(AND('Mapa final'!$AD$38="Baja",'Mapa final'!$AF$38="Leve"),CONCATENATE("R5C",'Mapa final'!$T$38),"")</f>
        <v/>
      </c>
      <c r="M40" s="75" t="str">
        <f>IF(AND('Mapa final'!$AD$39="Baja",'Mapa final'!$AF$39="Leve"),CONCATENATE("R5C",'Mapa final'!$T$39),"")</f>
        <v/>
      </c>
      <c r="N40" s="75" t="str">
        <f>IF(AND('Mapa final'!$AD$40="Baja",'Mapa final'!$AF$40="Leve"),CONCATENATE("R5C",'Mapa final'!$T$40),"")</f>
        <v/>
      </c>
      <c r="O40" s="76" t="str">
        <f>IF(AND('Mapa final'!$AD$41="Baja",'Mapa final'!$AF$41="Leve"),CONCATENATE("R5C",'Mapa final'!$T$41),"")</f>
        <v/>
      </c>
      <c r="P40" s="65" t="str">
        <f>IF(AND('Mapa final'!$AD$36="Baja",'Mapa final'!$AF$36="Menor"),CONCATENATE("R5C",'Mapa final'!$T$36),"")</f>
        <v/>
      </c>
      <c r="Q40" s="66" t="str">
        <f>IF(AND('Mapa final'!$AD$37="Baja",'Mapa final'!$AF$37="Menor"),CONCATENATE("R5C",'Mapa final'!$T$37),"")</f>
        <v/>
      </c>
      <c r="R40" s="66" t="str">
        <f>IF(AND('Mapa final'!$AD$38="Baja",'Mapa final'!$AF$38="Menor"),CONCATENATE("R5C",'Mapa final'!$T$38),"")</f>
        <v/>
      </c>
      <c r="S40" s="66" t="str">
        <f>IF(AND('Mapa final'!$AD$39="Baja",'Mapa final'!$AF$39="Menor"),CONCATENATE("R5C",'Mapa final'!$T$39),"")</f>
        <v/>
      </c>
      <c r="T40" s="66" t="str">
        <f>IF(AND('Mapa final'!$AD$40="Baja",'Mapa final'!$AF$40="Menor"),CONCATENATE("R5C",'Mapa final'!$T$40),"")</f>
        <v/>
      </c>
      <c r="U40" s="67" t="str">
        <f>IF(AND('Mapa final'!$AD$41="Baja",'Mapa final'!$AF$41="Menor"),CONCATENATE("R5C",'Mapa final'!$T$41),"")</f>
        <v/>
      </c>
      <c r="V40" s="65" t="str">
        <f>IF(AND('Mapa final'!$AD$36="Baja",'Mapa final'!$AF$36="Moderado"),CONCATENATE("R5C",'Mapa final'!$T$36),"")</f>
        <v/>
      </c>
      <c r="W40" s="66" t="str">
        <f>IF(AND('Mapa final'!$AD$37="Baja",'Mapa final'!$AF$37="Moderado"),CONCATENATE("R5C",'Mapa final'!$T$37),"")</f>
        <v/>
      </c>
      <c r="X40" s="66" t="str">
        <f>IF(AND('Mapa final'!$AD$38="Baja",'Mapa final'!$AF$38="Moderado"),CONCATENATE("R5C",'Mapa final'!$T$38),"")</f>
        <v/>
      </c>
      <c r="Y40" s="66" t="str">
        <f>IF(AND('Mapa final'!$AD$39="Baja",'Mapa final'!$AF$39="Moderado"),CONCATENATE("R5C",'Mapa final'!$T$39),"")</f>
        <v/>
      </c>
      <c r="Z40" s="66" t="str">
        <f>IF(AND('Mapa final'!$AD$40="Baja",'Mapa final'!$AF$40="Moderado"),CONCATENATE("R5C",'Mapa final'!$T$40),"")</f>
        <v/>
      </c>
      <c r="AA40" s="67" t="str">
        <f>IF(AND('Mapa final'!$AD$41="Baja",'Mapa final'!$AF$41="Moderado"),CONCATENATE("R5C",'Mapa final'!$T$41),"")</f>
        <v/>
      </c>
      <c r="AB40" s="49" t="str">
        <f>IF(AND('Mapa final'!$AD$36="Baja",'Mapa final'!$AF$36="Mayor"),CONCATENATE("R5C",'Mapa final'!$T$36),"")</f>
        <v/>
      </c>
      <c r="AC40" s="50" t="str">
        <f>IF(AND('Mapa final'!$AD$37="Baja",'Mapa final'!$AF$37="Mayor"),CONCATENATE("R5C",'Mapa final'!$T$37),"")</f>
        <v/>
      </c>
      <c r="AD40" s="55" t="str">
        <f>IF(AND('Mapa final'!$AD$38="Baja",'Mapa final'!$AF$38="Mayor"),CONCATENATE("R5C",'Mapa final'!$T$38),"")</f>
        <v/>
      </c>
      <c r="AE40" s="55" t="str">
        <f>IF(AND('Mapa final'!$AD$39="Baja",'Mapa final'!$AF$39="Mayor"),CONCATENATE("R5C",'Mapa final'!$T$39),"")</f>
        <v/>
      </c>
      <c r="AF40" s="55" t="str">
        <f>IF(AND('Mapa final'!$AD$40="Baja",'Mapa final'!$AF$40="Mayor"),CONCATENATE("R5C",'Mapa final'!$T$40),"")</f>
        <v/>
      </c>
      <c r="AG40" s="51" t="str">
        <f>IF(AND('Mapa final'!$AD$41="Baja",'Mapa final'!$AF$41="Mayor"),CONCATENATE("R5C",'Mapa final'!$T$41),"")</f>
        <v/>
      </c>
      <c r="AH40" s="52" t="str">
        <f>IF(AND('Mapa final'!$AD$36="Baja",'Mapa final'!$AF$36="Catastrófico"),CONCATENATE("R5C",'Mapa final'!$T$36),"")</f>
        <v/>
      </c>
      <c r="AI40" s="53" t="str">
        <f>IF(AND('Mapa final'!$AD$37="Baja",'Mapa final'!$AF$37="Catastrófico"),CONCATENATE("R5C",'Mapa final'!$T$37),"")</f>
        <v>R5C2</v>
      </c>
      <c r="AJ40" s="53" t="str">
        <f>IF(AND('Mapa final'!$AD$38="Baja",'Mapa final'!$AF$38="Catastrófico"),CONCATENATE("R5C",'Mapa final'!$T$38),"")</f>
        <v/>
      </c>
      <c r="AK40" s="53" t="str">
        <f>IF(AND('Mapa final'!$AD$39="Baja",'Mapa final'!$AF$39="Catastrófico"),CONCATENATE("R5C",'Mapa final'!$T$39),"")</f>
        <v/>
      </c>
      <c r="AL40" s="53" t="str">
        <f>IF(AND('Mapa final'!$AD$40="Baja",'Mapa final'!$AF$40="Catastrófico"),CONCATENATE("R5C",'Mapa final'!$T$40),"")</f>
        <v/>
      </c>
      <c r="AM40" s="54" t="str">
        <f>IF(AND('Mapa final'!$AD$41="Baja",'Mapa final'!$AF$41="Catastrófico"),CONCATENATE("R5C",'Mapa final'!$T$41),"")</f>
        <v/>
      </c>
      <c r="AN40" s="10"/>
      <c r="AO40" s="539"/>
      <c r="AP40" s="540"/>
      <c r="AQ40" s="540"/>
      <c r="AR40" s="540"/>
      <c r="AS40" s="540"/>
      <c r="AT40" s="541"/>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row>
    <row r="41" spans="1:80" ht="15" customHeight="1" x14ac:dyDescent="0.25">
      <c r="A41" s="10"/>
      <c r="B41" s="466"/>
      <c r="C41" s="466"/>
      <c r="D41" s="467"/>
      <c r="E41" s="507"/>
      <c r="F41" s="508"/>
      <c r="G41" s="508"/>
      <c r="H41" s="508"/>
      <c r="I41" s="524"/>
      <c r="J41" s="74" t="str">
        <f>IF(AND('Mapa final'!$AD$42="Baja",'Mapa final'!$AF$42="Leve"),CONCATENATE("R6C",'Mapa final'!$T$42),"")</f>
        <v/>
      </c>
      <c r="K41" s="75" t="str">
        <f>IF(AND('Mapa final'!$AD$43="Baja",'Mapa final'!$AF$43="Leve"),CONCATENATE("R6C",'Mapa final'!$T$43),"")</f>
        <v/>
      </c>
      <c r="L41" s="75" t="str">
        <f>IF(AND('Mapa final'!$AD$44="Baja",'Mapa final'!$AF$44="Leve"),CONCATENATE("R6C",'Mapa final'!$T$44),"")</f>
        <v/>
      </c>
      <c r="M41" s="75" t="str">
        <f>IF(AND('Mapa final'!$AD$45="Baja",'Mapa final'!$AF$45="Leve"),CONCATENATE("R6C",'Mapa final'!$T$45),"")</f>
        <v/>
      </c>
      <c r="N41" s="75" t="str">
        <f>IF(AND('Mapa final'!$AD$46="Baja",'Mapa final'!$AF$46="Leve"),CONCATENATE("R6C",'Mapa final'!$T$46),"")</f>
        <v/>
      </c>
      <c r="O41" s="76" t="str">
        <f>IF(AND('Mapa final'!$AD$47="Baja",'Mapa final'!$AF$47="Leve"),CONCATENATE("R6C",'Mapa final'!$T$47),"")</f>
        <v/>
      </c>
      <c r="P41" s="65" t="str">
        <f>IF(AND('Mapa final'!$AD$42="Baja",'Mapa final'!$AF$42="Menor"),CONCATENATE("R6C",'Mapa final'!$T$42),"")</f>
        <v/>
      </c>
      <c r="Q41" s="66" t="str">
        <f>IF(AND('Mapa final'!$AD$43="Baja",'Mapa final'!$AF$43="Menor"),CONCATENATE("R6C",'Mapa final'!$T$43),"")</f>
        <v/>
      </c>
      <c r="R41" s="66" t="str">
        <f>IF(AND('Mapa final'!$AD$44="Baja",'Mapa final'!$AF$44="Menor"),CONCATENATE("R6C",'Mapa final'!$T$44),"")</f>
        <v/>
      </c>
      <c r="S41" s="66" t="str">
        <f>IF(AND('Mapa final'!$AD$45="Baja",'Mapa final'!$AF$45="Menor"),CONCATENATE("R6C",'Mapa final'!$T$45),"")</f>
        <v/>
      </c>
      <c r="T41" s="66" t="str">
        <f>IF(AND('Mapa final'!$AD$46="Baja",'Mapa final'!$AF$46="Menor"),CONCATENATE("R6C",'Mapa final'!$T$46),"")</f>
        <v/>
      </c>
      <c r="U41" s="67" t="str">
        <f>IF(AND('Mapa final'!$AD$47="Baja",'Mapa final'!$AF$47="Menor"),CONCATENATE("R6C",'Mapa final'!$T$47),"")</f>
        <v/>
      </c>
      <c r="V41" s="65" t="str">
        <f>IF(AND('Mapa final'!$AD$42="Baja",'Mapa final'!$AF$42="Moderado"),CONCATENATE("R6C",'Mapa final'!$T$42),"")</f>
        <v/>
      </c>
      <c r="W41" s="66" t="str">
        <f>IF(AND('Mapa final'!$AD$43="Baja",'Mapa final'!$AF$43="Moderado"),CONCATENATE("R6C",'Mapa final'!$T$43),"")</f>
        <v/>
      </c>
      <c r="X41" s="66" t="str">
        <f>IF(AND('Mapa final'!$AD$44="Baja",'Mapa final'!$AF$44="Moderado"),CONCATENATE("R6C",'Mapa final'!$T$44),"")</f>
        <v/>
      </c>
      <c r="Y41" s="66" t="str">
        <f>IF(AND('Mapa final'!$AD$45="Baja",'Mapa final'!$AF$45="Moderado"),CONCATENATE("R6C",'Mapa final'!$T$45),"")</f>
        <v/>
      </c>
      <c r="Z41" s="66" t="str">
        <f>IF(AND('Mapa final'!$AD$46="Baja",'Mapa final'!$AF$46="Moderado"),CONCATENATE("R6C",'Mapa final'!$T$46),"")</f>
        <v/>
      </c>
      <c r="AA41" s="67" t="str">
        <f>IF(AND('Mapa final'!$AD$47="Baja",'Mapa final'!$AF$47="Moderado"),CONCATENATE("R6C",'Mapa final'!$T$47),"")</f>
        <v/>
      </c>
      <c r="AB41" s="49" t="str">
        <f>IF(AND('Mapa final'!$AD$42="Baja",'Mapa final'!$AF$42="Mayor"),CONCATENATE("R6C",'Mapa final'!$T$42),"")</f>
        <v/>
      </c>
      <c r="AC41" s="50" t="str">
        <f>IF(AND('Mapa final'!$AD$43="Baja",'Mapa final'!$AF$43="Mayor"),CONCATENATE("R6C",'Mapa final'!$T$43),"")</f>
        <v/>
      </c>
      <c r="AD41" s="55" t="str">
        <f>IF(AND('Mapa final'!$AD$44="Baja",'Mapa final'!$AF$44="Mayor"),CONCATENATE("R6C",'Mapa final'!$T$44),"")</f>
        <v/>
      </c>
      <c r="AE41" s="55" t="str">
        <f>IF(AND('Mapa final'!$AD$45="Baja",'Mapa final'!$AF$45="Mayor"),CONCATENATE("R6C",'Mapa final'!$T$45),"")</f>
        <v/>
      </c>
      <c r="AF41" s="55" t="str">
        <f>IF(AND('Mapa final'!$AD$46="Baja",'Mapa final'!$AF$46="Mayor"),CONCATENATE("R6C",'Mapa final'!$T$46),"")</f>
        <v/>
      </c>
      <c r="AG41" s="51" t="str">
        <f>IF(AND('Mapa final'!$AD$47="Baja",'Mapa final'!$AF$47="Mayor"),CONCATENATE("R6C",'Mapa final'!$T$47),"")</f>
        <v/>
      </c>
      <c r="AH41" s="52" t="str">
        <f>IF(AND('Mapa final'!$AD$42="Baja",'Mapa final'!$AF$42="Catastrófico"),CONCATENATE("R6C",'Mapa final'!$T$42),"")</f>
        <v>R6C1</v>
      </c>
      <c r="AI41" s="53" t="str">
        <f>IF(AND('Mapa final'!$AD$43="Baja",'Mapa final'!$AF$43="Catastrófico"),CONCATENATE("R6C",'Mapa final'!$T$43),"")</f>
        <v/>
      </c>
      <c r="AJ41" s="53" t="str">
        <f>IF(AND('Mapa final'!$AD$44="Baja",'Mapa final'!$AF$44="Catastrófico"),CONCATENATE("R6C",'Mapa final'!$T$44),"")</f>
        <v/>
      </c>
      <c r="AK41" s="53" t="str">
        <f>IF(AND('Mapa final'!$AD$45="Baja",'Mapa final'!$AF$45="Catastrófico"),CONCATENATE("R6C",'Mapa final'!$T$45),"")</f>
        <v/>
      </c>
      <c r="AL41" s="53" t="str">
        <f>IF(AND('Mapa final'!$AD$46="Baja",'Mapa final'!$AF$46="Catastrófico"),CONCATENATE("R6C",'Mapa final'!$T$46),"")</f>
        <v/>
      </c>
      <c r="AM41" s="54" t="str">
        <f>IF(AND('Mapa final'!$AD$47="Baja",'Mapa final'!$AF$47="Catastrófico"),CONCATENATE("R6C",'Mapa final'!$T$47),"")</f>
        <v/>
      </c>
      <c r="AN41" s="10"/>
      <c r="AO41" s="539"/>
      <c r="AP41" s="540"/>
      <c r="AQ41" s="540"/>
      <c r="AR41" s="540"/>
      <c r="AS41" s="540"/>
      <c r="AT41" s="541"/>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row>
    <row r="42" spans="1:80" ht="15" customHeight="1" x14ac:dyDescent="0.25">
      <c r="A42" s="10"/>
      <c r="B42" s="466"/>
      <c r="C42" s="466"/>
      <c r="D42" s="467"/>
      <c r="E42" s="507"/>
      <c r="F42" s="508"/>
      <c r="G42" s="508"/>
      <c r="H42" s="508"/>
      <c r="I42" s="524"/>
      <c r="J42" s="74" t="str">
        <f>IF(AND('Mapa final'!$AD$48="Baja",'Mapa final'!$AF$48="Leve"),CONCATENATE("R7C",'Mapa final'!$T$48),"")</f>
        <v/>
      </c>
      <c r="K42" s="75" t="str">
        <f>IF(AND('Mapa final'!$AD$49="Baja",'Mapa final'!$AF$49="Leve"),CONCATENATE("R7C",'Mapa final'!$T$49),"")</f>
        <v/>
      </c>
      <c r="L42" s="75" t="str">
        <f>IF(AND('Mapa final'!$AD$50="Baja",'Mapa final'!$AF$50="Leve"),CONCATENATE("R7C",'Mapa final'!$T$50),"")</f>
        <v/>
      </c>
      <c r="M42" s="75" t="str">
        <f>IF(AND('Mapa final'!$AD$51="Baja",'Mapa final'!$AF$51="Leve"),CONCATENATE("R7C",'Mapa final'!$T$51),"")</f>
        <v/>
      </c>
      <c r="N42" s="75" t="str">
        <f>IF(AND('Mapa final'!$AD$52="Baja",'Mapa final'!$AF$52="Leve"),CONCATENATE("R7C",'Mapa final'!$T$52),"")</f>
        <v/>
      </c>
      <c r="O42" s="76" t="str">
        <f>IF(AND('Mapa final'!$AD$53="Baja",'Mapa final'!$AF$53="Leve"),CONCATENATE("R7C",'Mapa final'!$T$53),"")</f>
        <v/>
      </c>
      <c r="P42" s="65" t="str">
        <f>IF(AND('Mapa final'!$AD$48="Baja",'Mapa final'!$AF$48="Menor"),CONCATENATE("R7C",'Mapa final'!$T$48),"")</f>
        <v/>
      </c>
      <c r="Q42" s="66" t="str">
        <f>IF(AND('Mapa final'!$AD$49="Baja",'Mapa final'!$AF$49="Menor"),CONCATENATE("R7C",'Mapa final'!$T$49),"")</f>
        <v/>
      </c>
      <c r="R42" s="66" t="str">
        <f>IF(AND('Mapa final'!$AD$50="Baja",'Mapa final'!$AF$50="Menor"),CONCATENATE("R7C",'Mapa final'!$T$50),"")</f>
        <v/>
      </c>
      <c r="S42" s="66" t="str">
        <f>IF(AND('Mapa final'!$AD$51="Baja",'Mapa final'!$AF$51="Menor"),CONCATENATE("R7C",'Mapa final'!$T$51),"")</f>
        <v/>
      </c>
      <c r="T42" s="66" t="str">
        <f>IF(AND('Mapa final'!$AD$52="Baja",'Mapa final'!$AF$52="Menor"),CONCATENATE("R7C",'Mapa final'!$T$52),"")</f>
        <v/>
      </c>
      <c r="U42" s="67" t="str">
        <f>IF(AND('Mapa final'!$AD$53="Baja",'Mapa final'!$AF$53="Menor"),CONCATENATE("R7C",'Mapa final'!$T$53),"")</f>
        <v/>
      </c>
      <c r="V42" s="65" t="str">
        <f>IF(AND('Mapa final'!$AD$48="Baja",'Mapa final'!$AF$48="Moderado"),CONCATENATE("R7C",'Mapa final'!$T$48),"")</f>
        <v/>
      </c>
      <c r="W42" s="66" t="str">
        <f>IF(AND('Mapa final'!$AD$49="Baja",'Mapa final'!$AF$49="Moderado"),CONCATENATE("R7C",'Mapa final'!$T$49),"")</f>
        <v/>
      </c>
      <c r="X42" s="66" t="str">
        <f>IF(AND('Mapa final'!$AD$50="Baja",'Mapa final'!$AF$50="Moderado"),CONCATENATE("R7C",'Mapa final'!$T$50),"")</f>
        <v/>
      </c>
      <c r="Y42" s="66" t="str">
        <f>IF(AND('Mapa final'!$AD$51="Baja",'Mapa final'!$AF$51="Moderado"),CONCATENATE("R7C",'Mapa final'!$T$51),"")</f>
        <v/>
      </c>
      <c r="Z42" s="66" t="str">
        <f>IF(AND('Mapa final'!$AD$52="Baja",'Mapa final'!$AF$52="Moderado"),CONCATENATE("R7C",'Mapa final'!$T$52),"")</f>
        <v/>
      </c>
      <c r="AA42" s="67" t="str">
        <f>IF(AND('Mapa final'!$AD$53="Baja",'Mapa final'!$AF$53="Moderado"),CONCATENATE("R7C",'Mapa final'!$T$53),"")</f>
        <v/>
      </c>
      <c r="AB42" s="49" t="str">
        <f>IF(AND('Mapa final'!$AD$48="Baja",'Mapa final'!$AF$48="Mayor"),CONCATENATE("R7C",'Mapa final'!$T$48),"")</f>
        <v/>
      </c>
      <c r="AC42" s="50" t="str">
        <f>IF(AND('Mapa final'!$AD$49="Baja",'Mapa final'!$AF$49="Mayor"),CONCATENATE("R7C",'Mapa final'!$T$49),"")</f>
        <v/>
      </c>
      <c r="AD42" s="55" t="str">
        <f>IF(AND('Mapa final'!$AD$50="Baja",'Mapa final'!$AF$50="Mayor"),CONCATENATE("R7C",'Mapa final'!$T$50),"")</f>
        <v/>
      </c>
      <c r="AE42" s="55" t="str">
        <f>IF(AND('Mapa final'!$AD$51="Baja",'Mapa final'!$AF$51="Mayor"),CONCATENATE("R7C",'Mapa final'!$T$51),"")</f>
        <v/>
      </c>
      <c r="AF42" s="55" t="str">
        <f>IF(AND('Mapa final'!$AD$52="Baja",'Mapa final'!$AF$52="Mayor"),CONCATENATE("R7C",'Mapa final'!$T$52),"")</f>
        <v/>
      </c>
      <c r="AG42" s="51" t="str">
        <f>IF(AND('Mapa final'!$AD$53="Baja",'Mapa final'!$AF$53="Mayor"),CONCATENATE("R7C",'Mapa final'!$T$53),"")</f>
        <v/>
      </c>
      <c r="AH42" s="52" t="str">
        <f>IF(AND('Mapa final'!$AD$48="Baja",'Mapa final'!$AF$48="Catastrófico"),CONCATENATE("R7C",'Mapa final'!$T$48),"")</f>
        <v/>
      </c>
      <c r="AI42" s="53" t="str">
        <f>IF(AND('Mapa final'!$AD$49="Baja",'Mapa final'!$AF$49="Catastrófico"),CONCATENATE("R7C",'Mapa final'!$T$49),"")</f>
        <v/>
      </c>
      <c r="AJ42" s="53" t="str">
        <f>IF(AND('Mapa final'!$AD$50="Baja",'Mapa final'!$AF$50="Catastrófico"),CONCATENATE("R7C",'Mapa final'!$T$50),"")</f>
        <v/>
      </c>
      <c r="AK42" s="53" t="str">
        <f>IF(AND('Mapa final'!$AD$51="Baja",'Mapa final'!$AF$51="Catastrófico"),CONCATENATE("R7C",'Mapa final'!$T$51),"")</f>
        <v/>
      </c>
      <c r="AL42" s="53" t="str">
        <f>IF(AND('Mapa final'!$AD$52="Baja",'Mapa final'!$AF$52="Catastrófico"),CONCATENATE("R7C",'Mapa final'!$T$52),"")</f>
        <v/>
      </c>
      <c r="AM42" s="54" t="str">
        <f>IF(AND('Mapa final'!$AD$53="Baja",'Mapa final'!$AF$53="Catastrófico"),CONCATENATE("R7C",'Mapa final'!$T$53),"")</f>
        <v/>
      </c>
      <c r="AN42" s="10"/>
      <c r="AO42" s="539"/>
      <c r="AP42" s="540"/>
      <c r="AQ42" s="540"/>
      <c r="AR42" s="540"/>
      <c r="AS42" s="540"/>
      <c r="AT42" s="541"/>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row>
    <row r="43" spans="1:80" ht="15" customHeight="1" x14ac:dyDescent="0.25">
      <c r="A43" s="10"/>
      <c r="B43" s="466"/>
      <c r="C43" s="466"/>
      <c r="D43" s="467"/>
      <c r="E43" s="507"/>
      <c r="F43" s="508"/>
      <c r="G43" s="508"/>
      <c r="H43" s="508"/>
      <c r="I43" s="524"/>
      <c r="J43" s="74" t="str">
        <f>IF(AND('Mapa final'!$AD$54="Baja",'Mapa final'!$AF$54="Leve"),CONCATENATE("R8C",'Mapa final'!$T$54),"")</f>
        <v/>
      </c>
      <c r="K43" s="75" t="str">
        <f>IF(AND('Mapa final'!$AD$55="Baja",'Mapa final'!$AF$55="Leve"),CONCATENATE("R8C",'Mapa final'!$T$55),"")</f>
        <v/>
      </c>
      <c r="L43" s="75" t="str">
        <f>IF(AND('Mapa final'!$AD$56="Baja",'Mapa final'!$AF$56="Leve"),CONCATENATE("R8C",'Mapa final'!$T$56),"")</f>
        <v/>
      </c>
      <c r="M43" s="75" t="str">
        <f>IF(AND('Mapa final'!$AD$57="Baja",'Mapa final'!$AF$57="Leve"),CONCATENATE("R8C",'Mapa final'!$T$57),"")</f>
        <v/>
      </c>
      <c r="N43" s="75" t="str">
        <f>IF(AND('Mapa final'!$AD$58="Baja",'Mapa final'!$AF$58="Leve"),CONCATENATE("R8C",'Mapa final'!$T$58),"")</f>
        <v/>
      </c>
      <c r="O43" s="76" t="str">
        <f>IF(AND('Mapa final'!$AD$59="Baja",'Mapa final'!$AF$59="Leve"),CONCATENATE("R8C",'Mapa final'!$T$59),"")</f>
        <v/>
      </c>
      <c r="P43" s="65" t="str">
        <f>IF(AND('Mapa final'!$AD$54="Baja",'Mapa final'!$AF$54="Menor"),CONCATENATE("R8C",'Mapa final'!$T$54),"")</f>
        <v/>
      </c>
      <c r="Q43" s="66" t="str">
        <f>IF(AND('Mapa final'!$AD$55="Baja",'Mapa final'!$AF$55="Menor"),CONCATENATE("R8C",'Mapa final'!$T$55),"")</f>
        <v/>
      </c>
      <c r="R43" s="66" t="str">
        <f>IF(AND('Mapa final'!$AD$56="Baja",'Mapa final'!$AF$56="Menor"),CONCATENATE("R8C",'Mapa final'!$T$56),"")</f>
        <v/>
      </c>
      <c r="S43" s="66" t="str">
        <f>IF(AND('Mapa final'!$AD$57="Baja",'Mapa final'!$AF$57="Menor"),CONCATENATE("R8C",'Mapa final'!$T$57),"")</f>
        <v/>
      </c>
      <c r="T43" s="66" t="str">
        <f>IF(AND('Mapa final'!$AD$58="Baja",'Mapa final'!$AF$58="Menor"),CONCATENATE("R8C",'Mapa final'!$T$58),"")</f>
        <v/>
      </c>
      <c r="U43" s="67" t="str">
        <f>IF(AND('Mapa final'!$AD$59="Baja",'Mapa final'!$AF$59="Menor"),CONCATENATE("R8C",'Mapa final'!$T$59),"")</f>
        <v/>
      </c>
      <c r="V43" s="65" t="str">
        <f>IF(AND('Mapa final'!$AD$54="Baja",'Mapa final'!$AF$54="Moderado"),CONCATENATE("R8C",'Mapa final'!$T$54),"")</f>
        <v/>
      </c>
      <c r="W43" s="66" t="str">
        <f>IF(AND('Mapa final'!$AD$55="Baja",'Mapa final'!$AF$55="Moderado"),CONCATENATE("R8C",'Mapa final'!$T$55),"")</f>
        <v/>
      </c>
      <c r="X43" s="66" t="str">
        <f>IF(AND('Mapa final'!$AD$56="Baja",'Mapa final'!$AF$56="Moderado"),CONCATENATE("R8C",'Mapa final'!$T$56),"")</f>
        <v/>
      </c>
      <c r="Y43" s="66" t="str">
        <f>IF(AND('Mapa final'!$AD$57="Baja",'Mapa final'!$AF$57="Moderado"),CONCATENATE("R8C",'Mapa final'!$T$57),"")</f>
        <v/>
      </c>
      <c r="Z43" s="66" t="str">
        <f>IF(AND('Mapa final'!$AD$58="Baja",'Mapa final'!$AF$58="Moderado"),CONCATENATE("R8C",'Mapa final'!$T$58),"")</f>
        <v/>
      </c>
      <c r="AA43" s="67" t="str">
        <f>IF(AND('Mapa final'!$AD$59="Baja",'Mapa final'!$AF$59="Moderado"),CONCATENATE("R8C",'Mapa final'!$T$59),"")</f>
        <v/>
      </c>
      <c r="AB43" s="49" t="str">
        <f>IF(AND('Mapa final'!$AD$54="Baja",'Mapa final'!$AF$54="Mayor"),CONCATENATE("R8C",'Mapa final'!$T$54),"")</f>
        <v/>
      </c>
      <c r="AC43" s="50" t="str">
        <f>IF(AND('Mapa final'!$AD$55="Baja",'Mapa final'!$AF$55="Mayor"),CONCATENATE("R8C",'Mapa final'!$T$55),"")</f>
        <v/>
      </c>
      <c r="AD43" s="55" t="str">
        <f>IF(AND('Mapa final'!$AD$56="Baja",'Mapa final'!$AF$56="Mayor"),CONCATENATE("R8C",'Mapa final'!$T$56),"")</f>
        <v/>
      </c>
      <c r="AE43" s="55" t="str">
        <f>IF(AND('Mapa final'!$AD$57="Baja",'Mapa final'!$AF$57="Mayor"),CONCATENATE("R8C",'Mapa final'!$T$57),"")</f>
        <v/>
      </c>
      <c r="AF43" s="55" t="str">
        <f>IF(AND('Mapa final'!$AD$58="Baja",'Mapa final'!$AF$58="Mayor"),CONCATENATE("R8C",'Mapa final'!$T$58),"")</f>
        <v/>
      </c>
      <c r="AG43" s="51" t="str">
        <f>IF(AND('Mapa final'!$AD$59="Baja",'Mapa final'!$AF$59="Mayor"),CONCATENATE("R8C",'Mapa final'!$T$59),"")</f>
        <v/>
      </c>
      <c r="AH43" s="52" t="str">
        <f>IF(AND('Mapa final'!$AD$54="Baja",'Mapa final'!$AF$54="Catastrófico"),CONCATENATE("R8C",'Mapa final'!$T$54),"")</f>
        <v/>
      </c>
      <c r="AI43" s="53" t="str">
        <f>IF(AND('Mapa final'!$AD$55="Baja",'Mapa final'!$AF$55="Catastrófico"),CONCATENATE("R8C",'Mapa final'!$T$55),"")</f>
        <v/>
      </c>
      <c r="AJ43" s="53" t="str">
        <f>IF(AND('Mapa final'!$AD$56="Baja",'Mapa final'!$AF$56="Catastrófico"),CONCATENATE("R8C",'Mapa final'!$T$56),"")</f>
        <v/>
      </c>
      <c r="AK43" s="53" t="str">
        <f>IF(AND('Mapa final'!$AD$57="Baja",'Mapa final'!$AF$57="Catastrófico"),CONCATENATE("R8C",'Mapa final'!$T$57),"")</f>
        <v/>
      </c>
      <c r="AL43" s="53" t="str">
        <f>IF(AND('Mapa final'!$AD$58="Baja",'Mapa final'!$AF$58="Catastrófico"),CONCATENATE("R8C",'Mapa final'!$T$58),"")</f>
        <v/>
      </c>
      <c r="AM43" s="54" t="str">
        <f>IF(AND('Mapa final'!$AD$59="Baja",'Mapa final'!$AF$59="Catastrófico"),CONCATENATE("R8C",'Mapa final'!$T$59),"")</f>
        <v/>
      </c>
      <c r="AN43" s="10"/>
      <c r="AO43" s="539"/>
      <c r="AP43" s="540"/>
      <c r="AQ43" s="540"/>
      <c r="AR43" s="540"/>
      <c r="AS43" s="540"/>
      <c r="AT43" s="541"/>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row>
    <row r="44" spans="1:80" ht="15" customHeight="1" x14ac:dyDescent="0.25">
      <c r="A44" s="10"/>
      <c r="B44" s="466"/>
      <c r="C44" s="466"/>
      <c r="D44" s="467"/>
      <c r="E44" s="507"/>
      <c r="F44" s="508"/>
      <c r="G44" s="508"/>
      <c r="H44" s="508"/>
      <c r="I44" s="524"/>
      <c r="J44" s="74" t="str">
        <f>IF(AND('Mapa final'!$AD$60="Baja",'Mapa final'!$AF$60="Leve"),CONCATENATE("R9C",'Mapa final'!$T$60),"")</f>
        <v/>
      </c>
      <c r="K44" s="75" t="str">
        <f>IF(AND('Mapa final'!$AD$61="Baja",'Mapa final'!$AF$61="Leve"),CONCATENATE("R9C",'Mapa final'!$T$61),"")</f>
        <v/>
      </c>
      <c r="L44" s="75" t="str">
        <f>IF(AND('Mapa final'!$AD$62="Baja",'Mapa final'!$AF$62="Leve"),CONCATENATE("R9C",'Mapa final'!$T$62),"")</f>
        <v/>
      </c>
      <c r="M44" s="75" t="str">
        <f>IF(AND('Mapa final'!$AD$63="Baja",'Mapa final'!$AF$63="Leve"),CONCATENATE("R9C",'Mapa final'!$T$63),"")</f>
        <v/>
      </c>
      <c r="N44" s="75" t="str">
        <f>IF(AND('Mapa final'!$AD$64="Baja",'Mapa final'!$AF$64="Leve"),CONCATENATE("R9C",'Mapa final'!$T$64),"")</f>
        <v/>
      </c>
      <c r="O44" s="76" t="str">
        <f>IF(AND('Mapa final'!$AD$65="Baja",'Mapa final'!$AF$65="Leve"),CONCATENATE("R9C",'Mapa final'!$T$65),"")</f>
        <v/>
      </c>
      <c r="P44" s="65" t="str">
        <f>IF(AND('Mapa final'!$AD$60="Baja",'Mapa final'!$AF$60="Menor"),CONCATENATE("R9C",'Mapa final'!$T$60),"")</f>
        <v/>
      </c>
      <c r="Q44" s="66" t="str">
        <f>IF(AND('Mapa final'!$AD$61="Baja",'Mapa final'!$AF$61="Menor"),CONCATENATE("R9C",'Mapa final'!$T$61),"")</f>
        <v/>
      </c>
      <c r="R44" s="66" t="str">
        <f>IF(AND('Mapa final'!$AD$62="Baja",'Mapa final'!$AF$62="Menor"),CONCATENATE("R9C",'Mapa final'!$T$62),"")</f>
        <v/>
      </c>
      <c r="S44" s="66" t="str">
        <f>IF(AND('Mapa final'!$AD$63="Baja",'Mapa final'!$AF$63="Menor"),CONCATENATE("R9C",'Mapa final'!$T$63),"")</f>
        <v/>
      </c>
      <c r="T44" s="66" t="str">
        <f>IF(AND('Mapa final'!$AD$64="Baja",'Mapa final'!$AF$64="Menor"),CONCATENATE("R9C",'Mapa final'!$T$64),"")</f>
        <v/>
      </c>
      <c r="U44" s="67" t="str">
        <f>IF(AND('Mapa final'!$AD$65="Baja",'Mapa final'!$AF$65="Menor"),CONCATENATE("R9C",'Mapa final'!$T$65),"")</f>
        <v/>
      </c>
      <c r="V44" s="65" t="str">
        <f>IF(AND('Mapa final'!$AD$60="Baja",'Mapa final'!$AF$60="Moderado"),CONCATENATE("R9C",'Mapa final'!$T$60),"")</f>
        <v/>
      </c>
      <c r="W44" s="66" t="str">
        <f>IF(AND('Mapa final'!$AD$61="Baja",'Mapa final'!$AF$61="Moderado"),CONCATENATE("R9C",'Mapa final'!$T$61),"")</f>
        <v/>
      </c>
      <c r="X44" s="66" t="str">
        <f>IF(AND('Mapa final'!$AD$62="Baja",'Mapa final'!$AF$62="Moderado"),CONCATENATE("R9C",'Mapa final'!$T$62),"")</f>
        <v/>
      </c>
      <c r="Y44" s="66" t="str">
        <f>IF(AND('Mapa final'!$AD$63="Baja",'Mapa final'!$AF$63="Moderado"),CONCATENATE("R9C",'Mapa final'!$T$63),"")</f>
        <v/>
      </c>
      <c r="Z44" s="66" t="str">
        <f>IF(AND('Mapa final'!$AD$64="Baja",'Mapa final'!$AF$64="Moderado"),CONCATENATE("R9C",'Mapa final'!$T$64),"")</f>
        <v/>
      </c>
      <c r="AA44" s="67" t="str">
        <f>IF(AND('Mapa final'!$AD$65="Baja",'Mapa final'!$AF$65="Moderado"),CONCATENATE("R9C",'Mapa final'!$T$65),"")</f>
        <v/>
      </c>
      <c r="AB44" s="49" t="str">
        <f>IF(AND('Mapa final'!$AD$60="Baja",'Mapa final'!$AF$60="Mayor"),CONCATENATE("R9C",'Mapa final'!$T$60),"")</f>
        <v/>
      </c>
      <c r="AC44" s="50" t="str">
        <f>IF(AND('Mapa final'!$AD$61="Baja",'Mapa final'!$AF$61="Mayor"),CONCATENATE("R9C",'Mapa final'!$T$61),"")</f>
        <v/>
      </c>
      <c r="AD44" s="55" t="str">
        <f>IF(AND('Mapa final'!$AD$62="Baja",'Mapa final'!$AF$62="Mayor"),CONCATENATE("R9C",'Mapa final'!$T$62),"")</f>
        <v/>
      </c>
      <c r="AE44" s="55" t="str">
        <f>IF(AND('Mapa final'!$AD$63="Baja",'Mapa final'!$AF$63="Mayor"),CONCATENATE("R9C",'Mapa final'!$T$63),"")</f>
        <v/>
      </c>
      <c r="AF44" s="55" t="str">
        <f>IF(AND('Mapa final'!$AD$64="Baja",'Mapa final'!$AF$64="Mayor"),CONCATENATE("R9C",'Mapa final'!$T$64),"")</f>
        <v/>
      </c>
      <c r="AG44" s="51" t="str">
        <f>IF(AND('Mapa final'!$AD$65="Baja",'Mapa final'!$AF$65="Mayor"),CONCATENATE("R9C",'Mapa final'!$T$65),"")</f>
        <v/>
      </c>
      <c r="AH44" s="52" t="str">
        <f>IF(AND('Mapa final'!$AD$60="Baja",'Mapa final'!$AF$60="Catastrófico"),CONCATENATE("R9C",'Mapa final'!$T$60),"")</f>
        <v/>
      </c>
      <c r="AI44" s="53" t="str">
        <f>IF(AND('Mapa final'!$AD$61="Baja",'Mapa final'!$AF$61="Catastrófico"),CONCATENATE("R9C",'Mapa final'!$T$61),"")</f>
        <v/>
      </c>
      <c r="AJ44" s="53" t="str">
        <f>IF(AND('Mapa final'!$AD$62="Baja",'Mapa final'!$AF$62="Catastrófico"),CONCATENATE("R9C",'Mapa final'!$T$62),"")</f>
        <v/>
      </c>
      <c r="AK44" s="53" t="str">
        <f>IF(AND('Mapa final'!$AD$63="Baja",'Mapa final'!$AF$63="Catastrófico"),CONCATENATE("R9C",'Mapa final'!$T$63),"")</f>
        <v/>
      </c>
      <c r="AL44" s="53" t="str">
        <f>IF(AND('Mapa final'!$AD$64="Baja",'Mapa final'!$AF$64="Catastrófico"),CONCATENATE("R9C",'Mapa final'!$T$64),"")</f>
        <v/>
      </c>
      <c r="AM44" s="54" t="str">
        <f>IF(AND('Mapa final'!$AD$65="Baja",'Mapa final'!$AF$65="Catastrófico"),CONCATENATE("R9C",'Mapa final'!$T$65),"")</f>
        <v/>
      </c>
      <c r="AN44" s="10"/>
      <c r="AO44" s="539"/>
      <c r="AP44" s="540"/>
      <c r="AQ44" s="540"/>
      <c r="AR44" s="540"/>
      <c r="AS44" s="540"/>
      <c r="AT44" s="541"/>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row>
    <row r="45" spans="1:80" ht="15.75" customHeight="1" thickBot="1" x14ac:dyDescent="0.3">
      <c r="A45" s="10"/>
      <c r="B45" s="466"/>
      <c r="C45" s="466"/>
      <c r="D45" s="467"/>
      <c r="E45" s="510"/>
      <c r="F45" s="511"/>
      <c r="G45" s="511"/>
      <c r="H45" s="511"/>
      <c r="I45" s="511"/>
      <c r="J45" s="77" t="str">
        <f>IF(AND('Mapa final'!$AD$66="Baja",'Mapa final'!$AF$66="Leve"),CONCATENATE("R10C",'Mapa final'!$T$66),"")</f>
        <v/>
      </c>
      <c r="K45" s="78" t="str">
        <f>IF(AND('Mapa final'!$AD$67="Baja",'Mapa final'!$AF$67="Leve"),CONCATENATE("R10C",'Mapa final'!$T$67),"")</f>
        <v/>
      </c>
      <c r="L45" s="78" t="str">
        <f>IF(AND('Mapa final'!$AD$68="Baja",'Mapa final'!$AF$68="Leve"),CONCATENATE("R10C",'Mapa final'!$T$68),"")</f>
        <v/>
      </c>
      <c r="M45" s="78" t="str">
        <f>IF(AND('Mapa final'!$AD$69="Baja",'Mapa final'!$AF$69="Leve"),CONCATENATE("R10C",'Mapa final'!$T$69),"")</f>
        <v/>
      </c>
      <c r="N45" s="78" t="str">
        <f>IF(AND('Mapa final'!$AD$70="Baja",'Mapa final'!$AF$70="Leve"),CONCATENATE("R10C",'Mapa final'!$T$70),"")</f>
        <v/>
      </c>
      <c r="O45" s="79" t="str">
        <f>IF(AND('Mapa final'!$AD$71="Baja",'Mapa final'!$AF$71="Leve"),CONCATENATE("R10C",'Mapa final'!$T$71),"")</f>
        <v/>
      </c>
      <c r="P45" s="65" t="str">
        <f>IF(AND('Mapa final'!$AD$66="Baja",'Mapa final'!$AF$66="Menor"),CONCATENATE("R10C",'Mapa final'!$T$66),"")</f>
        <v/>
      </c>
      <c r="Q45" s="66" t="str">
        <f>IF(AND('Mapa final'!$AD$67="Baja",'Mapa final'!$AF$67="Menor"),CONCATENATE("R10C",'Mapa final'!$T$67),"")</f>
        <v/>
      </c>
      <c r="R45" s="66" t="str">
        <f>IF(AND('Mapa final'!$AD$68="Baja",'Mapa final'!$AF$68="Menor"),CONCATENATE("R10C",'Mapa final'!$T$68),"")</f>
        <v/>
      </c>
      <c r="S45" s="66" t="str">
        <f>IF(AND('Mapa final'!$AD$69="Baja",'Mapa final'!$AF$69="Menor"),CONCATENATE("R10C",'Mapa final'!$T$69),"")</f>
        <v/>
      </c>
      <c r="T45" s="66" t="str">
        <f>IF(AND('Mapa final'!$AD$70="Baja",'Mapa final'!$AF$70="Menor"),CONCATENATE("R10C",'Mapa final'!$T$70),"")</f>
        <v/>
      </c>
      <c r="U45" s="67" t="str">
        <f>IF(AND('Mapa final'!$AD$71="Baja",'Mapa final'!$AF$71="Menor"),CONCATENATE("R10C",'Mapa final'!$T$71),"")</f>
        <v/>
      </c>
      <c r="V45" s="68" t="str">
        <f>IF(AND('Mapa final'!$AD$66="Baja",'Mapa final'!$AF$66="Moderado"),CONCATENATE("R10C",'Mapa final'!$T$66),"")</f>
        <v/>
      </c>
      <c r="W45" s="69" t="str">
        <f>IF(AND('Mapa final'!$AD$67="Baja",'Mapa final'!$AF$67="Moderado"),CONCATENATE("R10C",'Mapa final'!$T$67),"")</f>
        <v/>
      </c>
      <c r="X45" s="69" t="str">
        <f>IF(AND('Mapa final'!$AD$68="Baja",'Mapa final'!$AF$68="Moderado"),CONCATENATE("R10C",'Mapa final'!$T$68),"")</f>
        <v/>
      </c>
      <c r="Y45" s="69" t="str">
        <f>IF(AND('Mapa final'!$AD$69="Baja",'Mapa final'!$AF$69="Moderado"),CONCATENATE("R10C",'Mapa final'!$T$69),"")</f>
        <v/>
      </c>
      <c r="Z45" s="69" t="str">
        <f>IF(AND('Mapa final'!$AD$70="Baja",'Mapa final'!$AF$70="Moderado"),CONCATENATE("R10C",'Mapa final'!$T$70),"")</f>
        <v/>
      </c>
      <c r="AA45" s="70" t="str">
        <f>IF(AND('Mapa final'!$AD$71="Baja",'Mapa final'!$AF$71="Moderado"),CONCATENATE("R10C",'Mapa final'!$T$71),"")</f>
        <v/>
      </c>
      <c r="AB45" s="56" t="str">
        <f>IF(AND('Mapa final'!$AD$66="Baja",'Mapa final'!$AF$66="Mayor"),CONCATENATE("R10C",'Mapa final'!$T$66),"")</f>
        <v/>
      </c>
      <c r="AC45" s="57" t="str">
        <f>IF(AND('Mapa final'!$AD$67="Baja",'Mapa final'!$AF$67="Mayor"),CONCATENATE("R10C",'Mapa final'!$T$67),"")</f>
        <v/>
      </c>
      <c r="AD45" s="57" t="str">
        <f>IF(AND('Mapa final'!$AD$68="Baja",'Mapa final'!$AF$68="Mayor"),CONCATENATE("R10C",'Mapa final'!$T$68),"")</f>
        <v/>
      </c>
      <c r="AE45" s="57" t="str">
        <f>IF(AND('Mapa final'!$AD$69="Baja",'Mapa final'!$AF$69="Mayor"),CONCATENATE("R10C",'Mapa final'!$T$69),"")</f>
        <v/>
      </c>
      <c r="AF45" s="57" t="str">
        <f>IF(AND('Mapa final'!$AD$70="Baja",'Mapa final'!$AF$70="Mayor"),CONCATENATE("R10C",'Mapa final'!$T$70),"")</f>
        <v/>
      </c>
      <c r="AG45" s="58" t="str">
        <f>IF(AND('Mapa final'!$AD$71="Baja",'Mapa final'!$AF$71="Mayor"),CONCATENATE("R10C",'Mapa final'!$T$71),"")</f>
        <v/>
      </c>
      <c r="AH45" s="59" t="str">
        <f>IF(AND('Mapa final'!$AD$66="Baja",'Mapa final'!$AF$66="Catastrófico"),CONCATENATE("R10C",'Mapa final'!$T$66),"")</f>
        <v/>
      </c>
      <c r="AI45" s="60" t="str">
        <f>IF(AND('Mapa final'!$AD$67="Baja",'Mapa final'!$AF$67="Catastrófico"),CONCATENATE("R10C",'Mapa final'!$T$67),"")</f>
        <v/>
      </c>
      <c r="AJ45" s="60" t="str">
        <f>IF(AND('Mapa final'!$AD$68="Baja",'Mapa final'!$AF$68="Catastrófico"),CONCATENATE("R10C",'Mapa final'!$T$68),"")</f>
        <v/>
      </c>
      <c r="AK45" s="60" t="str">
        <f>IF(AND('Mapa final'!$AD$69="Baja",'Mapa final'!$AF$69="Catastrófico"),CONCATENATE("R10C",'Mapa final'!$T$69),"")</f>
        <v/>
      </c>
      <c r="AL45" s="60" t="str">
        <f>IF(AND('Mapa final'!$AD$70="Baja",'Mapa final'!$AF$70="Catastrófico"),CONCATENATE("R10C",'Mapa final'!$T$70),"")</f>
        <v/>
      </c>
      <c r="AM45" s="61" t="str">
        <f>IF(AND('Mapa final'!$AD$71="Baja",'Mapa final'!$AF$71="Catastrófico"),CONCATENATE("R10C",'Mapa final'!$T$71),"")</f>
        <v/>
      </c>
      <c r="AN45" s="10"/>
      <c r="AO45" s="542"/>
      <c r="AP45" s="543"/>
      <c r="AQ45" s="543"/>
      <c r="AR45" s="543"/>
      <c r="AS45" s="543"/>
      <c r="AT45" s="544"/>
    </row>
    <row r="46" spans="1:80" ht="46.5" customHeight="1" x14ac:dyDescent="0.35">
      <c r="A46" s="10"/>
      <c r="B46" s="466"/>
      <c r="C46" s="466"/>
      <c r="D46" s="467"/>
      <c r="E46" s="504" t="s">
        <v>107</v>
      </c>
      <c r="F46" s="505"/>
      <c r="G46" s="505"/>
      <c r="H46" s="505"/>
      <c r="I46" s="506"/>
      <c r="J46" s="71" t="str">
        <f>IF(AND('Mapa final'!$AD$12="Muy Baja",'Mapa final'!$AF$12="Leve"),CONCATENATE("R1C",'Mapa final'!$T$12),"")</f>
        <v/>
      </c>
      <c r="K46" s="72" t="str">
        <f>IF(AND('Mapa final'!$AD$13="Muy Baja",'Mapa final'!$AF$13="Leve"),CONCATENATE("R1C",'Mapa final'!$T$13),"")</f>
        <v/>
      </c>
      <c r="L46" s="72" t="str">
        <f>IF(AND('Mapa final'!$AD$14="Muy Baja",'Mapa final'!$AF$14="Leve"),CONCATENATE("R1C",'Mapa final'!$T$14),"")</f>
        <v/>
      </c>
      <c r="M46" s="72" t="str">
        <f>IF(AND('Mapa final'!$AD$15="Muy Baja",'Mapa final'!$AF$15="Leve"),CONCATENATE("R1C",'Mapa final'!$T$15),"")</f>
        <v/>
      </c>
      <c r="N46" s="72" t="str">
        <f>IF(AND('Mapa final'!$AD$16="Muy Baja",'Mapa final'!$AF$16="Leve"),CONCATENATE("R1C",'Mapa final'!$T$16),"")</f>
        <v/>
      </c>
      <c r="O46" s="73" t="str">
        <f>IF(AND('Mapa final'!$AD$17="Muy Baja",'Mapa final'!$AF$17="Leve"),CONCATENATE("R1C",'Mapa final'!$T$17),"")</f>
        <v/>
      </c>
      <c r="P46" s="71" t="str">
        <f>IF(AND('Mapa final'!$AD$12="Muy Baja",'Mapa final'!$AF$12="Menor"),CONCATENATE("R1C",'Mapa final'!$T$12),"")</f>
        <v/>
      </c>
      <c r="Q46" s="72" t="str">
        <f>IF(AND('Mapa final'!$AD$13="Muy Baja",'Mapa final'!$AF$13="Menor"),CONCATENATE("R1C",'Mapa final'!$T$13),"")</f>
        <v/>
      </c>
      <c r="R46" s="72" t="str">
        <f>IF(AND('Mapa final'!$AD$14="Muy Baja",'Mapa final'!$AF$14="Menor"),CONCATENATE("R1C",'Mapa final'!$T$14),"")</f>
        <v/>
      </c>
      <c r="S46" s="72" t="str">
        <f>IF(AND('Mapa final'!$AD$15="Muy Baja",'Mapa final'!$AF$15="Menor"),CONCATENATE("R1C",'Mapa final'!$T$15),"")</f>
        <v/>
      </c>
      <c r="T46" s="72" t="str">
        <f>IF(AND('Mapa final'!$AD$16="Muy Baja",'Mapa final'!$AF$16="Menor"),CONCATENATE("R1C",'Mapa final'!$T$16),"")</f>
        <v/>
      </c>
      <c r="U46" s="73" t="str">
        <f>IF(AND('Mapa final'!$AD$17="Muy Baja",'Mapa final'!$AF$17="Menor"),CONCATENATE("R1C",'Mapa final'!$T$17),"")</f>
        <v/>
      </c>
      <c r="V46" s="62" t="str">
        <f>IF(AND('Mapa final'!$AD$12="Muy Baja",'Mapa final'!$AF$12="Moderado"),CONCATENATE("R1C",'Mapa final'!$T$12),"")</f>
        <v/>
      </c>
      <c r="W46" s="80" t="str">
        <f>IF(AND('Mapa final'!$AD$13="Muy Baja",'Mapa final'!$AF$13="Moderado"),CONCATENATE("R1C",'Mapa final'!$T$13),"")</f>
        <v/>
      </c>
      <c r="X46" s="63" t="str">
        <f>IF(AND('Mapa final'!$AD$14="Muy Baja",'Mapa final'!$AF$14="Moderado"),CONCATENATE("R1C",'Mapa final'!$T$14),"")</f>
        <v/>
      </c>
      <c r="Y46" s="63" t="str">
        <f>IF(AND('Mapa final'!$AD$15="Muy Baja",'Mapa final'!$AF$15="Moderado"),CONCATENATE("R1C",'Mapa final'!$T$15),"")</f>
        <v/>
      </c>
      <c r="Z46" s="63" t="str">
        <f>IF(AND('Mapa final'!$AD$16="Muy Baja",'Mapa final'!$AF$16="Moderado"),CONCATENATE("R1C",'Mapa final'!$T$16),"")</f>
        <v/>
      </c>
      <c r="AA46" s="64" t="str">
        <f>IF(AND('Mapa final'!$AD$17="Muy Baja",'Mapa final'!$AF$17="Moderado"),CONCATENATE("R1C",'Mapa final'!$T$17),"")</f>
        <v/>
      </c>
      <c r="AB46" s="43" t="str">
        <f>IF(AND('Mapa final'!$AD$12="Muy Baja",'Mapa final'!$AF$12="Mayor"),CONCATENATE("R1C",'Mapa final'!$T$12),"")</f>
        <v/>
      </c>
      <c r="AC46" s="44" t="str">
        <f>IF(AND('Mapa final'!$AD$13="Muy Baja",'Mapa final'!$AF$13="Mayor"),CONCATENATE("R1C",'Mapa final'!$T$13),"")</f>
        <v/>
      </c>
      <c r="AD46" s="44" t="str">
        <f>IF(AND('Mapa final'!$AD$14="Muy Baja",'Mapa final'!$AF$14="Mayor"),CONCATENATE("R1C",'Mapa final'!$T$14),"")</f>
        <v/>
      </c>
      <c r="AE46" s="44" t="str">
        <f>IF(AND('Mapa final'!$AD$15="Muy Baja",'Mapa final'!$AF$15="Mayor"),CONCATENATE("R1C",'Mapa final'!$T$15),"")</f>
        <v/>
      </c>
      <c r="AF46" s="44" t="str">
        <f>IF(AND('Mapa final'!$AD$16="Muy Baja",'Mapa final'!$AF$16="Mayor"),CONCATENATE("R1C",'Mapa final'!$T$16),"")</f>
        <v/>
      </c>
      <c r="AG46" s="45" t="str">
        <f>IF(AND('Mapa final'!$AD$17="Muy Baja",'Mapa final'!$AF$17="Mayor"),CONCATENATE("R1C",'Mapa final'!$T$17),"")</f>
        <v/>
      </c>
      <c r="AH46" s="46" t="str">
        <f>IF(AND('Mapa final'!$AD$12="Muy Baja",'Mapa final'!$AF$12="Catastrófico"),CONCATENATE("R1C",'Mapa final'!$T$12),"")</f>
        <v/>
      </c>
      <c r="AI46" s="47" t="str">
        <f>IF(AND('Mapa final'!$AD$13="Muy Baja",'Mapa final'!$AF$13="Catastrófico"),CONCATENATE("R1C",'Mapa final'!$T$13),"")</f>
        <v/>
      </c>
      <c r="AJ46" s="47" t="str">
        <f>IF(AND('Mapa final'!$AD$14="Muy Baja",'Mapa final'!$AF$14="Catastrófico"),CONCATENATE("R1C",'Mapa final'!$T$14),"")</f>
        <v/>
      </c>
      <c r="AK46" s="47" t="str">
        <f>IF(AND('Mapa final'!$AD$15="Muy Baja",'Mapa final'!$AF$15="Catastrófico"),CONCATENATE("R1C",'Mapa final'!$T$15),"")</f>
        <v/>
      </c>
      <c r="AL46" s="47" t="str">
        <f>IF(AND('Mapa final'!$AD$16="Muy Baja",'Mapa final'!$AF$16="Catastrófico"),CONCATENATE("R1C",'Mapa final'!$T$16),"")</f>
        <v/>
      </c>
      <c r="AM46" s="48" t="str">
        <f>IF(AND('Mapa final'!$AD$17="Muy Baja",'Mapa final'!$AF$17="Catastrófico"),CONCATENATE("R1C",'Mapa final'!$T$17),"")</f>
        <v/>
      </c>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row>
    <row r="47" spans="1:80" ht="46.5" customHeight="1" x14ac:dyDescent="0.25">
      <c r="A47" s="10"/>
      <c r="B47" s="466"/>
      <c r="C47" s="466"/>
      <c r="D47" s="467"/>
      <c r="E47" s="523"/>
      <c r="F47" s="524"/>
      <c r="G47" s="524"/>
      <c r="H47" s="524"/>
      <c r="I47" s="509"/>
      <c r="J47" s="74" t="str">
        <f>IF(AND('Mapa final'!$AD$18="Muy Baja",'Mapa final'!$AF$18="Leve"),CONCATENATE("R2C",'Mapa final'!$T$18),"")</f>
        <v/>
      </c>
      <c r="K47" s="75" t="str">
        <f>IF(AND('Mapa final'!$AD$19="Muy Baja",'Mapa final'!$AF$19="Leve"),CONCATENATE("R2C",'Mapa final'!$T$19),"")</f>
        <v/>
      </c>
      <c r="L47" s="75" t="str">
        <f>IF(AND('Mapa final'!$AD$20="Muy Baja",'Mapa final'!$AF$20="Leve"),CONCATENATE("R2C",'Mapa final'!$T$20),"")</f>
        <v/>
      </c>
      <c r="M47" s="75" t="str">
        <f>IF(AND('Mapa final'!$AD$21="Muy Baja",'Mapa final'!$AF$21="Leve"),CONCATENATE("R2C",'Mapa final'!$T$21),"")</f>
        <v/>
      </c>
      <c r="N47" s="75" t="str">
        <f>IF(AND('Mapa final'!$AD$22="Muy Baja",'Mapa final'!$AF$22="Leve"),CONCATENATE("R2C",'Mapa final'!$T$22),"")</f>
        <v/>
      </c>
      <c r="O47" s="76" t="str">
        <f>IF(AND('Mapa final'!$AD$23="Muy Baja",'Mapa final'!$AF$23="Leve"),CONCATENATE("R2C",'Mapa final'!$T$23),"")</f>
        <v/>
      </c>
      <c r="P47" s="74" t="str">
        <f>IF(AND('Mapa final'!$AD$18="Muy Baja",'Mapa final'!$AF$18="Menor"),CONCATENATE("R2C",'Mapa final'!$T$18),"")</f>
        <v/>
      </c>
      <c r="Q47" s="75" t="str">
        <f>IF(AND('Mapa final'!$AD$19="Muy Baja",'Mapa final'!$AF$19="Menor"),CONCATENATE("R2C",'Mapa final'!$T$19),"")</f>
        <v/>
      </c>
      <c r="R47" s="75" t="str">
        <f>IF(AND('Mapa final'!$AD$20="Muy Baja",'Mapa final'!$AF$20="Menor"),CONCATENATE("R2C",'Mapa final'!$T$20),"")</f>
        <v/>
      </c>
      <c r="S47" s="75" t="str">
        <f>IF(AND('Mapa final'!$AD$21="Muy Baja",'Mapa final'!$AF$21="Menor"),CONCATENATE("R2C",'Mapa final'!$T$21),"")</f>
        <v/>
      </c>
      <c r="T47" s="75" t="str">
        <f>IF(AND('Mapa final'!$AD$22="Muy Baja",'Mapa final'!$AF$22="Menor"),CONCATENATE("R2C",'Mapa final'!$T$22),"")</f>
        <v/>
      </c>
      <c r="U47" s="76" t="str">
        <f>IF(AND('Mapa final'!$AD$23="Muy Baja",'Mapa final'!$AF$23="Menor"),CONCATENATE("R2C",'Mapa final'!$T$23),"")</f>
        <v/>
      </c>
      <c r="V47" s="65" t="str">
        <f>IF(AND('Mapa final'!$AD$18="Muy Baja",'Mapa final'!$AF$18="Moderado"),CONCATENATE("R2C",'Mapa final'!$T$18),"")</f>
        <v/>
      </c>
      <c r="W47" s="66" t="str">
        <f>IF(AND('Mapa final'!$AD$19="Muy Baja",'Mapa final'!$AF$19="Moderado"),CONCATENATE("R2C",'Mapa final'!$T$19),"")</f>
        <v/>
      </c>
      <c r="X47" s="66" t="str">
        <f>IF(AND('Mapa final'!$AD$20="Muy Baja",'Mapa final'!$AF$20="Moderado"),CONCATENATE("R2C",'Mapa final'!$T$20),"")</f>
        <v>R2C3</v>
      </c>
      <c r="Y47" s="66" t="str">
        <f>IF(AND('Mapa final'!$AD$21="Muy Baja",'Mapa final'!$AF$21="Moderado"),CONCATENATE("R2C",'Mapa final'!$T$21),"")</f>
        <v/>
      </c>
      <c r="Z47" s="66" t="str">
        <f>IF(AND('Mapa final'!$AD$22="Muy Baja",'Mapa final'!$AF$22="Moderado"),CONCATENATE("R2C",'Mapa final'!$T$22),"")</f>
        <v/>
      </c>
      <c r="AA47" s="67" t="str">
        <f>IF(AND('Mapa final'!$AD$23="Muy Baja",'Mapa final'!$AF$23="Moderado"),CONCATENATE("R2C",'Mapa final'!$T$23),"")</f>
        <v/>
      </c>
      <c r="AB47" s="49" t="str">
        <f>IF(AND('Mapa final'!$AD$18="Muy Baja",'Mapa final'!$AF$18="Mayor"),CONCATENATE("R2C",'Mapa final'!$T$18),"")</f>
        <v/>
      </c>
      <c r="AC47" s="50" t="str">
        <f>IF(AND('Mapa final'!$AD$19="Muy Baja",'Mapa final'!$AF$19="Mayor"),CONCATENATE("R2C",'Mapa final'!$T$19),"")</f>
        <v/>
      </c>
      <c r="AD47" s="50" t="str">
        <f>IF(AND('Mapa final'!$AD$20="Muy Baja",'Mapa final'!$AF$20="Mayor"),CONCATENATE("R2C",'Mapa final'!$T$20),"")</f>
        <v/>
      </c>
      <c r="AE47" s="50" t="str">
        <f>IF(AND('Mapa final'!$AD$21="Muy Baja",'Mapa final'!$AF$21="Mayor"),CONCATENATE("R2C",'Mapa final'!$T$21),"")</f>
        <v/>
      </c>
      <c r="AF47" s="50" t="str">
        <f>IF(AND('Mapa final'!$AD$22="Muy Baja",'Mapa final'!$AF$22="Mayor"),CONCATENATE("R2C",'Mapa final'!$T$22),"")</f>
        <v/>
      </c>
      <c r="AG47" s="51" t="str">
        <f>IF(AND('Mapa final'!$AD$23="Muy Baja",'Mapa final'!$AF$23="Mayor"),CONCATENATE("R2C",'Mapa final'!$T$23),"")</f>
        <v/>
      </c>
      <c r="AH47" s="52" t="str">
        <f>IF(AND('Mapa final'!$AD$18="Muy Baja",'Mapa final'!$AF$18="Catastrófico"),CONCATENATE("R2C",'Mapa final'!$T$18),"")</f>
        <v/>
      </c>
      <c r="AI47" s="53" t="str">
        <f>IF(AND('Mapa final'!$AD$19="Muy Baja",'Mapa final'!$AF$19="Catastrófico"),CONCATENATE("R2C",'Mapa final'!$T$19),"")</f>
        <v/>
      </c>
      <c r="AJ47" s="53" t="str">
        <f>IF(AND('Mapa final'!$AD$20="Muy Baja",'Mapa final'!$AF$20="Catastrófico"),CONCATENATE("R2C",'Mapa final'!$T$20),"")</f>
        <v/>
      </c>
      <c r="AK47" s="53" t="str">
        <f>IF(AND('Mapa final'!$AD$21="Muy Baja",'Mapa final'!$AF$21="Catastrófico"),CONCATENATE("R2C",'Mapa final'!$T$21),"")</f>
        <v/>
      </c>
      <c r="AL47" s="53" t="str">
        <f>IF(AND('Mapa final'!$AD$22="Muy Baja",'Mapa final'!$AF$22="Catastrófico"),CONCATENATE("R2C",'Mapa final'!$T$22),"")</f>
        <v/>
      </c>
      <c r="AM47" s="54" t="str">
        <f>IF(AND('Mapa final'!$AD$23="Muy Baja",'Mapa final'!$AF$23="Catastrófico"),CONCATENATE("R2C",'Mapa final'!$T$23),"")</f>
        <v/>
      </c>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row>
    <row r="48" spans="1:80" ht="15" customHeight="1" x14ac:dyDescent="0.25">
      <c r="A48" s="10"/>
      <c r="B48" s="466"/>
      <c r="C48" s="466"/>
      <c r="D48" s="467"/>
      <c r="E48" s="523"/>
      <c r="F48" s="524"/>
      <c r="G48" s="524"/>
      <c r="H48" s="524"/>
      <c r="I48" s="509"/>
      <c r="J48" s="74" t="str">
        <f>IF(AND('Mapa final'!$AD$24="Muy Baja",'Mapa final'!$AF$24="Leve"),CONCATENATE("R3C",'Mapa final'!$T$24),"")</f>
        <v/>
      </c>
      <c r="K48" s="75" t="str">
        <f>IF(AND('Mapa final'!$AD$25="Muy Baja",'Mapa final'!$AF$25="Leve"),CONCATENATE("R3C",'Mapa final'!$T$25),"")</f>
        <v/>
      </c>
      <c r="L48" s="75" t="str">
        <f>IF(AND('Mapa final'!$AD$26="Muy Baja",'Mapa final'!$AF$26="Leve"),CONCATENATE("R3C",'Mapa final'!$T$26),"")</f>
        <v/>
      </c>
      <c r="M48" s="75" t="str">
        <f>IF(AND('Mapa final'!$AD$27="Muy Baja",'Mapa final'!$AF$27="Leve"),CONCATENATE("R3C",'Mapa final'!$T$27),"")</f>
        <v/>
      </c>
      <c r="N48" s="75" t="str">
        <f>IF(AND('Mapa final'!$AD$28="Muy Baja",'Mapa final'!$AF$28="Leve"),CONCATENATE("R3C",'Mapa final'!$T$28),"")</f>
        <v/>
      </c>
      <c r="O48" s="76" t="str">
        <f>IF(AND('Mapa final'!$AD$29="Muy Baja",'Mapa final'!$AF$29="Leve"),CONCATENATE("R3C",'Mapa final'!$T$29),"")</f>
        <v/>
      </c>
      <c r="P48" s="74" t="str">
        <f>IF(AND('Mapa final'!$AD$24="Muy Baja",'Mapa final'!$AF$24="Menor"),CONCATENATE("R3C",'Mapa final'!$T$24),"")</f>
        <v/>
      </c>
      <c r="Q48" s="75" t="str">
        <f>IF(AND('Mapa final'!$AD$25="Muy Baja",'Mapa final'!$AF$25="Menor"),CONCATENATE("R3C",'Mapa final'!$T$25),"")</f>
        <v/>
      </c>
      <c r="R48" s="75" t="str">
        <f>IF(AND('Mapa final'!$AD$26="Muy Baja",'Mapa final'!$AF$26="Menor"),CONCATENATE("R3C",'Mapa final'!$T$26),"")</f>
        <v/>
      </c>
      <c r="S48" s="75" t="str">
        <f>IF(AND('Mapa final'!$AD$27="Muy Baja",'Mapa final'!$AF$27="Menor"),CONCATENATE("R3C",'Mapa final'!$T$27),"")</f>
        <v/>
      </c>
      <c r="T48" s="75" t="str">
        <f>IF(AND('Mapa final'!$AD$28="Muy Baja",'Mapa final'!$AF$28="Menor"),CONCATENATE("R3C",'Mapa final'!$T$28),"")</f>
        <v/>
      </c>
      <c r="U48" s="76" t="str">
        <f>IF(AND('Mapa final'!$AD$29="Muy Baja",'Mapa final'!$AF$29="Menor"),CONCATENATE("R3C",'Mapa final'!$T$29),"")</f>
        <v/>
      </c>
      <c r="V48" s="65" t="str">
        <f>IF(AND('Mapa final'!$AD$24="Muy Baja",'Mapa final'!$AF$24="Moderado"),CONCATENATE("R3C",'Mapa final'!$T$24),"")</f>
        <v/>
      </c>
      <c r="W48" s="66" t="str">
        <f>IF(AND('Mapa final'!$AD$25="Muy Baja",'Mapa final'!$AF$25="Moderado"),CONCATENATE("R3C",'Mapa final'!$T$25),"")</f>
        <v/>
      </c>
      <c r="X48" s="66" t="str">
        <f>IF(AND('Mapa final'!$AD$26="Muy Baja",'Mapa final'!$AF$26="Moderado"),CONCATENATE("R3C",'Mapa final'!$T$26),"")</f>
        <v/>
      </c>
      <c r="Y48" s="66" t="str">
        <f>IF(AND('Mapa final'!$AD$27="Muy Baja",'Mapa final'!$AF$27="Moderado"),CONCATENATE("R3C",'Mapa final'!$T$27),"")</f>
        <v/>
      </c>
      <c r="Z48" s="66" t="str">
        <f>IF(AND('Mapa final'!$AD$28="Muy Baja",'Mapa final'!$AF$28="Moderado"),CONCATENATE("R3C",'Mapa final'!$T$28),"")</f>
        <v/>
      </c>
      <c r="AA48" s="67" t="str">
        <f>IF(AND('Mapa final'!$AD$29="Muy Baja",'Mapa final'!$AF$29="Moderado"),CONCATENATE("R3C",'Mapa final'!$T$29),"")</f>
        <v/>
      </c>
      <c r="AB48" s="49" t="str">
        <f>IF(AND('Mapa final'!$AD$24="Muy Baja",'Mapa final'!$AF$24="Mayor"),CONCATENATE("R3C",'Mapa final'!$T$24),"")</f>
        <v/>
      </c>
      <c r="AC48" s="50" t="str">
        <f>IF(AND('Mapa final'!$AD$25="Muy Baja",'Mapa final'!$AF$25="Mayor"),CONCATENATE("R3C",'Mapa final'!$T$25),"")</f>
        <v/>
      </c>
      <c r="AD48" s="50" t="str">
        <f>IF(AND('Mapa final'!$AD$26="Muy Baja",'Mapa final'!$AF$26="Mayor"),CONCATENATE("R3C",'Mapa final'!$T$26),"")</f>
        <v/>
      </c>
      <c r="AE48" s="50" t="str">
        <f>IF(AND('Mapa final'!$AD$27="Muy Baja",'Mapa final'!$AF$27="Mayor"),CONCATENATE("R3C",'Mapa final'!$T$27),"")</f>
        <v/>
      </c>
      <c r="AF48" s="50" t="str">
        <f>IF(AND('Mapa final'!$AD$28="Muy Baja",'Mapa final'!$AF$28="Mayor"),CONCATENATE("R3C",'Mapa final'!$T$28),"")</f>
        <v/>
      </c>
      <c r="AG48" s="51" t="str">
        <f>IF(AND('Mapa final'!$AD$29="Muy Baja",'Mapa final'!$AF$29="Mayor"),CONCATENATE("R3C",'Mapa final'!$T$29),"")</f>
        <v/>
      </c>
      <c r="AH48" s="52" t="str">
        <f>IF(AND('Mapa final'!$AD$24="Muy Baja",'Mapa final'!$AF$24="Catastrófico"),CONCATENATE("R3C",'Mapa final'!$T$24),"")</f>
        <v/>
      </c>
      <c r="AI48" s="53" t="str">
        <f>IF(AND('Mapa final'!$AD$25="Muy Baja",'Mapa final'!$AF$25="Catastrófico"),CONCATENATE("R3C",'Mapa final'!$T$25),"")</f>
        <v/>
      </c>
      <c r="AJ48" s="53" t="str">
        <f>IF(AND('Mapa final'!$AD$26="Muy Baja",'Mapa final'!$AF$26="Catastrófico"),CONCATENATE("R3C",'Mapa final'!$T$26),"")</f>
        <v/>
      </c>
      <c r="AK48" s="53" t="str">
        <f>IF(AND('Mapa final'!$AD$27="Muy Baja",'Mapa final'!$AF$27="Catastrófico"),CONCATENATE("R3C",'Mapa final'!$T$27),"")</f>
        <v/>
      </c>
      <c r="AL48" s="53" t="str">
        <f>IF(AND('Mapa final'!$AD$28="Muy Baja",'Mapa final'!$AF$28="Catastrófico"),CONCATENATE("R3C",'Mapa final'!$T$28),"")</f>
        <v/>
      </c>
      <c r="AM48" s="54" t="str">
        <f>IF(AND('Mapa final'!$AD$29="Muy Baja",'Mapa final'!$AF$29="Catastrófico"),CONCATENATE("R3C",'Mapa final'!$T$29),"")</f>
        <v/>
      </c>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row>
    <row r="49" spans="1:80" ht="15" customHeight="1" x14ac:dyDescent="0.25">
      <c r="A49" s="10"/>
      <c r="B49" s="466"/>
      <c r="C49" s="466"/>
      <c r="D49" s="467"/>
      <c r="E49" s="507"/>
      <c r="F49" s="508"/>
      <c r="G49" s="508"/>
      <c r="H49" s="508"/>
      <c r="I49" s="509"/>
      <c r="J49" s="74" t="str">
        <f>IF(AND('Mapa final'!$AD$30="Muy Baja",'Mapa final'!$AF$30="Leve"),CONCATENATE("R4C",'Mapa final'!$T$30),"")</f>
        <v/>
      </c>
      <c r="K49" s="75" t="str">
        <f>IF(AND('Mapa final'!$AD$31="Muy Baja",'Mapa final'!$AF$31="Leve"),CONCATENATE("R4C",'Mapa final'!$T$31),"")</f>
        <v/>
      </c>
      <c r="L49" s="75" t="str">
        <f>IF(AND('Mapa final'!$AD$32="Muy Baja",'Mapa final'!$AF$32="Leve"),CONCATENATE("R4C",'Mapa final'!$T$32),"")</f>
        <v/>
      </c>
      <c r="M49" s="75" t="str">
        <f>IF(AND('Mapa final'!$AD$33="Muy Baja",'Mapa final'!$AF$33="Leve"),CONCATENATE("R4C",'Mapa final'!$T$33),"")</f>
        <v/>
      </c>
      <c r="N49" s="75" t="str">
        <f>IF(AND('Mapa final'!$AD$34="Muy Baja",'Mapa final'!$AF$34="Leve"),CONCATENATE("R4C",'Mapa final'!$T$34),"")</f>
        <v/>
      </c>
      <c r="O49" s="76" t="str">
        <f>IF(AND('Mapa final'!$AD$35="Muy Baja",'Mapa final'!$AF$35="Leve"),CONCATENATE("R4C",'Mapa final'!$T$35),"")</f>
        <v/>
      </c>
      <c r="P49" s="74" t="str">
        <f>IF(AND('Mapa final'!$AD$30="Muy Baja",'Mapa final'!$AF$30="Menor"),CONCATENATE("R4C",'Mapa final'!$T$30),"")</f>
        <v/>
      </c>
      <c r="Q49" s="75" t="str">
        <f>IF(AND('Mapa final'!$AD$31="Muy Baja",'Mapa final'!$AF$31="Menor"),CONCATENATE("R4C",'Mapa final'!$T$31),"")</f>
        <v/>
      </c>
      <c r="R49" s="75" t="str">
        <f>IF(AND('Mapa final'!$AD$32="Muy Baja",'Mapa final'!$AF$32="Menor"),CONCATENATE("R4C",'Mapa final'!$T$32),"")</f>
        <v/>
      </c>
      <c r="S49" s="75" t="str">
        <f>IF(AND('Mapa final'!$AD$33="Muy Baja",'Mapa final'!$AF$33="Menor"),CONCATENATE("R4C",'Mapa final'!$T$33),"")</f>
        <v/>
      </c>
      <c r="T49" s="75" t="str">
        <f>IF(AND('Mapa final'!$AD$34="Muy Baja",'Mapa final'!$AF$34="Menor"),CONCATENATE("R4C",'Mapa final'!$T$34),"")</f>
        <v/>
      </c>
      <c r="U49" s="76" t="str">
        <f>IF(AND('Mapa final'!$AD$35="Muy Baja",'Mapa final'!$AF$35="Menor"),CONCATENATE("R4C",'Mapa final'!$T$35),"")</f>
        <v/>
      </c>
      <c r="V49" s="65" t="str">
        <f>IF(AND('Mapa final'!$AD$30="Muy Baja",'Mapa final'!$AF$30="Moderado"),CONCATENATE("R4C",'Mapa final'!$T$30),"")</f>
        <v/>
      </c>
      <c r="W49" s="66" t="str">
        <f>IF(AND('Mapa final'!$AD$31="Muy Baja",'Mapa final'!$AF$31="Moderado"),CONCATENATE("R4C",'Mapa final'!$T$31),"")</f>
        <v/>
      </c>
      <c r="X49" s="66" t="str">
        <f>IF(AND('Mapa final'!$AD$32="Muy Baja",'Mapa final'!$AF$32="Moderado"),CONCATENATE("R4C",'Mapa final'!$T$32),"")</f>
        <v/>
      </c>
      <c r="Y49" s="66" t="str">
        <f>IF(AND('Mapa final'!$AD$33="Muy Baja",'Mapa final'!$AF$33="Moderado"),CONCATENATE("R4C",'Mapa final'!$T$33),"")</f>
        <v/>
      </c>
      <c r="Z49" s="66" t="str">
        <f>IF(AND('Mapa final'!$AD$34="Muy Baja",'Mapa final'!$AF$34="Moderado"),CONCATENATE("R4C",'Mapa final'!$T$34),"")</f>
        <v/>
      </c>
      <c r="AA49" s="67" t="str">
        <f>IF(AND('Mapa final'!$AD$35="Muy Baja",'Mapa final'!$AF$35="Moderado"),CONCATENATE("R4C",'Mapa final'!$T$35),"")</f>
        <v/>
      </c>
      <c r="AB49" s="49" t="str">
        <f>IF(AND('Mapa final'!$AD$30="Muy Baja",'Mapa final'!$AF$30="Mayor"),CONCATENATE("R4C",'Mapa final'!$T$30),"")</f>
        <v/>
      </c>
      <c r="AC49" s="50" t="str">
        <f>IF(AND('Mapa final'!$AD$31="Muy Baja",'Mapa final'!$AF$31="Mayor"),CONCATENATE("R4C",'Mapa final'!$T$31),"")</f>
        <v/>
      </c>
      <c r="AD49" s="50" t="str">
        <f>IF(AND('Mapa final'!$AD$32="Muy Baja",'Mapa final'!$AF$32="Mayor"),CONCATENATE("R4C",'Mapa final'!$T$32),"")</f>
        <v/>
      </c>
      <c r="AE49" s="50" t="str">
        <f>IF(AND('Mapa final'!$AD$33="Muy Baja",'Mapa final'!$AF$33="Mayor"),CONCATENATE("R4C",'Mapa final'!$T$33),"")</f>
        <v/>
      </c>
      <c r="AF49" s="50" t="str">
        <f>IF(AND('Mapa final'!$AD$34="Muy Baja",'Mapa final'!$AF$34="Mayor"),CONCATENATE("R4C",'Mapa final'!$T$34),"")</f>
        <v/>
      </c>
      <c r="AG49" s="51" t="str">
        <f>IF(AND('Mapa final'!$AD$35="Muy Baja",'Mapa final'!$AF$35="Mayor"),CONCATENATE("R4C",'Mapa final'!$T$35),"")</f>
        <v/>
      </c>
      <c r="AH49" s="52" t="str">
        <f>IF(AND('Mapa final'!$AD$30="Muy Baja",'Mapa final'!$AF$30="Catastrófico"),CONCATENATE("R4C",'Mapa final'!$T$30),"")</f>
        <v/>
      </c>
      <c r="AI49" s="53" t="str">
        <f>IF(AND('Mapa final'!$AD$31="Muy Baja",'Mapa final'!$AF$31="Catastrófico"),CONCATENATE("R4C",'Mapa final'!$T$31),"")</f>
        <v/>
      </c>
      <c r="AJ49" s="53" t="str">
        <f>IF(AND('Mapa final'!$AD$32="Muy Baja",'Mapa final'!$AF$32="Catastrófico"),CONCATENATE("R4C",'Mapa final'!$T$32),"")</f>
        <v>R4C3</v>
      </c>
      <c r="AK49" s="53" t="str">
        <f>IF(AND('Mapa final'!$AD$33="Muy Baja",'Mapa final'!$AF$33="Catastrófico"),CONCATENATE("R4C",'Mapa final'!$T$33),"")</f>
        <v/>
      </c>
      <c r="AL49" s="53" t="str">
        <f>IF(AND('Mapa final'!$AD$34="Muy Baja",'Mapa final'!$AF$34="Catastrófico"),CONCATENATE("R4C",'Mapa final'!$T$34),"")</f>
        <v/>
      </c>
      <c r="AM49" s="54" t="str">
        <f>IF(AND('Mapa final'!$AD$35="Muy Baja",'Mapa final'!$AF$35="Catastrófico"),CONCATENATE("R4C",'Mapa final'!$T$35),"")</f>
        <v/>
      </c>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row>
    <row r="50" spans="1:80" ht="15" customHeight="1" x14ac:dyDescent="0.25">
      <c r="A50" s="10"/>
      <c r="B50" s="466"/>
      <c r="C50" s="466"/>
      <c r="D50" s="467"/>
      <c r="E50" s="507"/>
      <c r="F50" s="508"/>
      <c r="G50" s="508"/>
      <c r="H50" s="508"/>
      <c r="I50" s="509"/>
      <c r="J50" s="74" t="str">
        <f>IF(AND('Mapa final'!$AD$36="Muy Baja",'Mapa final'!$AF$36="Leve"),CONCATENATE("R5C",'Mapa final'!$T$36),"")</f>
        <v/>
      </c>
      <c r="K50" s="75" t="str">
        <f>IF(AND('Mapa final'!$AD$37="Muy Baja",'Mapa final'!$AF$37="Leve"),CONCATENATE("R5C",'Mapa final'!$T$37),"")</f>
        <v/>
      </c>
      <c r="L50" s="75" t="str">
        <f>IF(AND('Mapa final'!$AD$38="Muy Baja",'Mapa final'!$AF$38="Leve"),CONCATENATE("R5C",'Mapa final'!$T$38),"")</f>
        <v/>
      </c>
      <c r="M50" s="75" t="str">
        <f>IF(AND('Mapa final'!$AD$39="Muy Baja",'Mapa final'!$AF$39="Leve"),CONCATENATE("R5C",'Mapa final'!$T$39),"")</f>
        <v/>
      </c>
      <c r="N50" s="75" t="str">
        <f>IF(AND('Mapa final'!$AD$40="Muy Baja",'Mapa final'!$AF$40="Leve"),CONCATENATE("R5C",'Mapa final'!$T$40),"")</f>
        <v/>
      </c>
      <c r="O50" s="76" t="str">
        <f>IF(AND('Mapa final'!$AD$41="Muy Baja",'Mapa final'!$AF$41="Leve"),CONCATENATE("R5C",'Mapa final'!$T$41),"")</f>
        <v/>
      </c>
      <c r="P50" s="74" t="str">
        <f>IF(AND('Mapa final'!$AD$36="Muy Baja",'Mapa final'!$AF$36="Menor"),CONCATENATE("R5C",'Mapa final'!$T$36),"")</f>
        <v/>
      </c>
      <c r="Q50" s="75" t="str">
        <f>IF(AND('Mapa final'!$AD$37="Muy Baja",'Mapa final'!$AF$37="Menor"),CONCATENATE("R5C",'Mapa final'!$T$37),"")</f>
        <v/>
      </c>
      <c r="R50" s="75" t="str">
        <f>IF(AND('Mapa final'!$AD$38="Muy Baja",'Mapa final'!$AF$38="Menor"),CONCATENATE("R5C",'Mapa final'!$T$38),"")</f>
        <v/>
      </c>
      <c r="S50" s="75" t="str">
        <f>IF(AND('Mapa final'!$AD$39="Muy Baja",'Mapa final'!$AF$39="Menor"),CONCATENATE("R5C",'Mapa final'!$T$39),"")</f>
        <v/>
      </c>
      <c r="T50" s="75" t="str">
        <f>IF(AND('Mapa final'!$AD$40="Muy Baja",'Mapa final'!$AF$40="Menor"),CONCATENATE("R5C",'Mapa final'!$T$40),"")</f>
        <v/>
      </c>
      <c r="U50" s="76" t="str">
        <f>IF(AND('Mapa final'!$AD$41="Muy Baja",'Mapa final'!$AF$41="Menor"),CONCATENATE("R5C",'Mapa final'!$T$41),"")</f>
        <v/>
      </c>
      <c r="V50" s="65" t="str">
        <f>IF(AND('Mapa final'!$AD$36="Muy Baja",'Mapa final'!$AF$36="Moderado"),CONCATENATE("R5C",'Mapa final'!$T$36),"")</f>
        <v/>
      </c>
      <c r="W50" s="66" t="str">
        <f>IF(AND('Mapa final'!$AD$37="Muy Baja",'Mapa final'!$AF$37="Moderado"),CONCATENATE("R5C",'Mapa final'!$T$37),"")</f>
        <v/>
      </c>
      <c r="X50" s="66" t="str">
        <f>IF(AND('Mapa final'!$AD$38="Muy Baja",'Mapa final'!$AF$38="Moderado"),CONCATENATE("R5C",'Mapa final'!$T$38),"")</f>
        <v/>
      </c>
      <c r="Y50" s="66" t="str">
        <f>IF(AND('Mapa final'!$AD$39="Muy Baja",'Mapa final'!$AF$39="Moderado"),CONCATENATE("R5C",'Mapa final'!$T$39),"")</f>
        <v/>
      </c>
      <c r="Z50" s="66" t="str">
        <f>IF(AND('Mapa final'!$AD$40="Muy Baja",'Mapa final'!$AF$40="Moderado"),CONCATENATE("R5C",'Mapa final'!$T$40),"")</f>
        <v/>
      </c>
      <c r="AA50" s="67" t="str">
        <f>IF(AND('Mapa final'!$AD$41="Muy Baja",'Mapa final'!$AF$41="Moderado"),CONCATENATE("R5C",'Mapa final'!$T$41),"")</f>
        <v/>
      </c>
      <c r="AB50" s="49" t="str">
        <f>IF(AND('Mapa final'!$AD$36="Muy Baja",'Mapa final'!$AF$36="Mayor"),CONCATENATE("R5C",'Mapa final'!$T$36),"")</f>
        <v/>
      </c>
      <c r="AC50" s="50" t="str">
        <f>IF(AND('Mapa final'!$AD$37="Muy Baja",'Mapa final'!$AF$37="Mayor"),CONCATENATE("R5C",'Mapa final'!$T$37),"")</f>
        <v/>
      </c>
      <c r="AD50" s="55" t="str">
        <f>IF(AND('Mapa final'!$AD$38="Muy Baja",'Mapa final'!$AF$38="Mayor"),CONCATENATE("R5C",'Mapa final'!$T$38),"")</f>
        <v/>
      </c>
      <c r="AE50" s="55" t="str">
        <f>IF(AND('Mapa final'!$AD$39="Muy Baja",'Mapa final'!$AF$39="Mayor"),CONCATENATE("R5C",'Mapa final'!$T$39),"")</f>
        <v/>
      </c>
      <c r="AF50" s="55" t="str">
        <f>IF(AND('Mapa final'!$AD$40="Muy Baja",'Mapa final'!$AF$40="Mayor"),CONCATENATE("R5C",'Mapa final'!$T$40),"")</f>
        <v/>
      </c>
      <c r="AG50" s="51" t="str">
        <f>IF(AND('Mapa final'!$AD$41="Muy Baja",'Mapa final'!$AF$41="Mayor"),CONCATENATE("R5C",'Mapa final'!$T$41),"")</f>
        <v/>
      </c>
      <c r="AH50" s="52" t="str">
        <f>IF(AND('Mapa final'!$AD$36="Muy Baja",'Mapa final'!$AF$36="Catastrófico"),CONCATENATE("R5C",'Mapa final'!$T$36),"")</f>
        <v/>
      </c>
      <c r="AI50" s="53" t="str">
        <f>IF(AND('Mapa final'!$AD$37="Muy Baja",'Mapa final'!$AF$37="Catastrófico"),CONCATENATE("R5C",'Mapa final'!$T$37),"")</f>
        <v/>
      </c>
      <c r="AJ50" s="53" t="str">
        <f>IF(AND('Mapa final'!$AD$38="Muy Baja",'Mapa final'!$AF$38="Catastrófico"),CONCATENATE("R5C",'Mapa final'!$T$38),"")</f>
        <v/>
      </c>
      <c r="AK50" s="53" t="str">
        <f>IF(AND('Mapa final'!$AD$39="Muy Baja",'Mapa final'!$AF$39="Catastrófico"),CONCATENATE("R5C",'Mapa final'!$T$39),"")</f>
        <v/>
      </c>
      <c r="AL50" s="53" t="str">
        <f>IF(AND('Mapa final'!$AD$40="Muy Baja",'Mapa final'!$AF$40="Catastrófico"),CONCATENATE("R5C",'Mapa final'!$T$40),"")</f>
        <v/>
      </c>
      <c r="AM50" s="54" t="str">
        <f>IF(AND('Mapa final'!$AD$41="Muy Baja",'Mapa final'!$AF$41="Catastrófico"),CONCATENATE("R5C",'Mapa final'!$T$41),"")</f>
        <v/>
      </c>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row>
    <row r="51" spans="1:80" ht="15" customHeight="1" x14ac:dyDescent="0.25">
      <c r="A51" s="10"/>
      <c r="B51" s="466"/>
      <c r="C51" s="466"/>
      <c r="D51" s="467"/>
      <c r="E51" s="507"/>
      <c r="F51" s="508"/>
      <c r="G51" s="508"/>
      <c r="H51" s="508"/>
      <c r="I51" s="509"/>
      <c r="J51" s="74" t="str">
        <f>IF(AND('Mapa final'!$AD$42="Muy Baja",'Mapa final'!$AF$42="Leve"),CONCATENATE("R6C",'Mapa final'!$T$42),"")</f>
        <v/>
      </c>
      <c r="K51" s="75" t="str">
        <f>IF(AND('Mapa final'!$AD$43="Muy Baja",'Mapa final'!$AF$43="Leve"),CONCATENATE("R6C",'Mapa final'!$T$43),"")</f>
        <v/>
      </c>
      <c r="L51" s="75" t="str">
        <f>IF(AND('Mapa final'!$AD$44="Muy Baja",'Mapa final'!$AF$44="Leve"),CONCATENATE("R6C",'Mapa final'!$T$44),"")</f>
        <v/>
      </c>
      <c r="M51" s="75" t="str">
        <f>IF(AND('Mapa final'!$AD$45="Muy Baja",'Mapa final'!$AF$45="Leve"),CONCATENATE("R6C",'Mapa final'!$T$45),"")</f>
        <v/>
      </c>
      <c r="N51" s="75" t="str">
        <f>IF(AND('Mapa final'!$AD$46="Muy Baja",'Mapa final'!$AF$46="Leve"),CONCATENATE("R6C",'Mapa final'!$T$46),"")</f>
        <v/>
      </c>
      <c r="O51" s="76" t="str">
        <f>IF(AND('Mapa final'!$AD$47="Muy Baja",'Mapa final'!$AF$47="Leve"),CONCATENATE("R6C",'Mapa final'!$T$47),"")</f>
        <v/>
      </c>
      <c r="P51" s="74" t="str">
        <f>IF(AND('Mapa final'!$AD$42="Muy Baja",'Mapa final'!$AF$42="Menor"),CONCATENATE("R6C",'Mapa final'!$T$42),"")</f>
        <v/>
      </c>
      <c r="Q51" s="75" t="str">
        <f>IF(AND('Mapa final'!$AD$43="Muy Baja",'Mapa final'!$AF$43="Menor"),CONCATENATE("R6C",'Mapa final'!$T$43),"")</f>
        <v/>
      </c>
      <c r="R51" s="75" t="str">
        <f>IF(AND('Mapa final'!$AD$44="Muy Baja",'Mapa final'!$AF$44="Menor"),CONCATENATE("R6C",'Mapa final'!$T$44),"")</f>
        <v/>
      </c>
      <c r="S51" s="75" t="str">
        <f>IF(AND('Mapa final'!$AD$45="Muy Baja",'Mapa final'!$AF$45="Menor"),CONCATENATE("R6C",'Mapa final'!$T$45),"")</f>
        <v/>
      </c>
      <c r="T51" s="75" t="str">
        <f>IF(AND('Mapa final'!$AD$46="Muy Baja",'Mapa final'!$AF$46="Menor"),CONCATENATE("R6C",'Mapa final'!$T$46),"")</f>
        <v/>
      </c>
      <c r="U51" s="76" t="str">
        <f>IF(AND('Mapa final'!$AD$47="Muy Baja",'Mapa final'!$AF$47="Menor"),CONCATENATE("R6C",'Mapa final'!$T$47),"")</f>
        <v/>
      </c>
      <c r="V51" s="65" t="str">
        <f>IF(AND('Mapa final'!$AD$42="Muy Baja",'Mapa final'!$AF$42="Moderado"),CONCATENATE("R6C",'Mapa final'!$T$42),"")</f>
        <v/>
      </c>
      <c r="W51" s="66" t="str">
        <f>IF(AND('Mapa final'!$AD$43="Muy Baja",'Mapa final'!$AF$43="Moderado"),CONCATENATE("R6C",'Mapa final'!$T$43),"")</f>
        <v/>
      </c>
      <c r="X51" s="66" t="str">
        <f>IF(AND('Mapa final'!$AD$44="Muy Baja",'Mapa final'!$AF$44="Moderado"),CONCATENATE("R6C",'Mapa final'!$T$44),"")</f>
        <v/>
      </c>
      <c r="Y51" s="66" t="str">
        <f>IF(AND('Mapa final'!$AD$45="Muy Baja",'Mapa final'!$AF$45="Moderado"),CONCATENATE("R6C",'Mapa final'!$T$45),"")</f>
        <v/>
      </c>
      <c r="Z51" s="66" t="str">
        <f>IF(AND('Mapa final'!$AD$46="Muy Baja",'Mapa final'!$AF$46="Moderado"),CONCATENATE("R6C",'Mapa final'!$T$46),"")</f>
        <v/>
      </c>
      <c r="AA51" s="67" t="str">
        <f>IF(AND('Mapa final'!$AD$47="Muy Baja",'Mapa final'!$AF$47="Moderado"),CONCATENATE("R6C",'Mapa final'!$T$47),"")</f>
        <v/>
      </c>
      <c r="AB51" s="49" t="str">
        <f>IF(AND('Mapa final'!$AD$42="Muy Baja",'Mapa final'!$AF$42="Mayor"),CONCATENATE("R6C",'Mapa final'!$T$42),"")</f>
        <v/>
      </c>
      <c r="AC51" s="50" t="str">
        <f>IF(AND('Mapa final'!$AD$43="Muy Baja",'Mapa final'!$AF$43="Mayor"),CONCATENATE("R6C",'Mapa final'!$T$43),"")</f>
        <v/>
      </c>
      <c r="AD51" s="55" t="str">
        <f>IF(AND('Mapa final'!$AD$44="Muy Baja",'Mapa final'!$AF$44="Mayor"),CONCATENATE("R6C",'Mapa final'!$T$44),"")</f>
        <v/>
      </c>
      <c r="AE51" s="55" t="str">
        <f>IF(AND('Mapa final'!$AD$45="Muy Baja",'Mapa final'!$AF$45="Mayor"),CONCATENATE("R6C",'Mapa final'!$T$45),"")</f>
        <v>R6C4</v>
      </c>
      <c r="AF51" s="55" t="str">
        <f>IF(AND('Mapa final'!$AD$46="Muy Baja",'Mapa final'!$AF$46="Mayor"),CONCATENATE("R6C",'Mapa final'!$T$46),"")</f>
        <v/>
      </c>
      <c r="AG51" s="51" t="str">
        <f>IF(AND('Mapa final'!$AD$47="Muy Baja",'Mapa final'!$AF$47="Mayor"),CONCATENATE("R6C",'Mapa final'!$T$47),"")</f>
        <v/>
      </c>
      <c r="AH51" s="52" t="str">
        <f>IF(AND('Mapa final'!$AD$42="Muy Baja",'Mapa final'!$AF$42="Catastrófico"),CONCATENATE("R6C",'Mapa final'!$T$42),"")</f>
        <v/>
      </c>
      <c r="AI51" s="53" t="str">
        <f>IF(AND('Mapa final'!$AD$43="Muy Baja",'Mapa final'!$AF$43="Catastrófico"),CONCATENATE("R6C",'Mapa final'!$T$43),"")</f>
        <v>R6C2</v>
      </c>
      <c r="AJ51" s="53" t="str">
        <f>IF(AND('Mapa final'!$AD$44="Muy Baja",'Mapa final'!$AF$44="Catastrófico"),CONCATENATE("R6C",'Mapa final'!$T$44),"")</f>
        <v>R6C3</v>
      </c>
      <c r="AK51" s="53" t="str">
        <f>IF(AND('Mapa final'!$AD$45="Muy Baja",'Mapa final'!$AF$45="Catastrófico"),CONCATENATE("R6C",'Mapa final'!$T$45),"")</f>
        <v/>
      </c>
      <c r="AL51" s="53" t="str">
        <f>IF(AND('Mapa final'!$AD$46="Muy Baja",'Mapa final'!$AF$46="Catastrófico"),CONCATENATE("R6C",'Mapa final'!$T$46),"")</f>
        <v/>
      </c>
      <c r="AM51" s="54" t="str">
        <f>IF(AND('Mapa final'!$AD$47="Muy Baja",'Mapa final'!$AF$47="Catastrófico"),CONCATENATE("R6C",'Mapa final'!$T$47),"")</f>
        <v/>
      </c>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row>
    <row r="52" spans="1:80" ht="15" customHeight="1" x14ac:dyDescent="0.25">
      <c r="A52" s="10"/>
      <c r="B52" s="466"/>
      <c r="C52" s="466"/>
      <c r="D52" s="467"/>
      <c r="E52" s="507"/>
      <c r="F52" s="508"/>
      <c r="G52" s="508"/>
      <c r="H52" s="508"/>
      <c r="I52" s="509"/>
      <c r="J52" s="74" t="str">
        <f>IF(AND('Mapa final'!$AD$48="Muy Baja",'Mapa final'!$AF$48="Leve"),CONCATENATE("R7C",'Mapa final'!$T$48),"")</f>
        <v/>
      </c>
      <c r="K52" s="75" t="str">
        <f>IF(AND('Mapa final'!$AD$49="Muy Baja",'Mapa final'!$AF$49="Leve"),CONCATENATE("R7C",'Mapa final'!$T$49),"")</f>
        <v/>
      </c>
      <c r="L52" s="75" t="str">
        <f>IF(AND('Mapa final'!$AD$50="Muy Baja",'Mapa final'!$AF$50="Leve"),CONCATENATE("R7C",'Mapa final'!$T$50),"")</f>
        <v/>
      </c>
      <c r="M52" s="75" t="str">
        <f>IF(AND('Mapa final'!$AD$51="Muy Baja",'Mapa final'!$AF$51="Leve"),CONCATENATE("R7C",'Mapa final'!$T$51),"")</f>
        <v/>
      </c>
      <c r="N52" s="75" t="str">
        <f>IF(AND('Mapa final'!$AD$52="Muy Baja",'Mapa final'!$AF$52="Leve"),CONCATENATE("R7C",'Mapa final'!$T$52),"")</f>
        <v/>
      </c>
      <c r="O52" s="76" t="str">
        <f>IF(AND('Mapa final'!$AD$53="Muy Baja",'Mapa final'!$AF$53="Leve"),CONCATENATE("R7C",'Mapa final'!$T$53),"")</f>
        <v/>
      </c>
      <c r="P52" s="74" t="str">
        <f>IF(AND('Mapa final'!$AD$48="Muy Baja",'Mapa final'!$AF$48="Menor"),CONCATENATE("R7C",'Mapa final'!$T$48),"")</f>
        <v/>
      </c>
      <c r="Q52" s="75" t="str">
        <f>IF(AND('Mapa final'!$AD$49="Muy Baja",'Mapa final'!$AF$49="Menor"),CONCATENATE("R7C",'Mapa final'!$T$49),"")</f>
        <v/>
      </c>
      <c r="R52" s="75" t="str">
        <f>IF(AND('Mapa final'!$AD$50="Muy Baja",'Mapa final'!$AF$50="Menor"),CONCATENATE("R7C",'Mapa final'!$T$50),"")</f>
        <v/>
      </c>
      <c r="S52" s="75" t="str">
        <f>IF(AND('Mapa final'!$AD$51="Muy Baja",'Mapa final'!$AF$51="Menor"),CONCATENATE("R7C",'Mapa final'!$T$51),"")</f>
        <v/>
      </c>
      <c r="T52" s="75" t="str">
        <f>IF(AND('Mapa final'!$AD$52="Muy Baja",'Mapa final'!$AF$52="Menor"),CONCATENATE("R7C",'Mapa final'!$T$52),"")</f>
        <v/>
      </c>
      <c r="U52" s="76" t="str">
        <f>IF(AND('Mapa final'!$AD$53="Muy Baja",'Mapa final'!$AF$53="Menor"),CONCATENATE("R7C",'Mapa final'!$T$53),"")</f>
        <v/>
      </c>
      <c r="V52" s="65" t="str">
        <f>IF(AND('Mapa final'!$AD$48="Muy Baja",'Mapa final'!$AF$48="Moderado"),CONCATENATE("R7C",'Mapa final'!$T$48),"")</f>
        <v>R7C1</v>
      </c>
      <c r="W52" s="66" t="str">
        <f>IF(AND('Mapa final'!$AD$49="Muy Baja",'Mapa final'!$AF$49="Moderado"),CONCATENATE("R7C",'Mapa final'!$T$49),"")</f>
        <v>R7C2</v>
      </c>
      <c r="X52" s="66" t="str">
        <f>IF(AND('Mapa final'!$AD$50="Muy Baja",'Mapa final'!$AF$50="Moderado"),CONCATENATE("R7C",'Mapa final'!$T$50),"")</f>
        <v/>
      </c>
      <c r="Y52" s="66" t="str">
        <f>IF(AND('Mapa final'!$AD$51="Muy Baja",'Mapa final'!$AF$51="Moderado"),CONCATENATE("R7C",'Mapa final'!$T$51),"")</f>
        <v/>
      </c>
      <c r="Z52" s="66" t="str">
        <f>IF(AND('Mapa final'!$AD$52="Muy Baja",'Mapa final'!$AF$52="Moderado"),CONCATENATE("R7C",'Mapa final'!$T$52),"")</f>
        <v/>
      </c>
      <c r="AA52" s="67" t="str">
        <f>IF(AND('Mapa final'!$AD$53="Muy Baja",'Mapa final'!$AF$53="Moderado"),CONCATENATE("R7C",'Mapa final'!$T$53),"")</f>
        <v/>
      </c>
      <c r="AB52" s="49" t="str">
        <f>IF(AND('Mapa final'!$AD$48="Muy Baja",'Mapa final'!$AF$48="Mayor"),CONCATENATE("R7C",'Mapa final'!$T$48),"")</f>
        <v/>
      </c>
      <c r="AC52" s="50" t="str">
        <f>IF(AND('Mapa final'!$AD$49="Muy Baja",'Mapa final'!$AF$49="Mayor"),CONCATENATE("R7C",'Mapa final'!$T$49),"")</f>
        <v/>
      </c>
      <c r="AD52" s="55" t="str">
        <f>IF(AND('Mapa final'!$AD$50="Muy Baja",'Mapa final'!$AF$50="Mayor"),CONCATENATE("R7C",'Mapa final'!$T$50),"")</f>
        <v/>
      </c>
      <c r="AE52" s="55" t="str">
        <f>IF(AND('Mapa final'!$AD$51="Muy Baja",'Mapa final'!$AF$51="Mayor"),CONCATENATE("R7C",'Mapa final'!$T$51),"")</f>
        <v/>
      </c>
      <c r="AF52" s="55" t="str">
        <f>IF(AND('Mapa final'!$AD$52="Muy Baja",'Mapa final'!$AF$52="Mayor"),CONCATENATE("R7C",'Mapa final'!$T$52),"")</f>
        <v/>
      </c>
      <c r="AG52" s="51" t="str">
        <f>IF(AND('Mapa final'!$AD$53="Muy Baja",'Mapa final'!$AF$53="Mayor"),CONCATENATE("R7C",'Mapa final'!$T$53),"")</f>
        <v/>
      </c>
      <c r="AH52" s="52" t="str">
        <f>IF(AND('Mapa final'!$AD$48="Muy Baja",'Mapa final'!$AF$48="Catastrófico"),CONCATENATE("R7C",'Mapa final'!$T$48),"")</f>
        <v/>
      </c>
      <c r="AI52" s="53" t="str">
        <f>IF(AND('Mapa final'!$AD$49="Muy Baja",'Mapa final'!$AF$49="Catastrófico"),CONCATENATE("R7C",'Mapa final'!$T$49),"")</f>
        <v/>
      </c>
      <c r="AJ52" s="53" t="str">
        <f>IF(AND('Mapa final'!$AD$50="Muy Baja",'Mapa final'!$AF$50="Catastrófico"),CONCATENATE("R7C",'Mapa final'!$T$50),"")</f>
        <v/>
      </c>
      <c r="AK52" s="53" t="str">
        <f>IF(AND('Mapa final'!$AD$51="Muy Baja",'Mapa final'!$AF$51="Catastrófico"),CONCATENATE("R7C",'Mapa final'!$T$51),"")</f>
        <v/>
      </c>
      <c r="AL52" s="53" t="str">
        <f>IF(AND('Mapa final'!$AD$52="Muy Baja",'Mapa final'!$AF$52="Catastrófico"),CONCATENATE("R7C",'Mapa final'!$T$52),"")</f>
        <v/>
      </c>
      <c r="AM52" s="54" t="str">
        <f>IF(AND('Mapa final'!$AD$53="Muy Baja",'Mapa final'!$AF$53="Catastrófico"),CONCATENATE("R7C",'Mapa final'!$T$53),"")</f>
        <v/>
      </c>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row>
    <row r="53" spans="1:80" ht="15" customHeight="1" x14ac:dyDescent="0.25">
      <c r="A53" s="10"/>
      <c r="B53" s="466"/>
      <c r="C53" s="466"/>
      <c r="D53" s="467"/>
      <c r="E53" s="507"/>
      <c r="F53" s="508"/>
      <c r="G53" s="508"/>
      <c r="H53" s="508"/>
      <c r="I53" s="509"/>
      <c r="J53" s="74" t="str">
        <f>IF(AND('Mapa final'!$AD$54="Muy Baja",'Mapa final'!$AF$54="Leve"),CONCATENATE("R8C",'Mapa final'!$T$54),"")</f>
        <v/>
      </c>
      <c r="K53" s="75" t="str">
        <f>IF(AND('Mapa final'!$AD$55="Muy Baja",'Mapa final'!$AF$55="Leve"),CONCATENATE("R8C",'Mapa final'!$T$55),"")</f>
        <v/>
      </c>
      <c r="L53" s="75" t="str">
        <f>IF(AND('Mapa final'!$AD$56="Muy Baja",'Mapa final'!$AF$56="Leve"),CONCATENATE("R8C",'Mapa final'!$T$56),"")</f>
        <v/>
      </c>
      <c r="M53" s="75" t="str">
        <f>IF(AND('Mapa final'!$AD$57="Muy Baja",'Mapa final'!$AF$57="Leve"),CONCATENATE("R8C",'Mapa final'!$T$57),"")</f>
        <v/>
      </c>
      <c r="N53" s="75" t="str">
        <f>IF(AND('Mapa final'!$AD$58="Muy Baja",'Mapa final'!$AF$58="Leve"),CONCATENATE("R8C",'Mapa final'!$T$58),"")</f>
        <v/>
      </c>
      <c r="O53" s="76" t="str">
        <f>IF(AND('Mapa final'!$AD$59="Muy Baja",'Mapa final'!$AF$59="Leve"),CONCATENATE("R8C",'Mapa final'!$T$59),"")</f>
        <v/>
      </c>
      <c r="P53" s="74" t="str">
        <f>IF(AND('Mapa final'!$AD$54="Muy Baja",'Mapa final'!$AF$54="Menor"),CONCATENATE("R8C",'Mapa final'!$T$54),"")</f>
        <v/>
      </c>
      <c r="Q53" s="75" t="str">
        <f>IF(AND('Mapa final'!$AD$55="Muy Baja",'Mapa final'!$AF$55="Menor"),CONCATENATE("R8C",'Mapa final'!$T$55),"")</f>
        <v/>
      </c>
      <c r="R53" s="75" t="str">
        <f>IF(AND('Mapa final'!$AD$56="Muy Baja",'Mapa final'!$AF$56="Menor"),CONCATENATE("R8C",'Mapa final'!$T$56),"")</f>
        <v/>
      </c>
      <c r="S53" s="75" t="str">
        <f>IF(AND('Mapa final'!$AD$57="Muy Baja",'Mapa final'!$AF$57="Menor"),CONCATENATE("R8C",'Mapa final'!$T$57),"")</f>
        <v/>
      </c>
      <c r="T53" s="75" t="str">
        <f>IF(AND('Mapa final'!$AD$58="Muy Baja",'Mapa final'!$AF$58="Menor"),CONCATENATE("R8C",'Mapa final'!$T$58),"")</f>
        <v/>
      </c>
      <c r="U53" s="76" t="str">
        <f>IF(AND('Mapa final'!$AD$59="Muy Baja",'Mapa final'!$AF$59="Menor"),CONCATENATE("R8C",'Mapa final'!$T$59),"")</f>
        <v/>
      </c>
      <c r="V53" s="65" t="str">
        <f>IF(AND('Mapa final'!$AD$54="Muy Baja",'Mapa final'!$AF$54="Moderado"),CONCATENATE("R8C",'Mapa final'!$T$54),"")</f>
        <v/>
      </c>
      <c r="W53" s="66" t="str">
        <f>IF(AND('Mapa final'!$AD$55="Muy Baja",'Mapa final'!$AF$55="Moderado"),CONCATENATE("R8C",'Mapa final'!$T$55),"")</f>
        <v/>
      </c>
      <c r="X53" s="66" t="str">
        <f>IF(AND('Mapa final'!$AD$56="Muy Baja",'Mapa final'!$AF$56="Moderado"),CONCATENATE("R8C",'Mapa final'!$T$56),"")</f>
        <v/>
      </c>
      <c r="Y53" s="66" t="str">
        <f>IF(AND('Mapa final'!$AD$57="Muy Baja",'Mapa final'!$AF$57="Moderado"),CONCATENATE("R8C",'Mapa final'!$T$57),"")</f>
        <v/>
      </c>
      <c r="Z53" s="66" t="str">
        <f>IF(AND('Mapa final'!$AD$58="Muy Baja",'Mapa final'!$AF$58="Moderado"),CONCATENATE("R8C",'Mapa final'!$T$58),"")</f>
        <v/>
      </c>
      <c r="AA53" s="67" t="str">
        <f>IF(AND('Mapa final'!$AD$59="Muy Baja",'Mapa final'!$AF$59="Moderado"),CONCATENATE("R8C",'Mapa final'!$T$59),"")</f>
        <v/>
      </c>
      <c r="AB53" s="49" t="str">
        <f>IF(AND('Mapa final'!$AD$54="Muy Baja",'Mapa final'!$AF$54="Mayor"),CONCATENATE("R8C",'Mapa final'!$T$54),"")</f>
        <v/>
      </c>
      <c r="AC53" s="50" t="str">
        <f>IF(AND('Mapa final'!$AD$55="Muy Baja",'Mapa final'!$AF$55="Mayor"),CONCATENATE("R8C",'Mapa final'!$T$55),"")</f>
        <v/>
      </c>
      <c r="AD53" s="55" t="str">
        <f>IF(AND('Mapa final'!$AD$56="Muy Baja",'Mapa final'!$AF$56="Mayor"),CONCATENATE("R8C",'Mapa final'!$T$56),"")</f>
        <v/>
      </c>
      <c r="AE53" s="55" t="str">
        <f>IF(AND('Mapa final'!$AD$57="Muy Baja",'Mapa final'!$AF$57="Mayor"),CONCATENATE("R8C",'Mapa final'!$T$57),"")</f>
        <v/>
      </c>
      <c r="AF53" s="55" t="str">
        <f>IF(AND('Mapa final'!$AD$58="Muy Baja",'Mapa final'!$AF$58="Mayor"),CONCATENATE("R8C",'Mapa final'!$T$58),"")</f>
        <v/>
      </c>
      <c r="AG53" s="51" t="str">
        <f>IF(AND('Mapa final'!$AD$59="Muy Baja",'Mapa final'!$AF$59="Mayor"),CONCATENATE("R8C",'Mapa final'!$T$59),"")</f>
        <v/>
      </c>
      <c r="AH53" s="52" t="str">
        <f>IF(AND('Mapa final'!$AD$54="Muy Baja",'Mapa final'!$AF$54="Catastrófico"),CONCATENATE("R8C",'Mapa final'!$T$54),"")</f>
        <v/>
      </c>
      <c r="AI53" s="53" t="str">
        <f>IF(AND('Mapa final'!$AD$55="Muy Baja",'Mapa final'!$AF$55="Catastrófico"),CONCATENATE("R8C",'Mapa final'!$T$55),"")</f>
        <v/>
      </c>
      <c r="AJ53" s="53" t="str">
        <f>IF(AND('Mapa final'!$AD$56="Muy Baja",'Mapa final'!$AF$56="Catastrófico"),CONCATENATE("R8C",'Mapa final'!$T$56),"")</f>
        <v/>
      </c>
      <c r="AK53" s="53" t="str">
        <f>IF(AND('Mapa final'!$AD$57="Muy Baja",'Mapa final'!$AF$57="Catastrófico"),CONCATENATE("R8C",'Mapa final'!$T$57),"")</f>
        <v/>
      </c>
      <c r="AL53" s="53" t="str">
        <f>IF(AND('Mapa final'!$AD$58="Muy Baja",'Mapa final'!$AF$58="Catastrófico"),CONCATENATE("R8C",'Mapa final'!$T$58),"")</f>
        <v/>
      </c>
      <c r="AM53" s="54" t="str">
        <f>IF(AND('Mapa final'!$AD$59="Muy Baja",'Mapa final'!$AF$59="Catastrófico"),CONCATENATE("R8C",'Mapa final'!$T$59),"")</f>
        <v/>
      </c>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row>
    <row r="54" spans="1:80" ht="15" customHeight="1" x14ac:dyDescent="0.25">
      <c r="A54" s="10"/>
      <c r="B54" s="466"/>
      <c r="C54" s="466"/>
      <c r="D54" s="467"/>
      <c r="E54" s="507"/>
      <c r="F54" s="508"/>
      <c r="G54" s="508"/>
      <c r="H54" s="508"/>
      <c r="I54" s="509"/>
      <c r="J54" s="74" t="str">
        <f>IF(AND('Mapa final'!$AD$60="Muy Baja",'Mapa final'!$AF$60="Leve"),CONCATENATE("R9C",'Mapa final'!$T$60),"")</f>
        <v/>
      </c>
      <c r="K54" s="75" t="str">
        <f>IF(AND('Mapa final'!$AD$61="Muy Baja",'Mapa final'!$AF$61="Leve"),CONCATENATE("R9C",'Mapa final'!$T$61),"")</f>
        <v/>
      </c>
      <c r="L54" s="75" t="str">
        <f>IF(AND('Mapa final'!$AD$62="Muy Baja",'Mapa final'!$AF$62="Leve"),CONCATENATE("R9C",'Mapa final'!$T$62),"")</f>
        <v/>
      </c>
      <c r="M54" s="75" t="str">
        <f>IF(AND('Mapa final'!$AD$63="Muy Baja",'Mapa final'!$AF$63="Leve"),CONCATENATE("R9C",'Mapa final'!$T$63),"")</f>
        <v/>
      </c>
      <c r="N54" s="75" t="str">
        <f>IF(AND('Mapa final'!$AD$64="Muy Baja",'Mapa final'!$AF$64="Leve"),CONCATENATE("R9C",'Mapa final'!$T$64),"")</f>
        <v/>
      </c>
      <c r="O54" s="76" t="str">
        <f>IF(AND('Mapa final'!$AD$65="Muy Baja",'Mapa final'!$AF$65="Leve"),CONCATENATE("R9C",'Mapa final'!$T$65),"")</f>
        <v/>
      </c>
      <c r="P54" s="74" t="str">
        <f>IF(AND('Mapa final'!$AD$60="Muy Baja",'Mapa final'!$AF$60="Menor"),CONCATENATE("R9C",'Mapa final'!$T$60),"")</f>
        <v/>
      </c>
      <c r="Q54" s="75" t="str">
        <f>IF(AND('Mapa final'!$AD$61="Muy Baja",'Mapa final'!$AF$61="Menor"),CONCATENATE("R9C",'Mapa final'!$T$61),"")</f>
        <v/>
      </c>
      <c r="R54" s="75" t="str">
        <f>IF(AND('Mapa final'!$AD$62="Muy Baja",'Mapa final'!$AF$62="Menor"),CONCATENATE("R9C",'Mapa final'!$T$62),"")</f>
        <v/>
      </c>
      <c r="S54" s="75" t="str">
        <f>IF(AND('Mapa final'!$AD$63="Muy Baja",'Mapa final'!$AF$63="Menor"),CONCATENATE("R9C",'Mapa final'!$T$63),"")</f>
        <v/>
      </c>
      <c r="T54" s="75" t="str">
        <f>IF(AND('Mapa final'!$AD$64="Muy Baja",'Mapa final'!$AF$64="Menor"),CONCATENATE("R9C",'Mapa final'!$T$64),"")</f>
        <v/>
      </c>
      <c r="U54" s="76" t="str">
        <f>IF(AND('Mapa final'!$AD$65="Muy Baja",'Mapa final'!$AF$65="Menor"),CONCATENATE("R9C",'Mapa final'!$T$65),"")</f>
        <v/>
      </c>
      <c r="V54" s="65" t="str">
        <f>IF(AND('Mapa final'!$AD$60="Muy Baja",'Mapa final'!$AF$60="Moderado"),CONCATENATE("R9C",'Mapa final'!$T$60),"")</f>
        <v/>
      </c>
      <c r="W54" s="66" t="str">
        <f>IF(AND('Mapa final'!$AD$61="Muy Baja",'Mapa final'!$AF$61="Moderado"),CONCATENATE("R9C",'Mapa final'!$T$61),"")</f>
        <v/>
      </c>
      <c r="X54" s="66" t="str">
        <f>IF(AND('Mapa final'!$AD$62="Muy Baja",'Mapa final'!$AF$62="Moderado"),CONCATENATE("R9C",'Mapa final'!$T$62),"")</f>
        <v/>
      </c>
      <c r="Y54" s="66" t="str">
        <f>IF(AND('Mapa final'!$AD$63="Muy Baja",'Mapa final'!$AF$63="Moderado"),CONCATENATE("R9C",'Mapa final'!$T$63),"")</f>
        <v/>
      </c>
      <c r="Z54" s="66" t="str">
        <f>IF(AND('Mapa final'!$AD$64="Muy Baja",'Mapa final'!$AF$64="Moderado"),CONCATENATE("R9C",'Mapa final'!$T$64),"")</f>
        <v/>
      </c>
      <c r="AA54" s="67" t="str">
        <f>IF(AND('Mapa final'!$AD$65="Muy Baja",'Mapa final'!$AF$65="Moderado"),CONCATENATE("R9C",'Mapa final'!$T$65),"")</f>
        <v/>
      </c>
      <c r="AB54" s="49" t="str">
        <f>IF(AND('Mapa final'!$AD$60="Muy Baja",'Mapa final'!$AF$60="Mayor"),CONCATENATE("R9C",'Mapa final'!$T$60),"")</f>
        <v/>
      </c>
      <c r="AC54" s="50" t="str">
        <f>IF(AND('Mapa final'!$AD$61="Muy Baja",'Mapa final'!$AF$61="Mayor"),CONCATENATE("R9C",'Mapa final'!$T$61),"")</f>
        <v/>
      </c>
      <c r="AD54" s="55" t="str">
        <f>IF(AND('Mapa final'!$AD$62="Muy Baja",'Mapa final'!$AF$62="Mayor"),CONCATENATE("R9C",'Mapa final'!$T$62),"")</f>
        <v/>
      </c>
      <c r="AE54" s="55" t="str">
        <f>IF(AND('Mapa final'!$AD$63="Muy Baja",'Mapa final'!$AF$63="Mayor"),CONCATENATE("R9C",'Mapa final'!$T$63),"")</f>
        <v/>
      </c>
      <c r="AF54" s="55" t="str">
        <f>IF(AND('Mapa final'!$AD$64="Muy Baja",'Mapa final'!$AF$64="Mayor"),CONCATENATE("R9C",'Mapa final'!$T$64),"")</f>
        <v/>
      </c>
      <c r="AG54" s="51" t="str">
        <f>IF(AND('Mapa final'!$AD$65="Muy Baja",'Mapa final'!$AF$65="Mayor"),CONCATENATE("R9C",'Mapa final'!$T$65),"")</f>
        <v/>
      </c>
      <c r="AH54" s="52" t="str">
        <f>IF(AND('Mapa final'!$AD$60="Muy Baja",'Mapa final'!$AF$60="Catastrófico"),CONCATENATE("R9C",'Mapa final'!$T$60),"")</f>
        <v/>
      </c>
      <c r="AI54" s="53" t="str">
        <f>IF(AND('Mapa final'!$AD$61="Muy Baja",'Mapa final'!$AF$61="Catastrófico"),CONCATENATE("R9C",'Mapa final'!$T$61),"")</f>
        <v/>
      </c>
      <c r="AJ54" s="53" t="str">
        <f>IF(AND('Mapa final'!$AD$62="Muy Baja",'Mapa final'!$AF$62="Catastrófico"),CONCATENATE("R9C",'Mapa final'!$T$62),"")</f>
        <v/>
      </c>
      <c r="AK54" s="53" t="str">
        <f>IF(AND('Mapa final'!$AD$63="Muy Baja",'Mapa final'!$AF$63="Catastrófico"),CONCATENATE("R9C",'Mapa final'!$T$63),"")</f>
        <v/>
      </c>
      <c r="AL54" s="53" t="str">
        <f>IF(AND('Mapa final'!$AD$64="Muy Baja",'Mapa final'!$AF$64="Catastrófico"),CONCATENATE("R9C",'Mapa final'!$T$64),"")</f>
        <v/>
      </c>
      <c r="AM54" s="54" t="str">
        <f>IF(AND('Mapa final'!$AD$65="Muy Baja",'Mapa final'!$AF$65="Catastrófico"),CONCATENATE("R9C",'Mapa final'!$T$65),"")</f>
        <v/>
      </c>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row>
    <row r="55" spans="1:80" ht="15.75" customHeight="1" thickBot="1" x14ac:dyDescent="0.3">
      <c r="A55" s="10"/>
      <c r="B55" s="466"/>
      <c r="C55" s="466"/>
      <c r="D55" s="467"/>
      <c r="E55" s="510"/>
      <c r="F55" s="511"/>
      <c r="G55" s="511"/>
      <c r="H55" s="511"/>
      <c r="I55" s="512"/>
      <c r="J55" s="77" t="str">
        <f>IF(AND('Mapa final'!$AD$66="Muy Baja",'Mapa final'!$AF$66="Leve"),CONCATENATE("R10C",'Mapa final'!$T$66),"")</f>
        <v/>
      </c>
      <c r="K55" s="78" t="str">
        <f>IF(AND('Mapa final'!$AD$67="Muy Baja",'Mapa final'!$AF$67="Leve"),CONCATENATE("R10C",'Mapa final'!$T$67),"")</f>
        <v/>
      </c>
      <c r="L55" s="78" t="str">
        <f>IF(AND('Mapa final'!$AD$68="Muy Baja",'Mapa final'!$AF$68="Leve"),CONCATENATE("R10C",'Mapa final'!$T$68),"")</f>
        <v/>
      </c>
      <c r="M55" s="78" t="str">
        <f>IF(AND('Mapa final'!$AD$69="Muy Baja",'Mapa final'!$AF$69="Leve"),CONCATENATE("R10C",'Mapa final'!$T$69),"")</f>
        <v/>
      </c>
      <c r="N55" s="78" t="str">
        <f>IF(AND('Mapa final'!$AD$70="Muy Baja",'Mapa final'!$AF$70="Leve"),CONCATENATE("R10C",'Mapa final'!$T$70),"")</f>
        <v/>
      </c>
      <c r="O55" s="79" t="str">
        <f>IF(AND('Mapa final'!$AD$71="Muy Baja",'Mapa final'!$AF$71="Leve"),CONCATENATE("R10C",'Mapa final'!$T$71),"")</f>
        <v/>
      </c>
      <c r="P55" s="77" t="str">
        <f>IF(AND('Mapa final'!$AD$66="Muy Baja",'Mapa final'!$AF$66="Menor"),CONCATENATE("R10C",'Mapa final'!$T$66),"")</f>
        <v/>
      </c>
      <c r="Q55" s="78" t="str">
        <f>IF(AND('Mapa final'!$AD$67="Muy Baja",'Mapa final'!$AF$67="Menor"),CONCATENATE("R10C",'Mapa final'!$T$67),"")</f>
        <v/>
      </c>
      <c r="R55" s="78" t="str">
        <f>IF(AND('Mapa final'!$AD$68="Muy Baja",'Mapa final'!$AF$68="Menor"),CONCATENATE("R10C",'Mapa final'!$T$68),"")</f>
        <v/>
      </c>
      <c r="S55" s="78" t="str">
        <f>IF(AND('Mapa final'!$AD$69="Muy Baja",'Mapa final'!$AF$69="Menor"),CONCATENATE("R10C",'Mapa final'!$T$69),"")</f>
        <v/>
      </c>
      <c r="T55" s="78" t="str">
        <f>IF(AND('Mapa final'!$AD$70="Muy Baja",'Mapa final'!$AF$70="Menor"),CONCATENATE("R10C",'Mapa final'!$T$70),"")</f>
        <v/>
      </c>
      <c r="U55" s="79" t="str">
        <f>IF(AND('Mapa final'!$AD$71="Muy Baja",'Mapa final'!$AF$71="Menor"),CONCATENATE("R10C",'Mapa final'!$T$71),"")</f>
        <v/>
      </c>
      <c r="V55" s="68" t="str">
        <f>IF(AND('Mapa final'!$AD$66="Muy Baja",'Mapa final'!$AF$66="Moderado"),CONCATENATE("R10C",'Mapa final'!$T$66),"")</f>
        <v/>
      </c>
      <c r="W55" s="69" t="str">
        <f>IF(AND('Mapa final'!$AD$67="Muy Baja",'Mapa final'!$AF$67="Moderado"),CONCATENATE("R10C",'Mapa final'!$T$67),"")</f>
        <v/>
      </c>
      <c r="X55" s="69" t="str">
        <f>IF(AND('Mapa final'!$AD$68="Muy Baja",'Mapa final'!$AF$68="Moderado"),CONCATENATE("R10C",'Mapa final'!$T$68),"")</f>
        <v/>
      </c>
      <c r="Y55" s="69" t="str">
        <f>IF(AND('Mapa final'!$AD$69="Muy Baja",'Mapa final'!$AF$69="Moderado"),CONCATENATE("R10C",'Mapa final'!$T$69),"")</f>
        <v/>
      </c>
      <c r="Z55" s="69" t="str">
        <f>IF(AND('Mapa final'!$AD$70="Muy Baja",'Mapa final'!$AF$70="Moderado"),CONCATENATE("R10C",'Mapa final'!$T$70),"")</f>
        <v/>
      </c>
      <c r="AA55" s="70" t="str">
        <f>IF(AND('Mapa final'!$AD$71="Muy Baja",'Mapa final'!$AF$71="Moderado"),CONCATENATE("R10C",'Mapa final'!$T$71),"")</f>
        <v/>
      </c>
      <c r="AB55" s="56" t="str">
        <f>IF(AND('Mapa final'!$AD$66="Muy Baja",'Mapa final'!$AF$66="Mayor"),CONCATENATE("R10C",'Mapa final'!$T$66),"")</f>
        <v/>
      </c>
      <c r="AC55" s="57" t="str">
        <f>IF(AND('Mapa final'!$AD$67="Muy Baja",'Mapa final'!$AF$67="Mayor"),CONCATENATE("R10C",'Mapa final'!$T$67),"")</f>
        <v/>
      </c>
      <c r="AD55" s="57" t="str">
        <f>IF(AND('Mapa final'!$AD$68="Muy Baja",'Mapa final'!$AF$68="Mayor"),CONCATENATE("R10C",'Mapa final'!$T$68),"")</f>
        <v/>
      </c>
      <c r="AE55" s="57" t="str">
        <f>IF(AND('Mapa final'!$AD$69="Muy Baja",'Mapa final'!$AF$69="Mayor"),CONCATENATE("R10C",'Mapa final'!$T$69),"")</f>
        <v/>
      </c>
      <c r="AF55" s="57" t="str">
        <f>IF(AND('Mapa final'!$AD$70="Muy Baja",'Mapa final'!$AF$70="Mayor"),CONCATENATE("R10C",'Mapa final'!$T$70),"")</f>
        <v/>
      </c>
      <c r="AG55" s="58" t="str">
        <f>IF(AND('Mapa final'!$AD$71="Muy Baja",'Mapa final'!$AF$71="Mayor"),CONCATENATE("R10C",'Mapa final'!$T$71),"")</f>
        <v/>
      </c>
      <c r="AH55" s="59" t="str">
        <f>IF(AND('Mapa final'!$AD$66="Muy Baja",'Mapa final'!$AF$66="Catastrófico"),CONCATENATE("R10C",'Mapa final'!$T$66),"")</f>
        <v/>
      </c>
      <c r="AI55" s="60" t="str">
        <f>IF(AND('Mapa final'!$AD$67="Muy Baja",'Mapa final'!$AF$67="Catastrófico"),CONCATENATE("R10C",'Mapa final'!$T$67),"")</f>
        <v/>
      </c>
      <c r="AJ55" s="60" t="str">
        <f>IF(AND('Mapa final'!$AD$68="Muy Baja",'Mapa final'!$AF$68="Catastrófico"),CONCATENATE("R10C",'Mapa final'!$T$68),"")</f>
        <v/>
      </c>
      <c r="AK55" s="60" t="str">
        <f>IF(AND('Mapa final'!$AD$69="Muy Baja",'Mapa final'!$AF$69="Catastrófico"),CONCATENATE("R10C",'Mapa final'!$T$69),"")</f>
        <v/>
      </c>
      <c r="AL55" s="60" t="str">
        <f>IF(AND('Mapa final'!$AD$70="Muy Baja",'Mapa final'!$AF$70="Catastrófico"),CONCATENATE("R10C",'Mapa final'!$T$70),"")</f>
        <v/>
      </c>
      <c r="AM55" s="61" t="str">
        <f>IF(AND('Mapa final'!$AD$71="Muy Baja",'Mapa final'!$AF$71="Catastrófico"),CONCATENATE("R10C",'Mapa final'!$T$71),"")</f>
        <v/>
      </c>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row>
    <row r="56" spans="1:80" x14ac:dyDescent="0.2">
      <c r="A56" s="10"/>
      <c r="B56" s="10"/>
      <c r="C56" s="10"/>
      <c r="D56" s="10"/>
      <c r="E56" s="10"/>
      <c r="F56" s="10"/>
      <c r="G56" s="10"/>
      <c r="H56" s="10"/>
      <c r="I56" s="10"/>
      <c r="J56" s="504" t="s">
        <v>106</v>
      </c>
      <c r="K56" s="505"/>
      <c r="L56" s="505"/>
      <c r="M56" s="505"/>
      <c r="N56" s="505"/>
      <c r="O56" s="506"/>
      <c r="P56" s="504" t="s">
        <v>105</v>
      </c>
      <c r="Q56" s="505"/>
      <c r="R56" s="505"/>
      <c r="S56" s="505"/>
      <c r="T56" s="505"/>
      <c r="U56" s="506"/>
      <c r="V56" s="504" t="s">
        <v>104</v>
      </c>
      <c r="W56" s="505"/>
      <c r="X56" s="505"/>
      <c r="Y56" s="505"/>
      <c r="Z56" s="505"/>
      <c r="AA56" s="506"/>
      <c r="AB56" s="504" t="s">
        <v>103</v>
      </c>
      <c r="AC56" s="513"/>
      <c r="AD56" s="505"/>
      <c r="AE56" s="505"/>
      <c r="AF56" s="505"/>
      <c r="AG56" s="506"/>
      <c r="AH56" s="504" t="s">
        <v>102</v>
      </c>
      <c r="AI56" s="505"/>
      <c r="AJ56" s="505"/>
      <c r="AK56" s="505"/>
      <c r="AL56" s="505"/>
      <c r="AM56" s="506"/>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row>
    <row r="57" spans="1:80" x14ac:dyDescent="0.2">
      <c r="A57" s="10"/>
      <c r="B57" s="10"/>
      <c r="C57" s="10"/>
      <c r="D57" s="10"/>
      <c r="E57" s="10"/>
      <c r="F57" s="10"/>
      <c r="G57" s="10"/>
      <c r="H57" s="10"/>
      <c r="I57" s="10"/>
      <c r="J57" s="507"/>
      <c r="K57" s="508"/>
      <c r="L57" s="508"/>
      <c r="M57" s="508"/>
      <c r="N57" s="508"/>
      <c r="O57" s="509"/>
      <c r="P57" s="507"/>
      <c r="Q57" s="508"/>
      <c r="R57" s="508"/>
      <c r="S57" s="508"/>
      <c r="T57" s="508"/>
      <c r="U57" s="509"/>
      <c r="V57" s="507"/>
      <c r="W57" s="508"/>
      <c r="X57" s="508"/>
      <c r="Y57" s="508"/>
      <c r="Z57" s="508"/>
      <c r="AA57" s="509"/>
      <c r="AB57" s="507"/>
      <c r="AC57" s="508"/>
      <c r="AD57" s="508"/>
      <c r="AE57" s="508"/>
      <c r="AF57" s="508"/>
      <c r="AG57" s="509"/>
      <c r="AH57" s="507"/>
      <c r="AI57" s="508"/>
      <c r="AJ57" s="508"/>
      <c r="AK57" s="508"/>
      <c r="AL57" s="508"/>
      <c r="AM57" s="509"/>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row>
    <row r="58" spans="1:80" x14ac:dyDescent="0.2">
      <c r="A58" s="10"/>
      <c r="B58" s="10"/>
      <c r="C58" s="10"/>
      <c r="D58" s="10"/>
      <c r="E58" s="10"/>
      <c r="F58" s="10"/>
      <c r="G58" s="10"/>
      <c r="H58" s="10"/>
      <c r="I58" s="10"/>
      <c r="J58" s="507"/>
      <c r="K58" s="508"/>
      <c r="L58" s="508"/>
      <c r="M58" s="508"/>
      <c r="N58" s="508"/>
      <c r="O58" s="509"/>
      <c r="P58" s="507"/>
      <c r="Q58" s="508"/>
      <c r="R58" s="508"/>
      <c r="S58" s="508"/>
      <c r="T58" s="508"/>
      <c r="U58" s="509"/>
      <c r="V58" s="507"/>
      <c r="W58" s="508"/>
      <c r="X58" s="508"/>
      <c r="Y58" s="508"/>
      <c r="Z58" s="508"/>
      <c r="AA58" s="509"/>
      <c r="AB58" s="507"/>
      <c r="AC58" s="508"/>
      <c r="AD58" s="508"/>
      <c r="AE58" s="508"/>
      <c r="AF58" s="508"/>
      <c r="AG58" s="509"/>
      <c r="AH58" s="507"/>
      <c r="AI58" s="508"/>
      <c r="AJ58" s="508"/>
      <c r="AK58" s="508"/>
      <c r="AL58" s="508"/>
      <c r="AM58" s="509"/>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row>
    <row r="59" spans="1:80" x14ac:dyDescent="0.2">
      <c r="A59" s="10"/>
      <c r="B59" s="10"/>
      <c r="C59" s="10"/>
      <c r="D59" s="10"/>
      <c r="E59" s="10"/>
      <c r="F59" s="10"/>
      <c r="G59" s="10"/>
      <c r="H59" s="10"/>
      <c r="I59" s="10"/>
      <c r="J59" s="507"/>
      <c r="K59" s="508"/>
      <c r="L59" s="508"/>
      <c r="M59" s="508"/>
      <c r="N59" s="508"/>
      <c r="O59" s="509"/>
      <c r="P59" s="507"/>
      <c r="Q59" s="508"/>
      <c r="R59" s="508"/>
      <c r="S59" s="508"/>
      <c r="T59" s="508"/>
      <c r="U59" s="509"/>
      <c r="V59" s="507"/>
      <c r="W59" s="508"/>
      <c r="X59" s="508"/>
      <c r="Y59" s="508"/>
      <c r="Z59" s="508"/>
      <c r="AA59" s="509"/>
      <c r="AB59" s="507"/>
      <c r="AC59" s="508"/>
      <c r="AD59" s="508"/>
      <c r="AE59" s="508"/>
      <c r="AF59" s="508"/>
      <c r="AG59" s="509"/>
      <c r="AH59" s="507"/>
      <c r="AI59" s="508"/>
      <c r="AJ59" s="508"/>
      <c r="AK59" s="508"/>
      <c r="AL59" s="508"/>
      <c r="AM59" s="509"/>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row>
    <row r="60" spans="1:80" x14ac:dyDescent="0.2">
      <c r="A60" s="10"/>
      <c r="B60" s="10"/>
      <c r="C60" s="10"/>
      <c r="D60" s="10"/>
      <c r="E60" s="10"/>
      <c r="F60" s="10"/>
      <c r="G60" s="10"/>
      <c r="H60" s="10"/>
      <c r="I60" s="10"/>
      <c r="J60" s="507"/>
      <c r="K60" s="508"/>
      <c r="L60" s="508"/>
      <c r="M60" s="508"/>
      <c r="N60" s="508"/>
      <c r="O60" s="509"/>
      <c r="P60" s="507"/>
      <c r="Q60" s="508"/>
      <c r="R60" s="508"/>
      <c r="S60" s="508"/>
      <c r="T60" s="508"/>
      <c r="U60" s="509"/>
      <c r="V60" s="507"/>
      <c r="W60" s="508"/>
      <c r="X60" s="508"/>
      <c r="Y60" s="508"/>
      <c r="Z60" s="508"/>
      <c r="AA60" s="509"/>
      <c r="AB60" s="507"/>
      <c r="AC60" s="508"/>
      <c r="AD60" s="508"/>
      <c r="AE60" s="508"/>
      <c r="AF60" s="508"/>
      <c r="AG60" s="509"/>
      <c r="AH60" s="507"/>
      <c r="AI60" s="508"/>
      <c r="AJ60" s="508"/>
      <c r="AK60" s="508"/>
      <c r="AL60" s="508"/>
      <c r="AM60" s="509"/>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row>
    <row r="61" spans="1:80" ht="15" thickBot="1" x14ac:dyDescent="0.25">
      <c r="A61" s="10"/>
      <c r="B61" s="10"/>
      <c r="C61" s="10"/>
      <c r="D61" s="10"/>
      <c r="E61" s="10"/>
      <c r="F61" s="10"/>
      <c r="G61" s="10"/>
      <c r="H61" s="10"/>
      <c r="I61" s="10"/>
      <c r="J61" s="510"/>
      <c r="K61" s="511"/>
      <c r="L61" s="511"/>
      <c r="M61" s="511"/>
      <c r="N61" s="511"/>
      <c r="O61" s="512"/>
      <c r="P61" s="510"/>
      <c r="Q61" s="511"/>
      <c r="R61" s="511"/>
      <c r="S61" s="511"/>
      <c r="T61" s="511"/>
      <c r="U61" s="512"/>
      <c r="V61" s="510"/>
      <c r="W61" s="511"/>
      <c r="X61" s="511"/>
      <c r="Y61" s="511"/>
      <c r="Z61" s="511"/>
      <c r="AA61" s="512"/>
      <c r="AB61" s="510"/>
      <c r="AC61" s="511"/>
      <c r="AD61" s="511"/>
      <c r="AE61" s="511"/>
      <c r="AF61" s="511"/>
      <c r="AG61" s="512"/>
      <c r="AH61" s="510"/>
      <c r="AI61" s="511"/>
      <c r="AJ61" s="511"/>
      <c r="AK61" s="511"/>
      <c r="AL61" s="511"/>
      <c r="AM61" s="512"/>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row>
    <row r="62" spans="1:80"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row>
    <row r="63" spans="1:80" ht="15" customHeight="1" x14ac:dyDescent="0.2">
      <c r="A63" s="10"/>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10"/>
      <c r="AV63" s="10"/>
      <c r="AW63" s="10"/>
      <c r="AX63" s="10"/>
      <c r="AY63" s="10"/>
      <c r="AZ63" s="10"/>
      <c r="BA63" s="10"/>
      <c r="BB63" s="10"/>
      <c r="BC63" s="10"/>
      <c r="BD63" s="10"/>
      <c r="BE63" s="10"/>
      <c r="BF63" s="10"/>
      <c r="BG63" s="10"/>
      <c r="BH63" s="10"/>
    </row>
    <row r="64" spans="1:80" ht="15" customHeight="1" x14ac:dyDescent="0.2">
      <c r="A64" s="10"/>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10"/>
      <c r="AV64" s="10"/>
      <c r="AW64" s="10"/>
      <c r="AX64" s="10"/>
      <c r="AY64" s="10"/>
      <c r="AZ64" s="10"/>
      <c r="BA64" s="10"/>
      <c r="BB64" s="10"/>
      <c r="BC64" s="10"/>
      <c r="BD64" s="10"/>
      <c r="BE64" s="10"/>
      <c r="BF64" s="10"/>
      <c r="BG64" s="10"/>
      <c r="BH64" s="10"/>
    </row>
    <row r="65" spans="1:60"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row>
    <row r="66" spans="1:60"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row>
    <row r="67" spans="1:60"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row>
    <row r="68" spans="1:60"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row>
    <row r="69" spans="1:60"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row>
    <row r="70" spans="1:60"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row>
    <row r="71" spans="1:60"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row>
    <row r="72" spans="1:60"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row>
    <row r="73" spans="1:60"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row>
    <row r="74" spans="1:60"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row>
    <row r="75" spans="1:60"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row>
    <row r="76" spans="1:60"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row>
    <row r="77" spans="1:60"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row>
    <row r="78" spans="1:60"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row>
    <row r="79" spans="1:60"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row>
    <row r="80" spans="1:60"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row>
    <row r="81" spans="1:60"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row>
    <row r="82" spans="1:60"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row>
    <row r="83" spans="1:60"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row>
    <row r="84" spans="1:60"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row>
    <row r="85" spans="1:60"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row>
    <row r="86" spans="1:60"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row>
    <row r="87" spans="1:60"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row>
    <row r="88" spans="1:60"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row>
    <row r="89" spans="1:60"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row>
    <row r="90" spans="1:60"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row>
    <row r="91" spans="1:60"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row>
    <row r="92" spans="1:60"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row>
    <row r="93" spans="1:60"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row>
    <row r="94" spans="1:60"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row>
    <row r="95" spans="1:60"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row>
    <row r="96" spans="1:60"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row>
    <row r="97" spans="1:60"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row>
    <row r="98" spans="1:60"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row>
    <row r="99" spans="1:60"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row>
    <row r="100" spans="1:60"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row>
    <row r="101" spans="1:60"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row>
    <row r="102" spans="1:60"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row>
    <row r="103" spans="1:60"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row>
    <row r="104" spans="1:60"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row>
    <row r="105" spans="1:60"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row>
    <row r="106" spans="1:60"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row>
    <row r="107" spans="1:60"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row>
    <row r="108" spans="1:60"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row>
    <row r="109" spans="1:60"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row>
    <row r="110" spans="1:60"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row>
    <row r="111" spans="1:60"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row>
    <row r="112" spans="1:60"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row>
    <row r="113" spans="1:60"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row>
    <row r="114" spans="1:60"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row>
    <row r="115" spans="1:60"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row>
    <row r="116" spans="1:60"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row>
    <row r="117" spans="1:60"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row>
    <row r="118" spans="1:60"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row>
    <row r="119" spans="1:60"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row>
    <row r="120" spans="1:60"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row>
    <row r="121" spans="1:60"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row>
    <row r="122" spans="1:60"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row>
    <row r="123" spans="1:60"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row>
    <row r="124" spans="1:60"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row>
    <row r="125" spans="1:60"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row>
    <row r="126" spans="1:60"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row>
    <row r="127" spans="1:60"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row>
    <row r="128" spans="1:60"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row>
    <row r="129" spans="1:60"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row>
    <row r="130" spans="1:60"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row>
    <row r="131" spans="1:60"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row>
    <row r="132" spans="1:60"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row>
    <row r="133" spans="1:60"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row>
    <row r="134" spans="1:60"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row>
    <row r="135" spans="1:60"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row>
    <row r="136" spans="1:60"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row>
    <row r="137" spans="1:60"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row>
    <row r="138" spans="1:60"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row>
    <row r="139" spans="1:60"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row>
    <row r="140" spans="1:60"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row>
    <row r="141" spans="1:60"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row>
    <row r="142" spans="1:60"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row>
    <row r="143" spans="1:60"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row>
    <row r="144" spans="1:60"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row>
    <row r="145" spans="1:60"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row>
    <row r="146" spans="1:60"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row>
    <row r="147" spans="1:60"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row>
    <row r="148" spans="1:60"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row>
    <row r="149" spans="1:60"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row>
    <row r="150" spans="1:60"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row>
    <row r="151" spans="1:60"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row>
    <row r="152" spans="1:60"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row>
    <row r="153" spans="1:60"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row>
    <row r="154" spans="1:60"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row>
    <row r="155" spans="1:60"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row>
    <row r="156" spans="1:60"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row>
    <row r="157" spans="1:60"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row>
    <row r="158" spans="1:60"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row>
    <row r="159" spans="1:60"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row>
    <row r="160" spans="1:60"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row>
    <row r="161" spans="1:60"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row>
    <row r="162" spans="1:60"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row>
    <row r="163" spans="1:60"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row>
    <row r="164" spans="1:60"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row>
    <row r="165" spans="1:60"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row>
    <row r="166" spans="1:60"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row>
    <row r="167" spans="1:60"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row>
    <row r="168" spans="1:60"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row>
    <row r="169" spans="1:60"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row>
    <row r="170" spans="1:60"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row>
    <row r="171" spans="1:60"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row>
    <row r="172" spans="1:60"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row>
    <row r="173" spans="1:60"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row>
    <row r="174" spans="1:60"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row>
    <row r="175" spans="1:60"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row>
    <row r="176" spans="1:60"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row>
    <row r="177" spans="1:60"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row>
    <row r="178" spans="1:60"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row>
    <row r="179" spans="1:60"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row>
    <row r="180" spans="1:60"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row>
    <row r="181" spans="1:60"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row>
    <row r="182" spans="1:60"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row>
    <row r="183" spans="1:60"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row>
    <row r="184" spans="1:60"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row>
    <row r="185" spans="1:60"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row>
    <row r="186" spans="1:60"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row>
    <row r="187" spans="1:60"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row>
    <row r="188" spans="1:60"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row>
    <row r="189" spans="1:60"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row>
    <row r="190" spans="1:60"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row>
    <row r="191" spans="1:60" x14ac:dyDescent="0.2">
      <c r="A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row>
    <row r="192" spans="1:60" x14ac:dyDescent="0.2">
      <c r="A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row>
    <row r="193" spans="1:60" x14ac:dyDescent="0.2">
      <c r="A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row>
    <row r="194" spans="1:60" x14ac:dyDescent="0.2">
      <c r="A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row>
    <row r="195" spans="1:60" x14ac:dyDescent="0.2">
      <c r="A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row>
    <row r="196" spans="1:60" x14ac:dyDescent="0.2">
      <c r="A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row>
    <row r="197" spans="1:60" x14ac:dyDescent="0.2">
      <c r="A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row>
    <row r="198" spans="1:60" x14ac:dyDescent="0.2">
      <c r="A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row>
    <row r="199" spans="1:60" x14ac:dyDescent="0.2">
      <c r="A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row>
    <row r="200" spans="1:60" x14ac:dyDescent="0.2">
      <c r="A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row>
    <row r="201" spans="1:60" x14ac:dyDescent="0.2">
      <c r="A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row>
    <row r="202" spans="1:60" x14ac:dyDescent="0.2">
      <c r="A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row>
    <row r="203" spans="1:60" x14ac:dyDescent="0.2">
      <c r="A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row>
    <row r="204" spans="1:60" x14ac:dyDescent="0.2">
      <c r="A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row>
    <row r="205" spans="1:60" x14ac:dyDescent="0.2">
      <c r="A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row>
    <row r="206" spans="1:60" x14ac:dyDescent="0.2">
      <c r="A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row>
    <row r="207" spans="1:60" x14ac:dyDescent="0.2">
      <c r="A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row>
    <row r="208" spans="1:60" x14ac:dyDescent="0.2">
      <c r="A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row>
    <row r="209" spans="1:60" x14ac:dyDescent="0.2">
      <c r="A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row>
    <row r="210" spans="1:60" x14ac:dyDescent="0.2">
      <c r="A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row>
    <row r="211" spans="1:60" x14ac:dyDescent="0.2">
      <c r="A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row>
    <row r="212" spans="1:60" x14ac:dyDescent="0.2">
      <c r="A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row>
    <row r="213" spans="1:60" x14ac:dyDescent="0.2">
      <c r="A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row>
    <row r="214" spans="1:60" x14ac:dyDescent="0.2">
      <c r="A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row>
    <row r="215" spans="1:60" x14ac:dyDescent="0.2">
      <c r="A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row>
    <row r="216" spans="1:60" x14ac:dyDescent="0.2">
      <c r="A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row>
    <row r="217" spans="1:60" x14ac:dyDescent="0.2">
      <c r="A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row>
    <row r="218" spans="1:60" x14ac:dyDescent="0.2">
      <c r="A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row>
    <row r="219" spans="1:60" x14ac:dyDescent="0.2">
      <c r="A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row>
    <row r="220" spans="1:60" x14ac:dyDescent="0.2">
      <c r="A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row>
    <row r="221" spans="1:60" x14ac:dyDescent="0.2">
      <c r="A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row>
    <row r="222" spans="1:60" x14ac:dyDescent="0.2">
      <c r="A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row>
    <row r="223" spans="1:60" x14ac:dyDescent="0.2">
      <c r="A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row>
    <row r="224" spans="1:60" x14ac:dyDescent="0.2">
      <c r="A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row>
    <row r="225" spans="1:60" x14ac:dyDescent="0.2">
      <c r="A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row>
    <row r="226" spans="1:60" x14ac:dyDescent="0.2">
      <c r="A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row>
    <row r="227" spans="1:60" x14ac:dyDescent="0.2">
      <c r="A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row>
    <row r="228" spans="1:60" x14ac:dyDescent="0.2">
      <c r="A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row>
    <row r="229" spans="1:60" x14ac:dyDescent="0.2">
      <c r="A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row>
    <row r="230" spans="1:60" x14ac:dyDescent="0.2">
      <c r="A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row>
    <row r="231" spans="1:60" x14ac:dyDescent="0.2">
      <c r="A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row>
    <row r="232" spans="1:60" x14ac:dyDescent="0.2">
      <c r="A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row>
    <row r="233" spans="1:60" x14ac:dyDescent="0.2">
      <c r="A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row>
    <row r="234" spans="1:60" x14ac:dyDescent="0.2">
      <c r="A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row>
    <row r="235" spans="1:60" x14ac:dyDescent="0.2">
      <c r="A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row>
    <row r="236" spans="1:60" x14ac:dyDescent="0.2">
      <c r="A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row>
    <row r="237" spans="1:60" x14ac:dyDescent="0.2">
      <c r="A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row>
    <row r="238" spans="1:60" x14ac:dyDescent="0.2">
      <c r="A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row>
    <row r="239" spans="1:60" x14ac:dyDescent="0.2">
      <c r="A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row>
    <row r="240" spans="1:60" x14ac:dyDescent="0.2">
      <c r="A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row>
    <row r="241" spans="1:60" x14ac:dyDescent="0.2">
      <c r="A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row>
    <row r="242" spans="1:60" x14ac:dyDescent="0.2">
      <c r="A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row>
    <row r="243" spans="1:60" x14ac:dyDescent="0.2">
      <c r="A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row>
    <row r="244" spans="1:60" x14ac:dyDescent="0.2">
      <c r="A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row>
    <row r="245" spans="1:60" x14ac:dyDescent="0.2">
      <c r="A245" s="10"/>
    </row>
    <row r="246" spans="1:60" x14ac:dyDescent="0.2">
      <c r="A246" s="10"/>
    </row>
    <row r="247" spans="1:60" x14ac:dyDescent="0.2">
      <c r="A247" s="10"/>
    </row>
    <row r="248" spans="1:60" x14ac:dyDescent="0.2">
      <c r="A248" s="10"/>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K55"/>
  <sheetViews>
    <sheetView zoomScale="90" zoomScaleNormal="90" workbookViewId="0">
      <selection activeCell="F7" sqref="F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4"/>
      <c r="B1" s="554" t="s">
        <v>50</v>
      </c>
      <c r="C1" s="554"/>
      <c r="D1" s="554"/>
      <c r="E1" s="4"/>
      <c r="F1" s="4"/>
      <c r="G1" s="4"/>
      <c r="H1" s="4"/>
      <c r="I1" s="4"/>
      <c r="J1" s="4"/>
      <c r="K1" s="4"/>
      <c r="L1" s="4"/>
      <c r="M1" s="4"/>
      <c r="N1" s="4"/>
      <c r="O1" s="4"/>
      <c r="P1" s="4"/>
      <c r="Q1" s="4"/>
      <c r="R1" s="4"/>
      <c r="S1" s="4"/>
      <c r="T1" s="4"/>
      <c r="U1" s="4"/>
      <c r="V1" s="4"/>
      <c r="W1" s="4"/>
      <c r="X1" s="4"/>
      <c r="Y1" s="4"/>
      <c r="Z1" s="4"/>
      <c r="AA1" s="4"/>
      <c r="AB1" s="4"/>
      <c r="AC1" s="4"/>
      <c r="AD1" s="4"/>
      <c r="AE1" s="4"/>
    </row>
    <row r="2" spans="1:37"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7" ht="25.5" x14ac:dyDescent="0.25">
      <c r="A3" s="4"/>
      <c r="B3" s="1"/>
      <c r="C3" s="2" t="s">
        <v>47</v>
      </c>
      <c r="D3" s="2" t="s">
        <v>3</v>
      </c>
      <c r="E3" s="4"/>
      <c r="F3" s="4"/>
      <c r="G3" s="4"/>
      <c r="H3" s="4"/>
      <c r="I3" s="4"/>
      <c r="J3" s="4"/>
      <c r="K3" s="4"/>
      <c r="L3" s="4"/>
      <c r="M3" s="4"/>
      <c r="N3" s="4"/>
      <c r="O3" s="4"/>
      <c r="P3" s="4"/>
      <c r="Q3" s="4"/>
      <c r="R3" s="4"/>
      <c r="S3" s="4"/>
      <c r="T3" s="4"/>
      <c r="U3" s="4"/>
      <c r="V3" s="4"/>
      <c r="W3" s="4"/>
      <c r="X3" s="4"/>
      <c r="Y3" s="4"/>
      <c r="Z3" s="4"/>
      <c r="AA3" s="4"/>
      <c r="AB3" s="4"/>
      <c r="AC3" s="4"/>
      <c r="AD3" s="4"/>
      <c r="AE3" s="4"/>
    </row>
    <row r="4" spans="1:37" ht="51" x14ac:dyDescent="0.25">
      <c r="A4" s="4"/>
      <c r="B4" s="127" t="s">
        <v>46</v>
      </c>
      <c r="C4" s="132" t="s">
        <v>96</v>
      </c>
      <c r="D4" s="133">
        <v>0.2</v>
      </c>
      <c r="E4" s="4"/>
      <c r="F4" s="4"/>
      <c r="G4" s="4"/>
      <c r="H4" s="4"/>
      <c r="I4" s="4"/>
      <c r="J4" s="4"/>
      <c r="K4" s="4"/>
      <c r="L4" s="4"/>
      <c r="M4" s="4"/>
      <c r="N4" s="4"/>
      <c r="O4" s="4"/>
      <c r="P4" s="4"/>
      <c r="Q4" s="4"/>
      <c r="R4" s="4"/>
      <c r="S4" s="4"/>
      <c r="T4" s="4"/>
      <c r="U4" s="4"/>
      <c r="V4" s="4"/>
      <c r="W4" s="4"/>
      <c r="X4" s="4"/>
      <c r="Y4" s="4"/>
      <c r="Z4" s="4"/>
      <c r="AA4" s="4"/>
      <c r="AB4" s="4"/>
      <c r="AC4" s="4"/>
      <c r="AD4" s="4"/>
      <c r="AE4" s="4"/>
    </row>
    <row r="5" spans="1:37" ht="51" x14ac:dyDescent="0.25">
      <c r="A5" s="4"/>
      <c r="B5" s="128" t="s">
        <v>48</v>
      </c>
      <c r="C5" s="132" t="s">
        <v>97</v>
      </c>
      <c r="D5" s="133">
        <v>0.4</v>
      </c>
      <c r="E5" s="4"/>
      <c r="F5" s="4"/>
      <c r="G5" s="4"/>
      <c r="H5" s="4"/>
      <c r="I5" s="4"/>
      <c r="J5" s="4"/>
      <c r="K5" s="4"/>
      <c r="L5" s="4"/>
      <c r="M5" s="4"/>
      <c r="N5" s="4"/>
      <c r="O5" s="4"/>
      <c r="P5" s="4"/>
      <c r="Q5" s="4"/>
      <c r="R5" s="4"/>
      <c r="S5" s="4"/>
      <c r="T5" s="4"/>
      <c r="U5" s="4"/>
      <c r="V5" s="4"/>
      <c r="W5" s="4"/>
      <c r="X5" s="4"/>
      <c r="Y5" s="4"/>
      <c r="Z5" s="4"/>
      <c r="AA5" s="4"/>
      <c r="AB5" s="4"/>
      <c r="AC5" s="4"/>
      <c r="AD5" s="4"/>
      <c r="AE5" s="4"/>
    </row>
    <row r="6" spans="1:37" ht="51" x14ac:dyDescent="0.25">
      <c r="A6" s="4"/>
      <c r="B6" s="129" t="s">
        <v>101</v>
      </c>
      <c r="C6" s="132" t="s">
        <v>98</v>
      </c>
      <c r="D6" s="133">
        <v>0.6</v>
      </c>
      <c r="E6" s="4"/>
      <c r="F6" s="4"/>
      <c r="G6" s="4"/>
      <c r="H6" s="4"/>
      <c r="I6" s="4"/>
      <c r="J6" s="4"/>
      <c r="K6" s="4"/>
      <c r="L6" s="4"/>
      <c r="M6" s="4"/>
      <c r="N6" s="4"/>
      <c r="O6" s="4"/>
      <c r="P6" s="4"/>
      <c r="Q6" s="4"/>
      <c r="R6" s="4"/>
      <c r="S6" s="4"/>
      <c r="T6" s="4"/>
      <c r="U6" s="4"/>
      <c r="V6" s="4"/>
      <c r="W6" s="4"/>
      <c r="X6" s="4"/>
      <c r="Y6" s="4"/>
      <c r="Z6" s="4"/>
      <c r="AA6" s="4"/>
      <c r="AB6" s="4"/>
      <c r="AC6" s="4"/>
      <c r="AD6" s="4"/>
      <c r="AE6" s="4"/>
    </row>
    <row r="7" spans="1:37" ht="76.5" x14ac:dyDescent="0.25">
      <c r="A7" s="4"/>
      <c r="B7" s="130" t="s">
        <v>5</v>
      </c>
      <c r="C7" s="132" t="s">
        <v>99</v>
      </c>
      <c r="D7" s="133">
        <v>0.8</v>
      </c>
      <c r="E7" s="4"/>
      <c r="F7" s="4"/>
      <c r="G7" s="4"/>
      <c r="H7" s="4"/>
      <c r="I7" s="4"/>
      <c r="J7" s="4"/>
      <c r="K7" s="4"/>
      <c r="L7" s="4"/>
      <c r="M7" s="4"/>
      <c r="N7" s="4"/>
      <c r="O7" s="4"/>
      <c r="P7" s="4"/>
      <c r="Q7" s="4"/>
      <c r="R7" s="4"/>
      <c r="S7" s="4"/>
      <c r="T7" s="4"/>
      <c r="U7" s="4"/>
      <c r="V7" s="4"/>
      <c r="W7" s="4"/>
      <c r="X7" s="4"/>
      <c r="Y7" s="4"/>
      <c r="Z7" s="4"/>
      <c r="AA7" s="4"/>
      <c r="AB7" s="4"/>
      <c r="AC7" s="4"/>
      <c r="AD7" s="4"/>
      <c r="AE7" s="4"/>
    </row>
    <row r="8" spans="1:37" ht="51" x14ac:dyDescent="0.25">
      <c r="A8" s="4"/>
      <c r="B8" s="131" t="s">
        <v>49</v>
      </c>
      <c r="C8" s="132" t="s">
        <v>100</v>
      </c>
      <c r="D8" s="133">
        <v>1</v>
      </c>
      <c r="E8" s="4"/>
      <c r="F8" s="4"/>
      <c r="G8" s="4"/>
      <c r="H8" s="4"/>
      <c r="I8" s="4"/>
      <c r="J8" s="4"/>
      <c r="K8" s="4"/>
      <c r="L8" s="4"/>
      <c r="M8" s="4"/>
      <c r="N8" s="4"/>
      <c r="O8" s="4"/>
      <c r="P8" s="4"/>
      <c r="Q8" s="4"/>
      <c r="R8" s="4"/>
      <c r="S8" s="4"/>
      <c r="T8" s="4"/>
      <c r="U8" s="4"/>
      <c r="V8" s="4"/>
      <c r="W8" s="4"/>
      <c r="X8" s="4"/>
      <c r="Y8" s="4"/>
      <c r="Z8" s="4"/>
      <c r="AA8" s="4"/>
      <c r="AB8" s="4"/>
      <c r="AC8" s="4"/>
      <c r="AD8" s="4"/>
      <c r="AE8" s="4"/>
    </row>
    <row r="9" spans="1:37" x14ac:dyDescent="0.25">
      <c r="A9" s="4"/>
      <c r="B9" s="6"/>
      <c r="C9" s="6"/>
      <c r="D9" s="6"/>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row>
    <row r="10" spans="1:37" ht="16.5" x14ac:dyDescent="0.25">
      <c r="A10" s="4"/>
      <c r="B10" s="7"/>
      <c r="C10" s="6"/>
      <c r="D10" s="6"/>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x14ac:dyDescent="0.25">
      <c r="A11" s="4"/>
      <c r="B11" s="6"/>
      <c r="C11" s="6"/>
      <c r="D11" s="6"/>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1:37" x14ac:dyDescent="0.25">
      <c r="A12" s="4"/>
      <c r="B12" s="6"/>
      <c r="C12" s="6"/>
      <c r="D12" s="6"/>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1:37" x14ac:dyDescent="0.25">
      <c r="A13" s="4"/>
      <c r="B13" s="6"/>
      <c r="C13" s="6"/>
      <c r="D13" s="6"/>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row>
    <row r="14" spans="1:37" x14ac:dyDescent="0.25">
      <c r="A14" s="4"/>
      <c r="B14" s="6"/>
      <c r="C14" s="6"/>
      <c r="D14" s="6"/>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row>
    <row r="15" spans="1:37" x14ac:dyDescent="0.25">
      <c r="A15" s="4"/>
      <c r="B15" s="6"/>
      <c r="C15" s="6"/>
      <c r="D15" s="6"/>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row>
    <row r="16" spans="1:37" x14ac:dyDescent="0.25">
      <c r="A16" s="4"/>
      <c r="B16" s="6"/>
      <c r="C16" s="6"/>
      <c r="D16" s="6"/>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row>
    <row r="17" spans="1:37" x14ac:dyDescent="0.25">
      <c r="A17" s="4"/>
      <c r="B17" s="6"/>
      <c r="C17" s="6"/>
      <c r="D17" s="6"/>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row>
    <row r="18" spans="1:37" x14ac:dyDescent="0.25">
      <c r="A18" s="4"/>
      <c r="B18" s="6"/>
      <c r="C18" s="6"/>
      <c r="D18" s="6"/>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row>
    <row r="19" spans="1:37"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row>
    <row r="20" spans="1:37"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row>
    <row r="21" spans="1:37"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row>
    <row r="22" spans="1:37"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row>
    <row r="23" spans="1:37"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row>
    <row r="24" spans="1:37"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row>
    <row r="25" spans="1:37"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row>
    <row r="26" spans="1:37"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row>
    <row r="27" spans="1:37"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row>
    <row r="28" spans="1:37"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row>
    <row r="29" spans="1:37"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row>
    <row r="30" spans="1:37"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row>
    <row r="31" spans="1:37"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row>
    <row r="32" spans="1:37"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row>
    <row r="33" spans="1:31" x14ac:dyDescent="0.25">
      <c r="A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row>
    <row r="34" spans="1:31" x14ac:dyDescent="0.25">
      <c r="A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row>
    <row r="35" spans="1:31" x14ac:dyDescent="0.25">
      <c r="A35" s="4"/>
    </row>
    <row r="36" spans="1:31" x14ac:dyDescent="0.25">
      <c r="A36" s="4"/>
    </row>
    <row r="37" spans="1:31" x14ac:dyDescent="0.25">
      <c r="A37" s="4"/>
    </row>
    <row r="38" spans="1:31" x14ac:dyDescent="0.25">
      <c r="A38" s="4"/>
    </row>
    <row r="39" spans="1:31" x14ac:dyDescent="0.25">
      <c r="A39" s="4"/>
    </row>
    <row r="40" spans="1:31" x14ac:dyDescent="0.25">
      <c r="A40" s="4"/>
    </row>
    <row r="41" spans="1:31" x14ac:dyDescent="0.25">
      <c r="A41" s="4"/>
    </row>
    <row r="42" spans="1:31" x14ac:dyDescent="0.25">
      <c r="A42" s="4"/>
    </row>
    <row r="43" spans="1:31" x14ac:dyDescent="0.25">
      <c r="A43" s="4"/>
    </row>
    <row r="44" spans="1:31" x14ac:dyDescent="0.25">
      <c r="A44" s="4"/>
    </row>
    <row r="45" spans="1:31" x14ac:dyDescent="0.25">
      <c r="A45" s="4"/>
    </row>
    <row r="46" spans="1:31" x14ac:dyDescent="0.25">
      <c r="A46" s="4"/>
    </row>
    <row r="47" spans="1:31" x14ac:dyDescent="0.25">
      <c r="A47" s="4"/>
    </row>
    <row r="48" spans="1:31" x14ac:dyDescent="0.25">
      <c r="A48" s="4"/>
    </row>
    <row r="49" spans="1:1" x14ac:dyDescent="0.25">
      <c r="A49" s="4"/>
    </row>
    <row r="50" spans="1:1" x14ac:dyDescent="0.25">
      <c r="A50" s="4"/>
    </row>
    <row r="51" spans="1:1" x14ac:dyDescent="0.25">
      <c r="A51" s="4"/>
    </row>
    <row r="52" spans="1:1" x14ac:dyDescent="0.25">
      <c r="A52" s="4"/>
    </row>
    <row r="53" spans="1:1" x14ac:dyDescent="0.25">
      <c r="A53" s="4"/>
    </row>
    <row r="54" spans="1:1" x14ac:dyDescent="0.25">
      <c r="A54" s="4"/>
    </row>
    <row r="55" spans="1:1" x14ac:dyDescent="0.25">
      <c r="A55" s="4"/>
    </row>
  </sheetData>
  <mergeCells count="1">
    <mergeCell ref="B1:D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U232"/>
  <sheetViews>
    <sheetView showGridLines="0" zoomScale="60" zoomScaleNormal="60" workbookViewId="0">
      <selection activeCell="D7" sqref="D7"/>
    </sheetView>
  </sheetViews>
  <sheetFormatPr baseColWidth="10" defaultRowHeight="14.25" x14ac:dyDescent="0.2"/>
  <cols>
    <col min="1" max="1" width="11.42578125" style="8"/>
    <col min="2" max="2" width="40.42578125" style="8" customWidth="1"/>
    <col min="3" max="3" width="74.85546875" style="8" customWidth="1"/>
    <col min="4" max="4" width="135" style="8" bestFit="1" customWidth="1"/>
    <col min="5" max="5" width="144.7109375" style="8" bestFit="1" customWidth="1"/>
    <col min="6" max="16384" width="11.42578125" style="8"/>
  </cols>
  <sheetData>
    <row r="1" spans="1:21" ht="33.75" x14ac:dyDescent="0.2">
      <c r="A1" s="10"/>
      <c r="B1" s="555" t="s">
        <v>58</v>
      </c>
      <c r="C1" s="555"/>
      <c r="D1" s="555"/>
      <c r="E1" s="10"/>
      <c r="F1" s="10"/>
      <c r="G1" s="10"/>
      <c r="H1" s="10"/>
      <c r="I1" s="10"/>
      <c r="J1" s="10"/>
      <c r="K1" s="10"/>
      <c r="L1" s="10"/>
      <c r="M1" s="10"/>
      <c r="N1" s="10"/>
      <c r="O1" s="10"/>
      <c r="P1" s="10"/>
      <c r="Q1" s="10"/>
      <c r="R1" s="10"/>
      <c r="S1" s="10"/>
      <c r="T1" s="10"/>
      <c r="U1" s="10"/>
    </row>
    <row r="2" spans="1:21" x14ac:dyDescent="0.2">
      <c r="A2" s="10"/>
      <c r="B2" s="10"/>
      <c r="C2" s="10"/>
      <c r="D2" s="10"/>
      <c r="E2" s="10"/>
      <c r="F2" s="10"/>
      <c r="G2" s="10"/>
      <c r="H2" s="10"/>
      <c r="I2" s="10"/>
      <c r="J2" s="10"/>
      <c r="K2" s="10"/>
      <c r="L2" s="10"/>
      <c r="M2" s="10"/>
      <c r="N2" s="10"/>
      <c r="O2" s="10"/>
      <c r="P2" s="10"/>
      <c r="Q2" s="10"/>
      <c r="R2" s="10"/>
      <c r="S2" s="10"/>
      <c r="T2" s="10"/>
      <c r="U2" s="10"/>
    </row>
    <row r="3" spans="1:21" ht="60" x14ac:dyDescent="0.2">
      <c r="A3" s="10"/>
      <c r="B3" s="5"/>
      <c r="C3" s="134" t="s">
        <v>51</v>
      </c>
      <c r="D3" s="134" t="s">
        <v>52</v>
      </c>
      <c r="E3" s="10"/>
      <c r="F3" s="10"/>
      <c r="G3" s="10"/>
      <c r="H3" s="10"/>
      <c r="I3" s="10"/>
      <c r="J3" s="10"/>
      <c r="K3" s="10"/>
      <c r="L3" s="10"/>
      <c r="M3" s="10"/>
      <c r="N3" s="10"/>
      <c r="O3" s="10"/>
      <c r="P3" s="10"/>
      <c r="Q3" s="10"/>
      <c r="R3" s="10"/>
      <c r="S3" s="10"/>
      <c r="T3" s="10"/>
      <c r="U3" s="10"/>
    </row>
    <row r="4" spans="1:21" ht="33" x14ac:dyDescent="0.2">
      <c r="A4" s="135" t="s">
        <v>78</v>
      </c>
      <c r="B4" s="136" t="s">
        <v>95</v>
      </c>
      <c r="C4" s="137" t="s">
        <v>139</v>
      </c>
      <c r="D4" s="138" t="s">
        <v>91</v>
      </c>
      <c r="E4" s="10"/>
      <c r="F4" s="10"/>
      <c r="G4" s="10"/>
      <c r="H4" s="10"/>
      <c r="I4" s="10"/>
      <c r="J4" s="10"/>
      <c r="K4" s="10"/>
      <c r="L4" s="10"/>
      <c r="M4" s="10"/>
      <c r="N4" s="10"/>
      <c r="O4" s="10"/>
      <c r="P4" s="10"/>
      <c r="Q4" s="10"/>
      <c r="R4" s="10"/>
      <c r="S4" s="10"/>
      <c r="T4" s="10"/>
      <c r="U4" s="10"/>
    </row>
    <row r="5" spans="1:21" ht="99" x14ac:dyDescent="0.2">
      <c r="A5" s="135" t="s">
        <v>79</v>
      </c>
      <c r="B5" s="139" t="s">
        <v>54</v>
      </c>
      <c r="C5" s="137" t="s">
        <v>87</v>
      </c>
      <c r="D5" s="138" t="s">
        <v>92</v>
      </c>
      <c r="E5" s="10"/>
      <c r="F5" s="10"/>
      <c r="G5" s="10"/>
      <c r="H5" s="10"/>
      <c r="I5" s="10"/>
      <c r="J5" s="10"/>
      <c r="K5" s="10"/>
      <c r="L5" s="10"/>
      <c r="M5" s="10"/>
      <c r="N5" s="10"/>
      <c r="O5" s="10"/>
      <c r="P5" s="10"/>
      <c r="Q5" s="10"/>
      <c r="R5" s="10"/>
      <c r="S5" s="10"/>
      <c r="T5" s="10"/>
      <c r="U5" s="10"/>
    </row>
    <row r="6" spans="1:21" ht="66" x14ac:dyDescent="0.2">
      <c r="A6" s="135" t="s">
        <v>76</v>
      </c>
      <c r="B6" s="140" t="s">
        <v>55</v>
      </c>
      <c r="C6" s="137" t="s">
        <v>88</v>
      </c>
      <c r="D6" s="138" t="s">
        <v>94</v>
      </c>
      <c r="E6" s="10"/>
      <c r="F6" s="10"/>
      <c r="G6" s="10"/>
      <c r="H6" s="10"/>
      <c r="I6" s="10"/>
      <c r="J6" s="10"/>
      <c r="K6" s="10"/>
      <c r="L6" s="10"/>
      <c r="M6" s="10"/>
      <c r="N6" s="10"/>
      <c r="O6" s="10"/>
      <c r="P6" s="10"/>
      <c r="Q6" s="10"/>
      <c r="R6" s="10"/>
      <c r="S6" s="10"/>
      <c r="T6" s="10"/>
      <c r="U6" s="10"/>
    </row>
    <row r="7" spans="1:21" ht="99" x14ac:dyDescent="0.2">
      <c r="A7" s="135" t="s">
        <v>6</v>
      </c>
      <c r="B7" s="141" t="s">
        <v>56</v>
      </c>
      <c r="C7" s="137" t="s">
        <v>89</v>
      </c>
      <c r="D7" s="138" t="s">
        <v>93</v>
      </c>
      <c r="E7" s="10"/>
      <c r="F7" s="10"/>
      <c r="G7" s="10"/>
      <c r="H7" s="10"/>
      <c r="I7" s="10"/>
      <c r="J7" s="10"/>
      <c r="K7" s="10"/>
      <c r="L7" s="10"/>
      <c r="M7" s="10"/>
      <c r="N7" s="10"/>
      <c r="O7" s="10"/>
      <c r="P7" s="10"/>
      <c r="Q7" s="10"/>
      <c r="R7" s="10"/>
      <c r="S7" s="10"/>
      <c r="T7" s="10"/>
      <c r="U7" s="10"/>
    </row>
    <row r="8" spans="1:21" ht="66" x14ac:dyDescent="0.2">
      <c r="A8" s="135" t="s">
        <v>80</v>
      </c>
      <c r="B8" s="142" t="s">
        <v>57</v>
      </c>
      <c r="C8" s="137" t="s">
        <v>90</v>
      </c>
      <c r="D8" s="138" t="s">
        <v>112</v>
      </c>
      <c r="E8" s="10"/>
      <c r="F8" s="10"/>
      <c r="G8" s="10"/>
      <c r="H8" s="10"/>
      <c r="I8" s="10"/>
      <c r="J8" s="10"/>
      <c r="K8" s="10"/>
      <c r="L8" s="10"/>
      <c r="M8" s="10"/>
      <c r="N8" s="10"/>
      <c r="O8" s="10"/>
      <c r="P8" s="10"/>
      <c r="Q8" s="10"/>
      <c r="R8" s="10"/>
      <c r="S8" s="10"/>
      <c r="T8" s="10"/>
      <c r="U8" s="10"/>
    </row>
    <row r="9" spans="1:21" ht="20.25" x14ac:dyDescent="0.2">
      <c r="A9" s="135"/>
      <c r="B9" s="135"/>
      <c r="C9" s="143"/>
      <c r="D9" s="143"/>
      <c r="E9" s="10"/>
      <c r="F9" s="10"/>
      <c r="G9" s="10"/>
      <c r="H9" s="10"/>
      <c r="I9" s="10"/>
      <c r="J9" s="10"/>
      <c r="K9" s="10"/>
      <c r="L9" s="10"/>
      <c r="M9" s="10"/>
      <c r="N9" s="10"/>
      <c r="O9" s="10"/>
      <c r="P9" s="10"/>
      <c r="Q9" s="10"/>
      <c r="R9" s="10"/>
      <c r="S9" s="10"/>
      <c r="T9" s="10"/>
      <c r="U9" s="10"/>
    </row>
    <row r="10" spans="1:21" ht="15" x14ac:dyDescent="0.2">
      <c r="A10" s="135"/>
      <c r="B10" s="144"/>
      <c r="C10" s="144"/>
      <c r="D10" s="144"/>
      <c r="E10" s="10"/>
      <c r="F10" s="10"/>
      <c r="G10" s="10"/>
      <c r="H10" s="10"/>
      <c r="I10" s="10"/>
      <c r="J10" s="10"/>
      <c r="K10" s="10"/>
      <c r="L10" s="10"/>
      <c r="M10" s="10"/>
      <c r="N10" s="10"/>
      <c r="O10" s="10"/>
      <c r="P10" s="10"/>
      <c r="Q10" s="10"/>
      <c r="R10" s="10"/>
      <c r="S10" s="10"/>
      <c r="T10" s="10"/>
      <c r="U10" s="10"/>
    </row>
    <row r="11" spans="1:21" x14ac:dyDescent="0.2">
      <c r="A11" s="135"/>
      <c r="B11" s="135" t="s">
        <v>85</v>
      </c>
      <c r="C11" s="135" t="s">
        <v>127</v>
      </c>
      <c r="D11" s="135" t="s">
        <v>134</v>
      </c>
      <c r="E11" s="10"/>
      <c r="F11" s="10"/>
      <c r="G11" s="10"/>
      <c r="H11" s="10"/>
      <c r="I11" s="10"/>
      <c r="J11" s="10"/>
      <c r="K11" s="10"/>
      <c r="L11" s="10"/>
      <c r="M11" s="10"/>
      <c r="N11" s="10"/>
      <c r="O11" s="10"/>
      <c r="P11" s="10"/>
      <c r="Q11" s="10"/>
      <c r="R11" s="10"/>
      <c r="S11" s="10"/>
      <c r="T11" s="10"/>
      <c r="U11" s="10"/>
    </row>
    <row r="12" spans="1:21" x14ac:dyDescent="0.2">
      <c r="A12" s="135"/>
      <c r="B12" s="135" t="s">
        <v>83</v>
      </c>
      <c r="C12" s="135" t="s">
        <v>131</v>
      </c>
      <c r="D12" s="135" t="s">
        <v>135</v>
      </c>
      <c r="E12" s="10"/>
      <c r="F12" s="10"/>
      <c r="G12" s="10"/>
      <c r="H12" s="10"/>
      <c r="I12" s="10"/>
      <c r="J12" s="10"/>
      <c r="K12" s="10"/>
      <c r="L12" s="10"/>
      <c r="M12" s="10"/>
      <c r="N12" s="10"/>
      <c r="O12" s="10"/>
      <c r="P12" s="10"/>
      <c r="Q12" s="10"/>
      <c r="R12" s="10"/>
      <c r="S12" s="10"/>
      <c r="T12" s="10"/>
      <c r="U12" s="10"/>
    </row>
    <row r="13" spans="1:21" x14ac:dyDescent="0.2">
      <c r="A13" s="135"/>
      <c r="B13" s="135"/>
      <c r="C13" s="135" t="s">
        <v>130</v>
      </c>
      <c r="D13" s="135" t="s">
        <v>136</v>
      </c>
      <c r="E13" s="10"/>
      <c r="F13" s="10"/>
      <c r="G13" s="10"/>
      <c r="H13" s="10"/>
      <c r="I13" s="10"/>
      <c r="J13" s="10"/>
      <c r="K13" s="10"/>
      <c r="L13" s="10"/>
      <c r="M13" s="10"/>
      <c r="N13" s="10"/>
      <c r="O13" s="10"/>
      <c r="P13" s="10"/>
      <c r="Q13" s="10"/>
      <c r="R13" s="10"/>
      <c r="S13" s="10"/>
      <c r="T13" s="10"/>
      <c r="U13" s="10"/>
    </row>
    <row r="14" spans="1:21" x14ac:dyDescent="0.2">
      <c r="A14" s="135"/>
      <c r="B14" s="135"/>
      <c r="C14" s="135" t="s">
        <v>132</v>
      </c>
      <c r="D14" s="135" t="s">
        <v>137</v>
      </c>
      <c r="E14" s="10"/>
      <c r="F14" s="10"/>
      <c r="G14" s="10"/>
      <c r="H14" s="10"/>
      <c r="I14" s="10"/>
      <c r="J14" s="10"/>
      <c r="K14" s="10"/>
      <c r="L14" s="10"/>
      <c r="M14" s="10"/>
      <c r="N14" s="10"/>
      <c r="O14" s="10"/>
      <c r="P14" s="10"/>
      <c r="Q14" s="10"/>
      <c r="R14" s="10"/>
      <c r="S14" s="10"/>
      <c r="T14" s="10"/>
      <c r="U14" s="10"/>
    </row>
    <row r="15" spans="1:21" x14ac:dyDescent="0.2">
      <c r="A15" s="135"/>
      <c r="B15" s="135"/>
      <c r="C15" s="135" t="s">
        <v>133</v>
      </c>
      <c r="D15" s="135" t="s">
        <v>138</v>
      </c>
      <c r="E15" s="10"/>
      <c r="F15" s="10"/>
      <c r="G15" s="10"/>
      <c r="H15" s="10"/>
      <c r="I15" s="10"/>
      <c r="J15" s="10"/>
      <c r="K15" s="10"/>
      <c r="L15" s="10"/>
      <c r="M15" s="10"/>
      <c r="N15" s="10"/>
      <c r="O15" s="10"/>
      <c r="P15" s="10"/>
      <c r="Q15" s="10"/>
      <c r="R15" s="10"/>
      <c r="S15" s="10"/>
      <c r="T15" s="10"/>
      <c r="U15" s="10"/>
    </row>
    <row r="16" spans="1:21" x14ac:dyDescent="0.2">
      <c r="A16" s="135"/>
      <c r="B16" s="135"/>
      <c r="C16" s="135"/>
      <c r="D16" s="135"/>
      <c r="E16" s="10"/>
      <c r="F16" s="10"/>
      <c r="G16" s="10"/>
      <c r="H16" s="10"/>
      <c r="I16" s="10"/>
      <c r="J16" s="10"/>
      <c r="K16" s="10"/>
      <c r="L16" s="10"/>
      <c r="M16" s="10"/>
      <c r="N16" s="10"/>
      <c r="O16" s="10"/>
    </row>
    <row r="17" spans="1:15" x14ac:dyDescent="0.2">
      <c r="A17" s="135"/>
      <c r="B17" s="135"/>
      <c r="C17" s="135"/>
      <c r="D17" s="135"/>
      <c r="E17" s="10"/>
      <c r="F17" s="10"/>
      <c r="G17" s="10"/>
      <c r="H17" s="10"/>
      <c r="I17" s="10"/>
      <c r="J17" s="10"/>
      <c r="K17" s="10"/>
      <c r="L17" s="10"/>
      <c r="M17" s="10"/>
      <c r="N17" s="10"/>
      <c r="O17" s="10"/>
    </row>
    <row r="18" spans="1:15" x14ac:dyDescent="0.2">
      <c r="A18" s="135"/>
      <c r="B18" s="145"/>
      <c r="C18" s="145"/>
      <c r="D18" s="145"/>
      <c r="E18" s="10"/>
      <c r="F18" s="10"/>
      <c r="G18" s="10"/>
      <c r="H18" s="10"/>
      <c r="I18" s="10"/>
      <c r="J18" s="10"/>
      <c r="K18" s="10"/>
      <c r="L18" s="10"/>
      <c r="M18" s="10"/>
      <c r="N18" s="10"/>
      <c r="O18" s="10"/>
    </row>
    <row r="19" spans="1:15" x14ac:dyDescent="0.2">
      <c r="A19" s="135"/>
      <c r="B19" s="145"/>
      <c r="C19" s="145"/>
      <c r="D19" s="145"/>
      <c r="E19" s="10"/>
      <c r="F19" s="10"/>
      <c r="G19" s="10"/>
      <c r="H19" s="10"/>
      <c r="I19" s="10"/>
      <c r="J19" s="10"/>
      <c r="K19" s="10"/>
      <c r="L19" s="10"/>
      <c r="M19" s="10"/>
      <c r="N19" s="10"/>
      <c r="O19" s="10"/>
    </row>
    <row r="20" spans="1:15" x14ac:dyDescent="0.2">
      <c r="A20" s="135"/>
      <c r="B20" s="145"/>
      <c r="C20" s="145"/>
      <c r="D20" s="145"/>
      <c r="E20" s="10"/>
      <c r="F20" s="10"/>
      <c r="G20" s="10"/>
      <c r="H20" s="10"/>
      <c r="I20" s="10"/>
      <c r="J20" s="10"/>
      <c r="K20" s="10"/>
      <c r="L20" s="10"/>
      <c r="M20" s="10"/>
      <c r="N20" s="10"/>
      <c r="O20" s="10"/>
    </row>
    <row r="21" spans="1:15" x14ac:dyDescent="0.2">
      <c r="A21" s="135"/>
      <c r="B21" s="145"/>
      <c r="C21" s="145"/>
      <c r="D21" s="145"/>
      <c r="E21" s="10"/>
      <c r="F21" s="10"/>
      <c r="G21" s="10"/>
      <c r="H21" s="10"/>
      <c r="I21" s="10"/>
      <c r="J21" s="10"/>
      <c r="K21" s="10"/>
      <c r="L21" s="10"/>
      <c r="M21" s="10"/>
      <c r="N21" s="10"/>
      <c r="O21" s="10"/>
    </row>
    <row r="22" spans="1:15" ht="20.25" x14ac:dyDescent="0.2">
      <c r="A22" s="135"/>
      <c r="B22" s="135"/>
      <c r="C22" s="143"/>
      <c r="D22" s="143"/>
      <c r="E22" s="10"/>
      <c r="F22" s="10"/>
      <c r="G22" s="10"/>
      <c r="H22" s="10"/>
      <c r="I22" s="10"/>
      <c r="J22" s="10"/>
      <c r="K22" s="10"/>
      <c r="L22" s="10"/>
      <c r="M22" s="10"/>
      <c r="N22" s="10"/>
      <c r="O22" s="10"/>
    </row>
    <row r="23" spans="1:15" ht="20.25" x14ac:dyDescent="0.2">
      <c r="A23" s="135"/>
      <c r="B23" s="135"/>
      <c r="C23" s="143"/>
      <c r="D23" s="143"/>
      <c r="E23" s="10"/>
      <c r="F23" s="10"/>
      <c r="G23" s="10"/>
      <c r="H23" s="10"/>
      <c r="I23" s="10"/>
      <c r="J23" s="10"/>
      <c r="K23" s="10"/>
      <c r="L23" s="10"/>
      <c r="M23" s="10"/>
      <c r="N23" s="10"/>
      <c r="O23" s="10"/>
    </row>
    <row r="24" spans="1:15" ht="20.25" x14ac:dyDescent="0.2">
      <c r="A24" s="135"/>
      <c r="B24" s="135"/>
      <c r="C24" s="143"/>
      <c r="D24" s="143"/>
      <c r="E24" s="10"/>
      <c r="F24" s="10"/>
      <c r="G24" s="10"/>
      <c r="H24" s="10"/>
      <c r="I24" s="10"/>
      <c r="J24" s="10"/>
      <c r="K24" s="10"/>
      <c r="L24" s="10"/>
      <c r="M24" s="10"/>
      <c r="N24" s="10"/>
      <c r="O24" s="10"/>
    </row>
    <row r="25" spans="1:15" ht="20.25" x14ac:dyDescent="0.2">
      <c r="A25" s="135"/>
      <c r="B25" s="135"/>
      <c r="C25" s="143"/>
      <c r="D25" s="143"/>
      <c r="E25" s="10"/>
      <c r="F25" s="10"/>
      <c r="G25" s="10"/>
      <c r="H25" s="10"/>
      <c r="I25" s="10"/>
      <c r="J25" s="10"/>
      <c r="K25" s="10"/>
      <c r="L25" s="10"/>
      <c r="M25" s="10"/>
      <c r="N25" s="10"/>
      <c r="O25" s="10"/>
    </row>
    <row r="26" spans="1:15" ht="20.25" x14ac:dyDescent="0.2">
      <c r="A26" s="135"/>
      <c r="B26" s="135"/>
      <c r="C26" s="143"/>
      <c r="D26" s="143"/>
      <c r="E26" s="10"/>
      <c r="F26" s="10"/>
      <c r="G26" s="10"/>
      <c r="H26" s="10"/>
      <c r="I26" s="10"/>
      <c r="J26" s="10"/>
      <c r="K26" s="10"/>
      <c r="L26" s="10"/>
      <c r="M26" s="10"/>
      <c r="N26" s="10"/>
      <c r="O26" s="10"/>
    </row>
    <row r="27" spans="1:15" ht="20.25" x14ac:dyDescent="0.2">
      <c r="A27" s="135"/>
      <c r="B27" s="135"/>
      <c r="C27" s="143"/>
      <c r="D27" s="143"/>
      <c r="E27" s="10"/>
      <c r="F27" s="10"/>
      <c r="G27" s="10"/>
      <c r="H27" s="10"/>
      <c r="I27" s="10"/>
      <c r="J27" s="10"/>
      <c r="K27" s="10"/>
      <c r="L27" s="10"/>
      <c r="M27" s="10"/>
      <c r="N27" s="10"/>
      <c r="O27" s="10"/>
    </row>
    <row r="28" spans="1:15" ht="20.25" x14ac:dyDescent="0.2">
      <c r="A28" s="135"/>
      <c r="B28" s="135"/>
      <c r="C28" s="143"/>
      <c r="D28" s="143"/>
      <c r="E28" s="10"/>
      <c r="F28" s="10"/>
      <c r="G28" s="10"/>
      <c r="H28" s="10"/>
      <c r="I28" s="10"/>
      <c r="J28" s="10"/>
      <c r="K28" s="10"/>
      <c r="L28" s="10"/>
      <c r="M28" s="10"/>
      <c r="N28" s="10"/>
      <c r="O28" s="10"/>
    </row>
    <row r="29" spans="1:15" ht="20.25" x14ac:dyDescent="0.2">
      <c r="A29" s="135"/>
      <c r="B29" s="135"/>
      <c r="C29" s="143"/>
      <c r="D29" s="143"/>
      <c r="E29" s="10"/>
      <c r="F29" s="10"/>
      <c r="G29" s="10"/>
      <c r="H29" s="10"/>
      <c r="I29" s="10"/>
      <c r="J29" s="10"/>
      <c r="K29" s="10"/>
      <c r="L29" s="10"/>
      <c r="M29" s="10"/>
      <c r="N29" s="10"/>
      <c r="O29" s="10"/>
    </row>
    <row r="30" spans="1:15" ht="20.25" x14ac:dyDescent="0.2">
      <c r="A30" s="135"/>
      <c r="B30" s="135"/>
      <c r="C30" s="143"/>
      <c r="D30" s="143"/>
      <c r="E30" s="10"/>
      <c r="F30" s="10"/>
      <c r="G30" s="10"/>
      <c r="H30" s="10"/>
      <c r="I30" s="10"/>
      <c r="J30" s="10"/>
      <c r="K30" s="10"/>
      <c r="L30" s="10"/>
      <c r="M30" s="10"/>
      <c r="N30" s="10"/>
      <c r="O30" s="10"/>
    </row>
    <row r="31" spans="1:15" ht="20.25" x14ac:dyDescent="0.2">
      <c r="A31" s="135"/>
      <c r="B31" s="135"/>
      <c r="C31" s="143"/>
      <c r="D31" s="143"/>
      <c r="E31" s="10"/>
      <c r="F31" s="10"/>
      <c r="G31" s="10"/>
      <c r="H31" s="10"/>
      <c r="I31" s="10"/>
      <c r="J31" s="10"/>
      <c r="K31" s="10"/>
      <c r="L31" s="10"/>
      <c r="M31" s="10"/>
      <c r="N31" s="10"/>
      <c r="O31" s="10"/>
    </row>
    <row r="32" spans="1:15" ht="20.25" x14ac:dyDescent="0.2">
      <c r="A32" s="135"/>
      <c r="B32" s="135"/>
      <c r="C32" s="143"/>
      <c r="D32" s="143"/>
      <c r="E32" s="10"/>
      <c r="F32" s="10"/>
      <c r="G32" s="10"/>
      <c r="H32" s="10"/>
      <c r="I32" s="10"/>
      <c r="J32" s="10"/>
      <c r="K32" s="10"/>
      <c r="L32" s="10"/>
      <c r="M32" s="10"/>
      <c r="N32" s="10"/>
      <c r="O32" s="10"/>
    </row>
    <row r="33" spans="1:15" ht="20.25" x14ac:dyDescent="0.2">
      <c r="A33" s="135"/>
      <c r="B33" s="135"/>
      <c r="C33" s="143"/>
      <c r="D33" s="143"/>
      <c r="E33" s="10"/>
      <c r="F33" s="10"/>
      <c r="G33" s="10"/>
      <c r="H33" s="10"/>
      <c r="I33" s="10"/>
      <c r="J33" s="10"/>
      <c r="K33" s="10"/>
      <c r="L33" s="10"/>
      <c r="M33" s="10"/>
      <c r="N33" s="10"/>
      <c r="O33" s="10"/>
    </row>
    <row r="34" spans="1:15" ht="20.25" x14ac:dyDescent="0.2">
      <c r="A34" s="135"/>
      <c r="B34" s="135"/>
      <c r="C34" s="143"/>
      <c r="D34" s="143"/>
      <c r="E34" s="10"/>
      <c r="F34" s="10"/>
      <c r="G34" s="10"/>
      <c r="H34" s="10"/>
      <c r="I34" s="10"/>
      <c r="J34" s="10"/>
      <c r="K34" s="10"/>
      <c r="L34" s="10"/>
      <c r="M34" s="10"/>
      <c r="N34" s="10"/>
      <c r="O34" s="10"/>
    </row>
    <row r="35" spans="1:15" ht="20.25" x14ac:dyDescent="0.2">
      <c r="A35" s="135"/>
      <c r="B35" s="135"/>
      <c r="C35" s="143"/>
      <c r="D35" s="143"/>
      <c r="E35" s="10"/>
      <c r="F35" s="10"/>
      <c r="G35" s="10"/>
      <c r="H35" s="10"/>
      <c r="I35" s="10"/>
      <c r="J35" s="10"/>
      <c r="K35" s="10"/>
      <c r="L35" s="10"/>
      <c r="M35" s="10"/>
      <c r="N35" s="10"/>
      <c r="O35" s="10"/>
    </row>
    <row r="36" spans="1:15" ht="20.25" x14ac:dyDescent="0.2">
      <c r="A36" s="135"/>
      <c r="B36" s="135"/>
      <c r="C36" s="143"/>
      <c r="D36" s="143"/>
      <c r="E36" s="10"/>
      <c r="F36" s="10"/>
      <c r="G36" s="10"/>
      <c r="H36" s="10"/>
      <c r="I36" s="10"/>
      <c r="J36" s="10"/>
      <c r="K36" s="10"/>
      <c r="L36" s="10"/>
      <c r="M36" s="10"/>
      <c r="N36" s="10"/>
      <c r="O36" s="10"/>
    </row>
    <row r="37" spans="1:15" ht="20.25" x14ac:dyDescent="0.2">
      <c r="A37" s="135"/>
      <c r="B37" s="135"/>
      <c r="C37" s="143"/>
      <c r="D37" s="143"/>
      <c r="E37" s="10"/>
      <c r="F37" s="10"/>
      <c r="G37" s="10"/>
      <c r="H37" s="10"/>
      <c r="I37" s="10"/>
      <c r="J37" s="10"/>
      <c r="K37" s="10"/>
      <c r="L37" s="10"/>
      <c r="M37" s="10"/>
      <c r="N37" s="10"/>
      <c r="O37" s="10"/>
    </row>
    <row r="38" spans="1:15" ht="20.25" x14ac:dyDescent="0.2">
      <c r="A38" s="135"/>
      <c r="B38" s="135"/>
      <c r="C38" s="143"/>
      <c r="D38" s="143"/>
      <c r="E38" s="10"/>
      <c r="F38" s="10"/>
      <c r="G38" s="10"/>
      <c r="H38" s="10"/>
      <c r="I38" s="10"/>
      <c r="J38" s="10"/>
      <c r="K38" s="10"/>
      <c r="L38" s="10"/>
      <c r="M38" s="10"/>
      <c r="N38" s="10"/>
      <c r="O38" s="10"/>
    </row>
    <row r="39" spans="1:15" ht="20.25" x14ac:dyDescent="0.2">
      <c r="A39" s="135"/>
      <c r="B39" s="135"/>
      <c r="C39" s="143"/>
      <c r="D39" s="143"/>
      <c r="E39" s="10"/>
      <c r="F39" s="10"/>
      <c r="G39" s="10"/>
      <c r="H39" s="10"/>
      <c r="I39" s="10"/>
      <c r="J39" s="10"/>
      <c r="K39" s="10"/>
      <c r="L39" s="10"/>
      <c r="M39" s="10"/>
      <c r="N39" s="10"/>
      <c r="O39" s="10"/>
    </row>
    <row r="40" spans="1:15" ht="20.25" x14ac:dyDescent="0.2">
      <c r="A40" s="135"/>
      <c r="B40" s="135"/>
      <c r="C40" s="143"/>
      <c r="D40" s="143"/>
      <c r="E40" s="10"/>
      <c r="F40" s="10"/>
      <c r="G40" s="10"/>
      <c r="H40" s="10"/>
      <c r="I40" s="10"/>
      <c r="J40" s="10"/>
      <c r="K40" s="10"/>
      <c r="L40" s="10"/>
      <c r="M40" s="10"/>
      <c r="N40" s="10"/>
      <c r="O40" s="10"/>
    </row>
    <row r="41" spans="1:15" ht="20.25" x14ac:dyDescent="0.2">
      <c r="A41" s="135"/>
      <c r="B41" s="135"/>
      <c r="C41" s="143"/>
      <c r="D41" s="143"/>
      <c r="E41" s="10"/>
      <c r="F41" s="10"/>
      <c r="G41" s="10"/>
      <c r="H41" s="10"/>
      <c r="I41" s="10"/>
      <c r="J41" s="10"/>
      <c r="K41" s="10"/>
      <c r="L41" s="10"/>
      <c r="M41" s="10"/>
      <c r="N41" s="10"/>
      <c r="O41" s="10"/>
    </row>
    <row r="42" spans="1:15" ht="20.25" x14ac:dyDescent="0.2">
      <c r="A42" s="135"/>
      <c r="B42" s="135"/>
      <c r="C42" s="143"/>
      <c r="D42" s="143"/>
      <c r="E42" s="10"/>
      <c r="F42" s="10"/>
      <c r="G42" s="10"/>
      <c r="H42" s="10"/>
      <c r="I42" s="10"/>
      <c r="J42" s="10"/>
      <c r="K42" s="10"/>
      <c r="L42" s="10"/>
      <c r="M42" s="10"/>
      <c r="N42" s="10"/>
      <c r="O42" s="10"/>
    </row>
    <row r="43" spans="1:15" ht="20.25" x14ac:dyDescent="0.2">
      <c r="A43" s="135"/>
      <c r="B43" s="135"/>
      <c r="C43" s="143"/>
      <c r="D43" s="143"/>
      <c r="E43" s="10"/>
      <c r="F43" s="10"/>
      <c r="G43" s="10"/>
      <c r="H43" s="10"/>
      <c r="I43" s="10"/>
      <c r="J43" s="10"/>
      <c r="K43" s="10"/>
      <c r="L43" s="10"/>
      <c r="M43" s="10"/>
      <c r="N43" s="10"/>
      <c r="O43" s="10"/>
    </row>
    <row r="44" spans="1:15" ht="20.25" x14ac:dyDescent="0.2">
      <c r="A44" s="135"/>
      <c r="B44" s="135"/>
      <c r="C44" s="143"/>
      <c r="D44" s="143"/>
      <c r="E44" s="10"/>
      <c r="F44" s="10"/>
      <c r="G44" s="10"/>
      <c r="H44" s="10"/>
      <c r="I44" s="10"/>
      <c r="J44" s="10"/>
      <c r="K44" s="10"/>
      <c r="L44" s="10"/>
      <c r="M44" s="10"/>
      <c r="N44" s="10"/>
      <c r="O44" s="10"/>
    </row>
    <row r="45" spans="1:15" ht="20.25" x14ac:dyDescent="0.2">
      <c r="A45" s="135"/>
      <c r="B45" s="135"/>
      <c r="C45" s="143"/>
      <c r="D45" s="143"/>
      <c r="E45" s="10"/>
      <c r="F45" s="10"/>
      <c r="G45" s="10"/>
      <c r="H45" s="10"/>
      <c r="I45" s="10"/>
      <c r="J45" s="10"/>
      <c r="K45" s="10"/>
      <c r="L45" s="10"/>
      <c r="M45" s="10"/>
      <c r="N45" s="10"/>
      <c r="O45" s="10"/>
    </row>
    <row r="46" spans="1:15" ht="20.25" x14ac:dyDescent="0.2">
      <c r="A46" s="135"/>
      <c r="B46" s="135"/>
      <c r="C46" s="143"/>
      <c r="D46" s="143"/>
      <c r="E46" s="10"/>
      <c r="F46" s="10"/>
      <c r="G46" s="10"/>
      <c r="H46" s="10"/>
      <c r="I46" s="10"/>
      <c r="J46" s="10"/>
      <c r="K46" s="10"/>
      <c r="L46" s="10"/>
      <c r="M46" s="10"/>
      <c r="N46" s="10"/>
      <c r="O46" s="10"/>
    </row>
    <row r="47" spans="1:15" ht="20.25" x14ac:dyDescent="0.2">
      <c r="A47" s="135"/>
      <c r="B47" s="135"/>
      <c r="C47" s="143"/>
      <c r="D47" s="143"/>
      <c r="E47" s="10"/>
      <c r="F47" s="10"/>
      <c r="G47" s="10"/>
      <c r="H47" s="10"/>
      <c r="I47" s="10"/>
      <c r="J47" s="10"/>
      <c r="K47" s="10"/>
      <c r="L47" s="10"/>
      <c r="M47" s="10"/>
      <c r="N47" s="10"/>
      <c r="O47" s="10"/>
    </row>
    <row r="48" spans="1:15" ht="20.25" x14ac:dyDescent="0.2">
      <c r="A48" s="135"/>
      <c r="B48" s="135"/>
      <c r="C48" s="143"/>
      <c r="D48" s="143"/>
      <c r="E48" s="10"/>
      <c r="F48" s="10"/>
      <c r="G48" s="10"/>
      <c r="H48" s="10"/>
      <c r="I48" s="10"/>
      <c r="J48" s="10"/>
      <c r="K48" s="10"/>
      <c r="L48" s="10"/>
      <c r="M48" s="10"/>
      <c r="N48" s="10"/>
      <c r="O48" s="10"/>
    </row>
    <row r="49" spans="1:15" ht="20.25" x14ac:dyDescent="0.2">
      <c r="A49" s="135"/>
      <c r="B49" s="135"/>
      <c r="C49" s="143"/>
      <c r="D49" s="143"/>
      <c r="E49" s="10"/>
      <c r="F49" s="10"/>
      <c r="G49" s="10"/>
      <c r="H49" s="10"/>
      <c r="I49" s="10"/>
      <c r="J49" s="10"/>
      <c r="K49" s="10"/>
      <c r="L49" s="10"/>
      <c r="M49" s="10"/>
      <c r="N49" s="10"/>
      <c r="O49" s="10"/>
    </row>
    <row r="50" spans="1:15" ht="20.25" x14ac:dyDescent="0.2">
      <c r="A50" s="135"/>
      <c r="B50" s="135"/>
      <c r="C50" s="143"/>
      <c r="D50" s="143"/>
      <c r="E50" s="10"/>
      <c r="F50" s="10"/>
      <c r="G50" s="10"/>
      <c r="H50" s="10"/>
      <c r="I50" s="10"/>
      <c r="J50" s="10"/>
      <c r="K50" s="10"/>
      <c r="L50" s="10"/>
      <c r="M50" s="10"/>
      <c r="N50" s="10"/>
      <c r="O50" s="10"/>
    </row>
    <row r="51" spans="1:15" ht="20.25" x14ac:dyDescent="0.2">
      <c r="A51" s="135"/>
      <c r="B51" s="135"/>
      <c r="C51" s="143"/>
      <c r="D51" s="143"/>
      <c r="E51" s="10"/>
      <c r="F51" s="10"/>
      <c r="G51" s="10"/>
      <c r="H51" s="10"/>
      <c r="I51" s="10"/>
      <c r="J51" s="10"/>
      <c r="K51" s="10"/>
      <c r="L51" s="10"/>
      <c r="M51" s="10"/>
      <c r="N51" s="10"/>
      <c r="O51" s="10"/>
    </row>
    <row r="52" spans="1:15" ht="20.25" x14ac:dyDescent="0.2">
      <c r="A52" s="135"/>
      <c r="B52" s="146"/>
      <c r="C52" s="147"/>
      <c r="D52" s="147"/>
    </row>
    <row r="53" spans="1:15" ht="20.25" x14ac:dyDescent="0.2">
      <c r="A53" s="135"/>
      <c r="B53" s="146"/>
      <c r="C53" s="147"/>
      <c r="D53" s="147"/>
    </row>
    <row r="54" spans="1:15" ht="20.25" x14ac:dyDescent="0.2">
      <c r="A54" s="135"/>
      <c r="B54" s="146"/>
      <c r="C54" s="147"/>
      <c r="D54" s="147"/>
    </row>
    <row r="55" spans="1:15" ht="20.25" x14ac:dyDescent="0.2">
      <c r="A55" s="135"/>
      <c r="B55" s="146"/>
      <c r="C55" s="147"/>
      <c r="D55" s="147"/>
    </row>
    <row r="56" spans="1:15" ht="20.25" x14ac:dyDescent="0.2">
      <c r="A56" s="135"/>
      <c r="B56" s="146"/>
      <c r="C56" s="147"/>
      <c r="D56" s="147"/>
    </row>
    <row r="57" spans="1:15" ht="20.25" x14ac:dyDescent="0.2">
      <c r="A57" s="135"/>
      <c r="B57" s="146"/>
      <c r="C57" s="147"/>
      <c r="D57" s="147"/>
    </row>
    <row r="58" spans="1:15" ht="20.25" x14ac:dyDescent="0.2">
      <c r="A58" s="135"/>
      <c r="B58" s="146"/>
      <c r="C58" s="147"/>
      <c r="D58" s="147"/>
    </row>
    <row r="59" spans="1:15" ht="20.25" x14ac:dyDescent="0.2">
      <c r="A59" s="135"/>
      <c r="B59" s="146"/>
      <c r="C59" s="147"/>
      <c r="D59" s="147"/>
    </row>
    <row r="60" spans="1:15" ht="20.25" x14ac:dyDescent="0.2">
      <c r="A60" s="135"/>
      <c r="B60" s="146"/>
      <c r="C60" s="147"/>
      <c r="D60" s="147"/>
    </row>
    <row r="61" spans="1:15" ht="20.25" x14ac:dyDescent="0.2">
      <c r="A61" s="135"/>
      <c r="B61" s="146"/>
      <c r="C61" s="147"/>
      <c r="D61" s="147"/>
    </row>
    <row r="62" spans="1:15" ht="20.25" x14ac:dyDescent="0.2">
      <c r="A62" s="135"/>
      <c r="B62" s="146"/>
      <c r="C62" s="147"/>
      <c r="D62" s="147"/>
    </row>
    <row r="63" spans="1:15" ht="20.25" x14ac:dyDescent="0.2">
      <c r="A63" s="135"/>
      <c r="B63" s="146"/>
      <c r="C63" s="147"/>
      <c r="D63" s="147"/>
    </row>
    <row r="64" spans="1:15" ht="20.25" x14ac:dyDescent="0.2">
      <c r="A64" s="135"/>
      <c r="B64" s="146"/>
      <c r="C64" s="147"/>
      <c r="D64" s="147"/>
    </row>
    <row r="65" spans="1:4" ht="20.25" x14ac:dyDescent="0.2">
      <c r="A65" s="135"/>
      <c r="B65" s="146"/>
      <c r="C65" s="147"/>
      <c r="D65" s="147"/>
    </row>
    <row r="66" spans="1:4" ht="20.25" x14ac:dyDescent="0.2">
      <c r="A66" s="135"/>
      <c r="B66" s="146"/>
      <c r="C66" s="147"/>
      <c r="D66" s="147"/>
    </row>
    <row r="67" spans="1:4" ht="20.25" x14ac:dyDescent="0.2">
      <c r="A67" s="135"/>
      <c r="B67" s="146"/>
      <c r="C67" s="147"/>
      <c r="D67" s="147"/>
    </row>
    <row r="68" spans="1:4" ht="20.25" x14ac:dyDescent="0.2">
      <c r="A68" s="135"/>
      <c r="B68" s="146"/>
      <c r="C68" s="147"/>
      <c r="D68" s="147"/>
    </row>
    <row r="69" spans="1:4" ht="20.25" x14ac:dyDescent="0.2">
      <c r="A69" s="135"/>
      <c r="B69" s="146"/>
      <c r="C69" s="147"/>
      <c r="D69" s="147"/>
    </row>
    <row r="70" spans="1:4" ht="20.25" x14ac:dyDescent="0.2">
      <c r="A70" s="135"/>
      <c r="B70" s="146"/>
      <c r="C70" s="147"/>
      <c r="D70" s="147"/>
    </row>
    <row r="71" spans="1:4" ht="20.25" x14ac:dyDescent="0.2">
      <c r="A71" s="135"/>
      <c r="B71" s="146"/>
      <c r="C71" s="147"/>
      <c r="D71" s="147"/>
    </row>
    <row r="72" spans="1:4" ht="20.25" x14ac:dyDescent="0.2">
      <c r="A72" s="135"/>
      <c r="B72" s="146"/>
      <c r="C72" s="147"/>
      <c r="D72" s="147"/>
    </row>
    <row r="73" spans="1:4" ht="20.25" x14ac:dyDescent="0.2">
      <c r="A73" s="135"/>
      <c r="B73" s="146"/>
      <c r="C73" s="147"/>
      <c r="D73" s="147"/>
    </row>
    <row r="74" spans="1:4" ht="20.25" x14ac:dyDescent="0.2">
      <c r="A74" s="135"/>
      <c r="B74" s="146"/>
      <c r="C74" s="147"/>
      <c r="D74" s="147"/>
    </row>
    <row r="75" spans="1:4" ht="20.25" x14ac:dyDescent="0.2">
      <c r="A75" s="135"/>
      <c r="B75" s="146"/>
      <c r="C75" s="147"/>
      <c r="D75" s="147"/>
    </row>
    <row r="76" spans="1:4" ht="20.25" x14ac:dyDescent="0.2">
      <c r="A76" s="135"/>
      <c r="B76" s="146"/>
      <c r="C76" s="147"/>
      <c r="D76" s="147"/>
    </row>
    <row r="77" spans="1:4" ht="20.25" x14ac:dyDescent="0.2">
      <c r="A77" s="135"/>
      <c r="B77" s="146"/>
      <c r="C77" s="147"/>
      <c r="D77" s="147"/>
    </row>
    <row r="78" spans="1:4" ht="20.25" x14ac:dyDescent="0.2">
      <c r="A78" s="135"/>
      <c r="B78" s="146"/>
      <c r="C78" s="147"/>
      <c r="D78" s="147"/>
    </row>
    <row r="79" spans="1:4" ht="20.25" x14ac:dyDescent="0.2">
      <c r="A79" s="135"/>
      <c r="B79" s="146"/>
      <c r="C79" s="147"/>
      <c r="D79" s="147"/>
    </row>
    <row r="80" spans="1:4" ht="20.25" x14ac:dyDescent="0.2">
      <c r="A80" s="135"/>
      <c r="B80" s="146"/>
      <c r="C80" s="147"/>
      <c r="D80" s="147"/>
    </row>
    <row r="81" spans="1:4" ht="20.25" x14ac:dyDescent="0.2">
      <c r="A81" s="135"/>
      <c r="B81" s="146"/>
      <c r="C81" s="147"/>
      <c r="D81" s="147"/>
    </row>
    <row r="82" spans="1:4" ht="20.25" x14ac:dyDescent="0.2">
      <c r="A82" s="135"/>
      <c r="B82" s="146"/>
      <c r="C82" s="147"/>
      <c r="D82" s="147"/>
    </row>
    <row r="83" spans="1:4" ht="20.25" x14ac:dyDescent="0.2">
      <c r="A83" s="135"/>
      <c r="B83" s="146"/>
      <c r="C83" s="147"/>
      <c r="D83" s="147"/>
    </row>
    <row r="84" spans="1:4" ht="20.25" x14ac:dyDescent="0.2">
      <c r="A84" s="135"/>
      <c r="B84" s="146"/>
      <c r="C84" s="147"/>
      <c r="D84" s="147"/>
    </row>
    <row r="85" spans="1:4" ht="20.25" x14ac:dyDescent="0.2">
      <c r="A85" s="135"/>
      <c r="B85" s="146"/>
      <c r="C85" s="147"/>
      <c r="D85" s="147"/>
    </row>
    <row r="86" spans="1:4" ht="20.25" x14ac:dyDescent="0.2">
      <c r="A86" s="135"/>
      <c r="B86" s="146"/>
      <c r="C86" s="147"/>
      <c r="D86" s="147"/>
    </row>
    <row r="87" spans="1:4" ht="20.25" x14ac:dyDescent="0.2">
      <c r="A87" s="135"/>
      <c r="B87" s="146"/>
      <c r="C87" s="147"/>
      <c r="D87" s="147"/>
    </row>
    <row r="88" spans="1:4" ht="20.25" x14ac:dyDescent="0.2">
      <c r="A88" s="135"/>
      <c r="B88" s="146"/>
      <c r="C88" s="147"/>
      <c r="D88" s="147"/>
    </row>
    <row r="89" spans="1:4" ht="20.25" x14ac:dyDescent="0.2">
      <c r="A89" s="135"/>
      <c r="B89" s="146"/>
      <c r="C89" s="147"/>
      <c r="D89" s="147"/>
    </row>
    <row r="90" spans="1:4" ht="20.25" x14ac:dyDescent="0.2">
      <c r="A90" s="135"/>
      <c r="B90" s="146"/>
      <c r="C90" s="147"/>
      <c r="D90" s="147"/>
    </row>
    <row r="91" spans="1:4" ht="20.25" x14ac:dyDescent="0.2">
      <c r="A91" s="135"/>
      <c r="B91" s="146"/>
      <c r="C91" s="147"/>
      <c r="D91" s="147"/>
    </row>
    <row r="92" spans="1:4" ht="20.25" x14ac:dyDescent="0.2">
      <c r="A92" s="135"/>
      <c r="B92" s="146"/>
      <c r="C92" s="147"/>
      <c r="D92" s="147"/>
    </row>
    <row r="93" spans="1:4" ht="20.25" x14ac:dyDescent="0.2">
      <c r="A93" s="135"/>
      <c r="B93" s="146"/>
      <c r="C93" s="147"/>
      <c r="D93" s="147"/>
    </row>
    <row r="94" spans="1:4" ht="20.25" x14ac:dyDescent="0.2">
      <c r="A94" s="135"/>
      <c r="B94" s="146"/>
      <c r="C94" s="147"/>
      <c r="D94" s="147"/>
    </row>
    <row r="95" spans="1:4" ht="20.25" x14ac:dyDescent="0.2">
      <c r="A95" s="135"/>
      <c r="B95" s="146"/>
      <c r="C95" s="147"/>
      <c r="D95" s="147"/>
    </row>
    <row r="96" spans="1:4" ht="20.25" x14ac:dyDescent="0.2">
      <c r="A96" s="135"/>
      <c r="B96" s="146"/>
      <c r="C96" s="147"/>
      <c r="D96" s="147"/>
    </row>
    <row r="97" spans="1:4" ht="20.25" x14ac:dyDescent="0.2">
      <c r="A97" s="135"/>
      <c r="B97" s="146"/>
      <c r="C97" s="147"/>
      <c r="D97" s="147"/>
    </row>
    <row r="98" spans="1:4" ht="20.25" x14ac:dyDescent="0.2">
      <c r="A98" s="135"/>
      <c r="B98" s="146"/>
      <c r="C98" s="147"/>
      <c r="D98" s="147"/>
    </row>
    <row r="99" spans="1:4" ht="20.25" x14ac:dyDescent="0.2">
      <c r="A99" s="135"/>
      <c r="B99" s="146"/>
      <c r="C99" s="147"/>
      <c r="D99" s="147"/>
    </row>
    <row r="100" spans="1:4" ht="20.25" x14ac:dyDescent="0.2">
      <c r="A100" s="135"/>
      <c r="B100" s="146"/>
      <c r="C100" s="147"/>
      <c r="D100" s="147"/>
    </row>
    <row r="101" spans="1:4" ht="20.25" x14ac:dyDescent="0.2">
      <c r="A101" s="135"/>
      <c r="B101" s="146"/>
      <c r="C101" s="147"/>
      <c r="D101" s="147"/>
    </row>
    <row r="102" spans="1:4" ht="20.25" x14ac:dyDescent="0.2">
      <c r="A102" s="135"/>
      <c r="B102" s="146"/>
      <c r="C102" s="147"/>
      <c r="D102" s="147"/>
    </row>
    <row r="103" spans="1:4" ht="20.25" x14ac:dyDescent="0.2">
      <c r="A103" s="135"/>
      <c r="B103" s="146"/>
      <c r="C103" s="147"/>
      <c r="D103" s="147"/>
    </row>
    <row r="104" spans="1:4" ht="20.25" x14ac:dyDescent="0.2">
      <c r="A104" s="135"/>
      <c r="B104" s="146"/>
      <c r="C104" s="147"/>
      <c r="D104" s="147"/>
    </row>
    <row r="105" spans="1:4" ht="20.25" x14ac:dyDescent="0.2">
      <c r="A105" s="135"/>
      <c r="B105" s="146"/>
      <c r="C105" s="147"/>
      <c r="D105" s="147"/>
    </row>
    <row r="106" spans="1:4" ht="20.25" x14ac:dyDescent="0.2">
      <c r="A106" s="135"/>
      <c r="B106" s="146"/>
      <c r="C106" s="147"/>
      <c r="D106" s="147"/>
    </row>
    <row r="107" spans="1:4" ht="20.25" x14ac:dyDescent="0.2">
      <c r="A107" s="135"/>
      <c r="B107" s="146"/>
      <c r="C107" s="147"/>
      <c r="D107" s="147"/>
    </row>
    <row r="108" spans="1:4" ht="20.25" x14ac:dyDescent="0.2">
      <c r="A108" s="135"/>
      <c r="B108" s="146"/>
      <c r="C108" s="147"/>
      <c r="D108" s="147"/>
    </row>
    <row r="109" spans="1:4" ht="20.25" x14ac:dyDescent="0.2">
      <c r="A109" s="135"/>
      <c r="B109" s="146"/>
      <c r="C109" s="147"/>
      <c r="D109" s="147"/>
    </row>
    <row r="110" spans="1:4" ht="20.25" x14ac:dyDescent="0.2">
      <c r="A110" s="135"/>
      <c r="B110" s="146"/>
      <c r="C110" s="147"/>
      <c r="D110" s="147"/>
    </row>
    <row r="111" spans="1:4" ht="20.25" x14ac:dyDescent="0.2">
      <c r="A111" s="135"/>
      <c r="B111" s="146"/>
      <c r="C111" s="147"/>
      <c r="D111" s="147"/>
    </row>
    <row r="112" spans="1:4" ht="20.25" x14ac:dyDescent="0.2">
      <c r="A112" s="135"/>
      <c r="B112" s="146"/>
      <c r="C112" s="147"/>
      <c r="D112" s="147"/>
    </row>
    <row r="113" spans="1:4" ht="20.25" x14ac:dyDescent="0.2">
      <c r="A113" s="135"/>
      <c r="B113" s="146"/>
      <c r="C113" s="147"/>
      <c r="D113" s="147"/>
    </row>
    <row r="114" spans="1:4" ht="20.25" x14ac:dyDescent="0.2">
      <c r="A114" s="135"/>
      <c r="B114" s="146"/>
      <c r="C114" s="147"/>
      <c r="D114" s="147"/>
    </row>
    <row r="115" spans="1:4" ht="20.25" x14ac:dyDescent="0.2">
      <c r="A115" s="135"/>
      <c r="B115" s="146"/>
      <c r="C115" s="147"/>
      <c r="D115" s="147"/>
    </row>
    <row r="116" spans="1:4" ht="20.25" x14ac:dyDescent="0.2">
      <c r="A116" s="135"/>
      <c r="B116" s="146"/>
      <c r="C116" s="147"/>
      <c r="D116" s="147"/>
    </row>
    <row r="117" spans="1:4" ht="20.25" x14ac:dyDescent="0.2">
      <c r="A117" s="135"/>
      <c r="B117" s="146"/>
      <c r="C117" s="147"/>
      <c r="D117" s="147"/>
    </row>
    <row r="118" spans="1:4" ht="20.25" x14ac:dyDescent="0.2">
      <c r="A118" s="135"/>
      <c r="B118" s="146"/>
      <c r="C118" s="147"/>
      <c r="D118" s="147"/>
    </row>
    <row r="119" spans="1:4" ht="20.25" x14ac:dyDescent="0.2">
      <c r="A119" s="135"/>
      <c r="B119" s="146"/>
      <c r="C119" s="147"/>
      <c r="D119" s="147"/>
    </row>
    <row r="120" spans="1:4" ht="20.25" x14ac:dyDescent="0.2">
      <c r="A120" s="135"/>
      <c r="B120" s="146"/>
      <c r="C120" s="147"/>
      <c r="D120" s="147"/>
    </row>
    <row r="121" spans="1:4" ht="20.25" x14ac:dyDescent="0.2">
      <c r="A121" s="135"/>
      <c r="B121" s="146"/>
      <c r="C121" s="147"/>
      <c r="D121" s="147"/>
    </row>
    <row r="122" spans="1:4" ht="20.25" x14ac:dyDescent="0.2">
      <c r="A122" s="135"/>
      <c r="B122" s="146"/>
      <c r="C122" s="147"/>
      <c r="D122" s="147"/>
    </row>
    <row r="123" spans="1:4" ht="20.25" x14ac:dyDescent="0.2">
      <c r="A123" s="135"/>
      <c r="B123" s="146"/>
      <c r="C123" s="147"/>
      <c r="D123" s="147"/>
    </row>
    <row r="124" spans="1:4" ht="20.25" x14ac:dyDescent="0.2">
      <c r="A124" s="135"/>
      <c r="B124" s="146"/>
      <c r="C124" s="147"/>
      <c r="D124" s="147"/>
    </row>
    <row r="125" spans="1:4" ht="20.25" x14ac:dyDescent="0.2">
      <c r="A125" s="135"/>
      <c r="B125" s="146"/>
      <c r="C125" s="147"/>
      <c r="D125" s="147"/>
    </row>
    <row r="126" spans="1:4" ht="20.25" x14ac:dyDescent="0.2">
      <c r="A126" s="135"/>
      <c r="B126" s="146"/>
      <c r="C126" s="147"/>
      <c r="D126" s="147"/>
    </row>
    <row r="127" spans="1:4" ht="20.25" x14ac:dyDescent="0.2">
      <c r="A127" s="135"/>
      <c r="B127" s="146"/>
      <c r="C127" s="147"/>
      <c r="D127" s="147"/>
    </row>
    <row r="128" spans="1:4" ht="20.25" x14ac:dyDescent="0.2">
      <c r="A128" s="135"/>
      <c r="B128" s="146"/>
      <c r="C128" s="147"/>
      <c r="D128" s="147"/>
    </row>
    <row r="129" spans="1:4" ht="20.25" x14ac:dyDescent="0.2">
      <c r="A129" s="135"/>
      <c r="B129" s="146"/>
      <c r="C129" s="147"/>
      <c r="D129" s="147"/>
    </row>
    <row r="130" spans="1:4" ht="20.25" x14ac:dyDescent="0.2">
      <c r="A130" s="135"/>
      <c r="B130" s="146"/>
      <c r="C130" s="147"/>
      <c r="D130" s="147"/>
    </row>
    <row r="131" spans="1:4" ht="20.25" x14ac:dyDescent="0.2">
      <c r="A131" s="135"/>
      <c r="B131" s="146"/>
      <c r="C131" s="147"/>
      <c r="D131" s="147"/>
    </row>
    <row r="132" spans="1:4" ht="20.25" x14ac:dyDescent="0.2">
      <c r="A132" s="135"/>
      <c r="B132" s="146"/>
      <c r="C132" s="147"/>
      <c r="D132" s="147"/>
    </row>
    <row r="133" spans="1:4" ht="20.25" x14ac:dyDescent="0.2">
      <c r="A133" s="135"/>
      <c r="B133" s="146"/>
      <c r="C133" s="147"/>
      <c r="D133" s="147"/>
    </row>
    <row r="134" spans="1:4" ht="20.25" x14ac:dyDescent="0.2">
      <c r="A134" s="135"/>
      <c r="B134" s="146"/>
      <c r="C134" s="147"/>
      <c r="D134" s="147"/>
    </row>
    <row r="135" spans="1:4" ht="20.25" x14ac:dyDescent="0.2">
      <c r="A135" s="135"/>
      <c r="B135" s="146"/>
      <c r="C135" s="147"/>
      <c r="D135" s="147"/>
    </row>
    <row r="136" spans="1:4" ht="20.25" x14ac:dyDescent="0.2">
      <c r="A136" s="135"/>
      <c r="B136" s="146"/>
      <c r="C136" s="147"/>
      <c r="D136" s="147"/>
    </row>
    <row r="137" spans="1:4" ht="20.25" x14ac:dyDescent="0.2">
      <c r="A137" s="135"/>
      <c r="B137" s="146"/>
      <c r="C137" s="147"/>
      <c r="D137" s="147"/>
    </row>
    <row r="138" spans="1:4" ht="20.25" x14ac:dyDescent="0.2">
      <c r="A138" s="135"/>
      <c r="B138" s="146"/>
      <c r="C138" s="147"/>
      <c r="D138" s="147"/>
    </row>
    <row r="139" spans="1:4" ht="20.25" x14ac:dyDescent="0.2">
      <c r="A139" s="135"/>
      <c r="B139" s="146"/>
      <c r="C139" s="147"/>
      <c r="D139" s="147"/>
    </row>
    <row r="140" spans="1:4" ht="20.25" x14ac:dyDescent="0.2">
      <c r="A140" s="135"/>
      <c r="B140" s="146"/>
      <c r="C140" s="147"/>
      <c r="D140" s="147"/>
    </row>
    <row r="141" spans="1:4" ht="20.25" x14ac:dyDescent="0.2">
      <c r="A141" s="135"/>
      <c r="B141" s="146"/>
      <c r="C141" s="147"/>
      <c r="D141" s="147"/>
    </row>
    <row r="142" spans="1:4" ht="20.25" x14ac:dyDescent="0.2">
      <c r="A142" s="135"/>
      <c r="B142" s="146"/>
      <c r="C142" s="147"/>
      <c r="D142" s="147"/>
    </row>
    <row r="143" spans="1:4" ht="20.25" x14ac:dyDescent="0.2">
      <c r="A143" s="135"/>
      <c r="B143" s="146"/>
      <c r="C143" s="147"/>
      <c r="D143" s="147"/>
    </row>
    <row r="144" spans="1:4" ht="20.25" x14ac:dyDescent="0.2">
      <c r="A144" s="135"/>
      <c r="B144" s="146"/>
      <c r="C144" s="147"/>
      <c r="D144" s="147"/>
    </row>
    <row r="145" spans="1:4" ht="20.25" x14ac:dyDescent="0.2">
      <c r="A145" s="135"/>
      <c r="B145" s="146"/>
      <c r="C145" s="147"/>
      <c r="D145" s="147"/>
    </row>
    <row r="146" spans="1:4" ht="20.25" x14ac:dyDescent="0.2">
      <c r="A146" s="135"/>
      <c r="B146" s="146"/>
      <c r="C146" s="147"/>
      <c r="D146" s="147"/>
    </row>
    <row r="147" spans="1:4" ht="20.25" x14ac:dyDescent="0.2">
      <c r="A147" s="135"/>
      <c r="B147" s="146"/>
      <c r="C147" s="147"/>
      <c r="D147" s="147"/>
    </row>
    <row r="148" spans="1:4" ht="20.25" x14ac:dyDescent="0.2">
      <c r="A148" s="135"/>
      <c r="B148" s="146"/>
      <c r="C148" s="147"/>
      <c r="D148" s="147"/>
    </row>
    <row r="149" spans="1:4" ht="20.25" x14ac:dyDescent="0.2">
      <c r="A149" s="135"/>
      <c r="B149" s="146"/>
      <c r="C149" s="147"/>
      <c r="D149" s="147"/>
    </row>
    <row r="150" spans="1:4" ht="20.25" x14ac:dyDescent="0.2">
      <c r="A150" s="135"/>
      <c r="B150" s="146"/>
      <c r="C150" s="147"/>
      <c r="D150" s="147"/>
    </row>
    <row r="151" spans="1:4" ht="20.25" x14ac:dyDescent="0.2">
      <c r="A151" s="135"/>
      <c r="B151" s="146"/>
      <c r="C151" s="147"/>
      <c r="D151" s="147"/>
    </row>
    <row r="152" spans="1:4" ht="20.25" x14ac:dyDescent="0.2">
      <c r="A152" s="135"/>
      <c r="B152" s="146"/>
      <c r="C152" s="147"/>
      <c r="D152" s="147"/>
    </row>
    <row r="153" spans="1:4" ht="20.25" x14ac:dyDescent="0.2">
      <c r="A153" s="135"/>
      <c r="B153" s="146"/>
      <c r="C153" s="147"/>
      <c r="D153" s="147"/>
    </row>
    <row r="154" spans="1:4" ht="20.25" x14ac:dyDescent="0.2">
      <c r="A154" s="135"/>
      <c r="B154" s="146"/>
      <c r="C154" s="147"/>
      <c r="D154" s="147"/>
    </row>
    <row r="155" spans="1:4" ht="20.25" x14ac:dyDescent="0.2">
      <c r="A155" s="135"/>
      <c r="B155" s="146"/>
      <c r="C155" s="147"/>
      <c r="D155" s="147"/>
    </row>
    <row r="156" spans="1:4" ht="20.25" x14ac:dyDescent="0.2">
      <c r="A156" s="135"/>
      <c r="B156" s="146"/>
      <c r="C156" s="147"/>
      <c r="D156" s="147"/>
    </row>
    <row r="157" spans="1:4" ht="20.25" x14ac:dyDescent="0.2">
      <c r="A157" s="135"/>
      <c r="B157" s="146"/>
      <c r="C157" s="147"/>
      <c r="D157" s="147"/>
    </row>
    <row r="158" spans="1:4" ht="20.25" x14ac:dyDescent="0.2">
      <c r="A158" s="135"/>
      <c r="B158" s="146"/>
      <c r="C158" s="147"/>
      <c r="D158" s="147"/>
    </row>
    <row r="159" spans="1:4" ht="20.25" x14ac:dyDescent="0.2">
      <c r="A159" s="135"/>
      <c r="B159" s="146"/>
      <c r="C159" s="147"/>
      <c r="D159" s="147"/>
    </row>
    <row r="160" spans="1:4" ht="20.25" x14ac:dyDescent="0.2">
      <c r="A160" s="135"/>
      <c r="B160" s="146"/>
      <c r="C160" s="147"/>
      <c r="D160" s="147"/>
    </row>
    <row r="161" spans="1:4" ht="20.25" x14ac:dyDescent="0.2">
      <c r="A161" s="135"/>
      <c r="B161" s="146"/>
      <c r="C161" s="147"/>
      <c r="D161" s="147"/>
    </row>
    <row r="162" spans="1:4" ht="20.25" x14ac:dyDescent="0.2">
      <c r="A162" s="135"/>
      <c r="B162" s="146"/>
      <c r="C162" s="147"/>
      <c r="D162" s="147"/>
    </row>
    <row r="163" spans="1:4" ht="20.25" x14ac:dyDescent="0.2">
      <c r="A163" s="135"/>
      <c r="B163" s="146"/>
      <c r="C163" s="147"/>
      <c r="D163" s="147"/>
    </row>
    <row r="164" spans="1:4" ht="20.25" x14ac:dyDescent="0.2">
      <c r="A164" s="135"/>
      <c r="B164" s="146"/>
      <c r="C164" s="147"/>
      <c r="D164" s="147"/>
    </row>
    <row r="165" spans="1:4" ht="20.25" x14ac:dyDescent="0.2">
      <c r="A165" s="135"/>
      <c r="B165" s="146"/>
      <c r="C165" s="147"/>
      <c r="D165" s="147"/>
    </row>
    <row r="166" spans="1:4" ht="20.25" x14ac:dyDescent="0.2">
      <c r="A166" s="135"/>
      <c r="B166" s="146"/>
      <c r="C166" s="147"/>
      <c r="D166" s="147"/>
    </row>
    <row r="167" spans="1:4" ht="20.25" x14ac:dyDescent="0.2">
      <c r="A167" s="135"/>
      <c r="B167" s="146"/>
      <c r="C167" s="147"/>
      <c r="D167" s="147"/>
    </row>
    <row r="168" spans="1:4" ht="20.25" x14ac:dyDescent="0.2">
      <c r="A168" s="135"/>
      <c r="B168" s="146"/>
      <c r="C168" s="147"/>
      <c r="D168" s="147"/>
    </row>
    <row r="169" spans="1:4" ht="20.25" x14ac:dyDescent="0.2">
      <c r="A169" s="135"/>
      <c r="B169" s="146"/>
      <c r="C169" s="147"/>
      <c r="D169" s="147"/>
    </row>
    <row r="170" spans="1:4" ht="20.25" x14ac:dyDescent="0.2">
      <c r="A170" s="135"/>
      <c r="B170" s="146"/>
      <c r="C170" s="147"/>
      <c r="D170" s="147"/>
    </row>
    <row r="171" spans="1:4" ht="20.25" x14ac:dyDescent="0.2">
      <c r="A171" s="135"/>
      <c r="B171" s="146"/>
      <c r="C171" s="147"/>
      <c r="D171" s="147"/>
    </row>
    <row r="172" spans="1:4" ht="20.25" x14ac:dyDescent="0.2">
      <c r="A172" s="135"/>
      <c r="B172" s="146"/>
      <c r="C172" s="147"/>
      <c r="D172" s="147"/>
    </row>
    <row r="173" spans="1:4" ht="20.25" x14ac:dyDescent="0.2">
      <c r="A173" s="135"/>
      <c r="B173" s="146"/>
      <c r="C173" s="147"/>
      <c r="D173" s="147"/>
    </row>
    <row r="174" spans="1:4" ht="20.25" x14ac:dyDescent="0.2">
      <c r="A174" s="135"/>
      <c r="B174" s="146"/>
      <c r="C174" s="147"/>
      <c r="D174" s="147"/>
    </row>
    <row r="175" spans="1:4" ht="20.25" x14ac:dyDescent="0.2">
      <c r="A175" s="135"/>
      <c r="B175" s="146"/>
      <c r="C175" s="147"/>
      <c r="D175" s="147"/>
    </row>
    <row r="176" spans="1:4" ht="20.25" x14ac:dyDescent="0.2">
      <c r="A176" s="135"/>
      <c r="B176" s="146"/>
      <c r="C176" s="147"/>
      <c r="D176" s="147"/>
    </row>
    <row r="177" spans="1:4" ht="20.25" x14ac:dyDescent="0.2">
      <c r="A177" s="135"/>
      <c r="B177" s="146"/>
      <c r="C177" s="147"/>
      <c r="D177" s="147"/>
    </row>
    <row r="178" spans="1:4" ht="20.25" x14ac:dyDescent="0.2">
      <c r="A178" s="135"/>
      <c r="B178" s="146"/>
      <c r="C178" s="147"/>
      <c r="D178" s="147"/>
    </row>
    <row r="179" spans="1:4" ht="20.25" x14ac:dyDescent="0.2">
      <c r="A179" s="135"/>
      <c r="B179" s="146"/>
      <c r="C179" s="147"/>
      <c r="D179" s="147"/>
    </row>
    <row r="180" spans="1:4" ht="20.25" x14ac:dyDescent="0.2">
      <c r="A180" s="135"/>
      <c r="B180" s="146"/>
      <c r="C180" s="147"/>
      <c r="D180" s="147"/>
    </row>
    <row r="181" spans="1:4" ht="20.25" x14ac:dyDescent="0.2">
      <c r="A181" s="135"/>
      <c r="B181" s="146"/>
      <c r="C181" s="147"/>
      <c r="D181" s="147"/>
    </row>
    <row r="182" spans="1:4" ht="20.25" x14ac:dyDescent="0.2">
      <c r="A182" s="135"/>
      <c r="B182" s="146"/>
      <c r="C182" s="147"/>
      <c r="D182" s="147"/>
    </row>
    <row r="183" spans="1:4" ht="20.25" x14ac:dyDescent="0.2">
      <c r="A183" s="135"/>
      <c r="B183" s="146"/>
      <c r="C183" s="147"/>
      <c r="D183" s="147"/>
    </row>
    <row r="184" spans="1:4" ht="20.25" x14ac:dyDescent="0.2">
      <c r="A184" s="135"/>
      <c r="B184" s="146"/>
      <c r="C184" s="147"/>
      <c r="D184" s="147"/>
    </row>
    <row r="185" spans="1:4" ht="20.25" x14ac:dyDescent="0.2">
      <c r="A185" s="135"/>
      <c r="B185" s="146"/>
      <c r="C185" s="147"/>
      <c r="D185" s="147"/>
    </row>
    <row r="186" spans="1:4" ht="20.25" x14ac:dyDescent="0.2">
      <c r="A186" s="135"/>
      <c r="B186" s="146"/>
      <c r="C186" s="147"/>
      <c r="D186" s="147"/>
    </row>
    <row r="187" spans="1:4" ht="20.25" x14ac:dyDescent="0.2">
      <c r="A187" s="135"/>
      <c r="B187" s="146"/>
      <c r="C187" s="147"/>
      <c r="D187" s="147"/>
    </row>
    <row r="188" spans="1:4" ht="20.25" x14ac:dyDescent="0.2">
      <c r="A188" s="135"/>
      <c r="B188" s="146"/>
      <c r="C188" s="147"/>
      <c r="D188" s="147"/>
    </row>
    <row r="189" spans="1:4" ht="20.25" x14ac:dyDescent="0.2">
      <c r="A189" s="135"/>
      <c r="B189" s="146"/>
      <c r="C189" s="147"/>
      <c r="D189" s="147"/>
    </row>
    <row r="190" spans="1:4" ht="20.25" x14ac:dyDescent="0.2">
      <c r="A190" s="135"/>
      <c r="B190" s="146"/>
      <c r="C190" s="147"/>
      <c r="D190" s="147"/>
    </row>
    <row r="191" spans="1:4" ht="20.25" x14ac:dyDescent="0.2">
      <c r="A191" s="135"/>
      <c r="B191" s="146"/>
      <c r="C191" s="147"/>
      <c r="D191" s="147"/>
    </row>
    <row r="192" spans="1:4" ht="20.25" x14ac:dyDescent="0.2">
      <c r="A192" s="135"/>
      <c r="B192" s="146"/>
      <c r="C192" s="147"/>
      <c r="D192" s="147"/>
    </row>
    <row r="193" spans="1:4" ht="20.25" x14ac:dyDescent="0.2">
      <c r="A193" s="135"/>
      <c r="B193" s="146"/>
      <c r="C193" s="147"/>
      <c r="D193" s="147"/>
    </row>
    <row r="194" spans="1:4" ht="20.25" x14ac:dyDescent="0.2">
      <c r="A194" s="135"/>
      <c r="B194" s="146"/>
      <c r="C194" s="147"/>
      <c r="D194" s="147"/>
    </row>
    <row r="195" spans="1:4" ht="20.25" x14ac:dyDescent="0.2">
      <c r="A195" s="135"/>
      <c r="B195" s="146"/>
      <c r="C195" s="147"/>
      <c r="D195" s="147"/>
    </row>
    <row r="196" spans="1:4" ht="20.25" x14ac:dyDescent="0.2">
      <c r="A196" s="135"/>
      <c r="B196" s="146"/>
      <c r="C196" s="147"/>
      <c r="D196" s="147"/>
    </row>
    <row r="197" spans="1:4" ht="20.25" x14ac:dyDescent="0.2">
      <c r="A197" s="135"/>
      <c r="B197" s="146"/>
      <c r="C197" s="147"/>
      <c r="D197" s="147"/>
    </row>
    <row r="198" spans="1:4" ht="20.25" x14ac:dyDescent="0.2">
      <c r="A198" s="135"/>
      <c r="B198" s="146"/>
      <c r="C198" s="147"/>
      <c r="D198" s="147"/>
    </row>
    <row r="199" spans="1:4" ht="20.25" x14ac:dyDescent="0.2">
      <c r="A199" s="135"/>
      <c r="B199" s="146"/>
      <c r="C199" s="147"/>
      <c r="D199" s="147"/>
    </row>
    <row r="200" spans="1:4" ht="20.25" x14ac:dyDescent="0.2">
      <c r="A200" s="135"/>
      <c r="B200" s="146"/>
      <c r="C200" s="147"/>
      <c r="D200" s="147"/>
    </row>
    <row r="201" spans="1:4" ht="20.25" x14ac:dyDescent="0.2">
      <c r="A201" s="135"/>
      <c r="B201" s="146"/>
      <c r="C201" s="147"/>
      <c r="D201" s="147"/>
    </row>
    <row r="202" spans="1:4" ht="20.25" x14ac:dyDescent="0.2">
      <c r="A202" s="135"/>
      <c r="B202" s="146"/>
      <c r="C202" s="147"/>
      <c r="D202" s="147"/>
    </row>
    <row r="203" spans="1:4" ht="20.25" x14ac:dyDescent="0.2">
      <c r="A203" s="135"/>
      <c r="B203" s="146"/>
      <c r="C203" s="147"/>
      <c r="D203" s="147"/>
    </row>
    <row r="204" spans="1:4" ht="20.25" x14ac:dyDescent="0.2">
      <c r="A204" s="135"/>
      <c r="B204" s="146"/>
      <c r="C204" s="147"/>
      <c r="D204" s="147"/>
    </row>
    <row r="205" spans="1:4" ht="20.25" x14ac:dyDescent="0.2">
      <c r="A205" s="135"/>
      <c r="B205" s="146"/>
      <c r="C205" s="147"/>
      <c r="D205" s="147"/>
    </row>
    <row r="206" spans="1:4" ht="20.25" x14ac:dyDescent="0.2">
      <c r="A206" s="135"/>
      <c r="B206" s="146"/>
      <c r="C206" s="147"/>
      <c r="D206" s="147"/>
    </row>
    <row r="207" spans="1:4" ht="20.25" x14ac:dyDescent="0.2">
      <c r="A207" s="135"/>
      <c r="B207" s="146"/>
      <c r="C207" s="147"/>
      <c r="D207" s="147"/>
    </row>
    <row r="208" spans="1:4" x14ac:dyDescent="0.2">
      <c r="A208" s="10"/>
      <c r="B208" s="146"/>
      <c r="C208" s="146"/>
      <c r="D208" s="146"/>
    </row>
    <row r="209" spans="1:8" ht="20.25" x14ac:dyDescent="0.2">
      <c r="A209" s="10"/>
      <c r="B209" s="148" t="s">
        <v>82</v>
      </c>
      <c r="C209" s="148" t="s">
        <v>126</v>
      </c>
      <c r="D209" s="149" t="s">
        <v>82</v>
      </c>
      <c r="E209" s="149" t="s">
        <v>126</v>
      </c>
    </row>
    <row r="210" spans="1:8" ht="20.25" x14ac:dyDescent="0.3">
      <c r="A210" s="10"/>
      <c r="B210" s="150" t="s">
        <v>84</v>
      </c>
      <c r="C210" s="150" t="s">
        <v>53</v>
      </c>
      <c r="D210" s="8" t="s">
        <v>84</v>
      </c>
      <c r="F210" s="8" t="str">
        <f>IF(NOT(ISBLANK(D210)),D210,IF(NOT(ISBLANK(E210)),"     "&amp;E210,FALSE))</f>
        <v>Afectación Económica o presupuestal</v>
      </c>
      <c r="G210" s="8" t="s">
        <v>84</v>
      </c>
      <c r="H210" s="8" t="str">
        <f>IF(NOT(ISERROR(MATCH(G210,_xlfn.ANCHORARRAY(B221),0))),F223&amp;"Por favor no seleccionar los criterios de impacto",G210)</f>
        <v>❌Por favor no seleccionar los criterios de impacto</v>
      </c>
    </row>
    <row r="211" spans="1:8" ht="20.25" x14ac:dyDescent="0.3">
      <c r="A211" s="10"/>
      <c r="B211" s="150" t="s">
        <v>84</v>
      </c>
      <c r="C211" s="150" t="s">
        <v>87</v>
      </c>
      <c r="E211" s="8" t="s">
        <v>53</v>
      </c>
      <c r="F211" s="8" t="str">
        <f t="shared" ref="F211:F221" si="0">IF(NOT(ISBLANK(D211)),D211,IF(NOT(ISBLANK(E211)),"     "&amp;E211,FALSE))</f>
        <v xml:space="preserve">     Afectación menor a 10 SMLMV .</v>
      </c>
    </row>
    <row r="212" spans="1:8" ht="20.25" x14ac:dyDescent="0.3">
      <c r="A212" s="10"/>
      <c r="B212" s="150" t="s">
        <v>84</v>
      </c>
      <c r="C212" s="150" t="s">
        <v>88</v>
      </c>
      <c r="E212" s="8" t="s">
        <v>87</v>
      </c>
      <c r="F212" s="8" t="str">
        <f t="shared" si="0"/>
        <v xml:space="preserve">     Entre 10 y 50 SMLMV </v>
      </c>
    </row>
    <row r="213" spans="1:8" ht="20.25" x14ac:dyDescent="0.3">
      <c r="A213" s="10"/>
      <c r="B213" s="150" t="s">
        <v>84</v>
      </c>
      <c r="C213" s="150" t="s">
        <v>89</v>
      </c>
      <c r="E213" s="8" t="s">
        <v>88</v>
      </c>
      <c r="F213" s="8" t="str">
        <f t="shared" si="0"/>
        <v xml:space="preserve">     Entre 50 y 100 SMLMV </v>
      </c>
    </row>
    <row r="214" spans="1:8" ht="20.25" x14ac:dyDescent="0.3">
      <c r="A214" s="10"/>
      <c r="B214" s="150" t="s">
        <v>84</v>
      </c>
      <c r="C214" s="150" t="s">
        <v>90</v>
      </c>
      <c r="E214" s="8" t="s">
        <v>89</v>
      </c>
      <c r="F214" s="8" t="str">
        <f t="shared" si="0"/>
        <v xml:space="preserve">     Entre 100 y 500 SMLMV </v>
      </c>
    </row>
    <row r="215" spans="1:8" ht="20.25" x14ac:dyDescent="0.3">
      <c r="A215" s="10"/>
      <c r="B215" s="150" t="s">
        <v>52</v>
      </c>
      <c r="C215" s="150" t="s">
        <v>91</v>
      </c>
      <c r="E215" s="8" t="s">
        <v>90</v>
      </c>
      <c r="F215" s="8" t="str">
        <f t="shared" si="0"/>
        <v xml:space="preserve">     Mayor a 500 SMLMV </v>
      </c>
    </row>
    <row r="216" spans="1:8" ht="20.25" x14ac:dyDescent="0.3">
      <c r="A216" s="10"/>
      <c r="B216" s="150" t="s">
        <v>52</v>
      </c>
      <c r="C216" s="150" t="s">
        <v>92</v>
      </c>
      <c r="D216" s="8" t="s">
        <v>52</v>
      </c>
      <c r="F216" s="8" t="str">
        <f t="shared" si="0"/>
        <v>Pérdida Reputacional</v>
      </c>
    </row>
    <row r="217" spans="1:8" ht="20.25" x14ac:dyDescent="0.3">
      <c r="A217" s="10"/>
      <c r="B217" s="150" t="s">
        <v>52</v>
      </c>
      <c r="C217" s="150" t="s">
        <v>94</v>
      </c>
      <c r="E217" s="8" t="s">
        <v>91</v>
      </c>
      <c r="F217" s="8" t="str">
        <f t="shared" si="0"/>
        <v xml:space="preserve">     El riesgo afecta la imagen de alguna área de la organización</v>
      </c>
    </row>
    <row r="218" spans="1:8" ht="20.25" x14ac:dyDescent="0.3">
      <c r="A218" s="10"/>
      <c r="B218" s="150" t="s">
        <v>52</v>
      </c>
      <c r="C218" s="150" t="s">
        <v>93</v>
      </c>
      <c r="E218" s="8" t="s">
        <v>92</v>
      </c>
      <c r="F218" s="8" t="str">
        <f t="shared" si="0"/>
        <v xml:space="preserve">     El riesgo afecta la imagen de la entidad internamente, de conocimiento general, nivel interno, de junta dircetiva y accionistas y/o de provedores</v>
      </c>
    </row>
    <row r="219" spans="1:8" ht="20.25" x14ac:dyDescent="0.3">
      <c r="A219" s="10"/>
      <c r="B219" s="150" t="s">
        <v>52</v>
      </c>
      <c r="C219" s="150" t="s">
        <v>112</v>
      </c>
      <c r="E219" s="8" t="s">
        <v>94</v>
      </c>
      <c r="F219" s="8" t="str">
        <f t="shared" si="0"/>
        <v xml:space="preserve">     El riesgo afecta la imagen de la entidad con algunos usuarios de relevancia frente al logro de los objetivos</v>
      </c>
    </row>
    <row r="220" spans="1:8" x14ac:dyDescent="0.2">
      <c r="A220" s="10"/>
      <c r="B220" s="151"/>
      <c r="C220" s="151"/>
      <c r="E220" s="8" t="s">
        <v>93</v>
      </c>
      <c r="F220" s="8" t="str">
        <f t="shared" si="0"/>
        <v xml:space="preserve">     El riesgo afecta la imagen de de la entidad con efecto publicitario sostenido a nivel de sector administrativo, nivel departamental o municipal</v>
      </c>
    </row>
    <row r="221" spans="1:8" x14ac:dyDescent="0.2">
      <c r="A221" s="10"/>
      <c r="B221" s="151" t="str" cm="1">
        <f t="array" ref="B221:B223">_xlfn.UNIQUE(Tabla1[[#All],[Criterios]])</f>
        <v>Criterios</v>
      </c>
      <c r="C221" s="151"/>
      <c r="E221" s="8" t="s">
        <v>112</v>
      </c>
      <c r="F221" s="8" t="str">
        <f t="shared" si="0"/>
        <v xml:space="preserve">     El riesgo afecta la imagen de la entidad a nivel nacional, con efecto publicitarios sostenible a nivel país</v>
      </c>
    </row>
    <row r="222" spans="1:8" x14ac:dyDescent="0.2">
      <c r="A222" s="10"/>
      <c r="B222" s="151" t="str">
        <v>Afectación Económica o presupuestal</v>
      </c>
      <c r="C222" s="151"/>
    </row>
    <row r="223" spans="1:8" x14ac:dyDescent="0.2">
      <c r="B223" s="151" t="str">
        <v>Pérdida Reputacional</v>
      </c>
      <c r="C223" s="151"/>
      <c r="F223" s="3" t="s">
        <v>128</v>
      </c>
    </row>
    <row r="224" spans="1:8" x14ac:dyDescent="0.2">
      <c r="B224" s="152"/>
      <c r="C224" s="152"/>
      <c r="F224" s="3" t="s">
        <v>129</v>
      </c>
    </row>
    <row r="225" spans="2:4" x14ac:dyDescent="0.2">
      <c r="B225" s="152"/>
      <c r="C225" s="152"/>
    </row>
    <row r="226" spans="2:4" x14ac:dyDescent="0.2">
      <c r="B226" s="152"/>
      <c r="C226" s="152"/>
    </row>
    <row r="227" spans="2:4" x14ac:dyDescent="0.2">
      <c r="B227" s="152"/>
      <c r="C227" s="152"/>
      <c r="D227" s="152"/>
    </row>
    <row r="228" spans="2:4" x14ac:dyDescent="0.2">
      <c r="B228" s="152"/>
      <c r="C228" s="152"/>
      <c r="D228" s="152"/>
    </row>
    <row r="229" spans="2:4" x14ac:dyDescent="0.2">
      <c r="B229" s="152"/>
      <c r="C229" s="152"/>
      <c r="D229" s="152"/>
    </row>
    <row r="230" spans="2:4" x14ac:dyDescent="0.2">
      <c r="B230" s="152"/>
      <c r="C230" s="152"/>
      <c r="D230" s="152"/>
    </row>
    <row r="231" spans="2:4" x14ac:dyDescent="0.2">
      <c r="B231" s="152"/>
      <c r="C231" s="152"/>
      <c r="D231" s="152"/>
    </row>
    <row r="232" spans="2:4" x14ac:dyDescent="0.2">
      <c r="B232" s="152"/>
      <c r="C232" s="152"/>
      <c r="D232" s="152"/>
    </row>
  </sheetData>
  <mergeCells count="1">
    <mergeCell ref="B1:D1"/>
  </mergeCells>
  <dataValidations disablePrompts="1" count="1">
    <dataValidation type="list" allowBlank="1" showInputMessage="1" showErrorMessage="1" sqref="G210" xr:uid="{00000000-0002-0000-0700-000000000000}">
      <formula1>$F$210:$F$221</formula1>
    </dataValidation>
  </dataValidations>
  <pageMargins left="0.7" right="0.7" top="0.75" bottom="0.75" header="0.3" footer="0.3"/>
  <pageSetup orientation="portrait"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2:R33"/>
  <sheetViews>
    <sheetView showGridLines="0" zoomScaleNormal="100" workbookViewId="0">
      <selection activeCell="A4" sqref="A4:A23"/>
    </sheetView>
  </sheetViews>
  <sheetFormatPr baseColWidth="10" defaultRowHeight="15" x14ac:dyDescent="0.25"/>
  <cols>
    <col min="1" max="1" width="11.85546875" customWidth="1"/>
    <col min="2" max="2" width="63.140625" customWidth="1"/>
    <col min="3" max="3" width="10.85546875" customWidth="1"/>
    <col min="4" max="4" width="10.5703125" customWidth="1"/>
    <col min="5" max="18" width="9.5703125" customWidth="1"/>
  </cols>
  <sheetData>
    <row r="2" spans="1:18" x14ac:dyDescent="0.25">
      <c r="A2" s="557" t="s">
        <v>180</v>
      </c>
      <c r="B2" s="557"/>
      <c r="C2" s="557"/>
      <c r="D2" s="557"/>
      <c r="E2" s="557"/>
    </row>
    <row r="3" spans="1:18" x14ac:dyDescent="0.25">
      <c r="A3" s="162" t="s">
        <v>181</v>
      </c>
      <c r="B3" s="162" t="s">
        <v>182</v>
      </c>
      <c r="C3" s="162" t="s">
        <v>345</v>
      </c>
      <c r="D3" s="162" t="s">
        <v>346</v>
      </c>
      <c r="E3" s="162" t="s">
        <v>347</v>
      </c>
      <c r="F3" s="162" t="s">
        <v>348</v>
      </c>
      <c r="G3" s="162" t="s">
        <v>349</v>
      </c>
      <c r="H3" s="162" t="s">
        <v>350</v>
      </c>
      <c r="I3" s="162" t="s">
        <v>351</v>
      </c>
      <c r="J3" s="162" t="s">
        <v>352</v>
      </c>
      <c r="K3" s="162" t="s">
        <v>353</v>
      </c>
      <c r="L3" s="162" t="s">
        <v>354</v>
      </c>
      <c r="M3" s="162" t="s">
        <v>355</v>
      </c>
      <c r="N3" s="162" t="s">
        <v>356</v>
      </c>
      <c r="O3" s="162" t="s">
        <v>357</v>
      </c>
      <c r="P3" s="162" t="s">
        <v>358</v>
      </c>
      <c r="Q3" s="162" t="s">
        <v>359</v>
      </c>
      <c r="R3" s="162" t="s">
        <v>360</v>
      </c>
    </row>
    <row r="4" spans="1:18" x14ac:dyDescent="0.25">
      <c r="A4" s="154">
        <v>1</v>
      </c>
      <c r="B4" s="155" t="s">
        <v>185</v>
      </c>
      <c r="C4" s="154"/>
      <c r="D4" s="154"/>
      <c r="E4" s="154"/>
      <c r="F4" s="154"/>
      <c r="G4" s="154"/>
      <c r="H4" s="154"/>
      <c r="I4" s="154"/>
      <c r="J4" s="154"/>
      <c r="K4" s="154"/>
      <c r="L4" s="154"/>
      <c r="M4" s="154"/>
      <c r="N4" s="154"/>
      <c r="O4" s="154"/>
      <c r="P4" s="154"/>
      <c r="Q4" s="154"/>
      <c r="R4" s="154"/>
    </row>
    <row r="5" spans="1:18" x14ac:dyDescent="0.25">
      <c r="A5" s="154">
        <v>2</v>
      </c>
      <c r="B5" s="155" t="s">
        <v>186</v>
      </c>
      <c r="C5" s="154"/>
      <c r="D5" s="154"/>
      <c r="E5" s="154"/>
      <c r="F5" s="154"/>
      <c r="G5" s="154"/>
      <c r="H5" s="154"/>
      <c r="I5" s="154"/>
      <c r="J5" s="154"/>
      <c r="K5" s="154"/>
      <c r="L5" s="154"/>
      <c r="M5" s="154"/>
      <c r="N5" s="154"/>
      <c r="O5" s="154"/>
      <c r="P5" s="154"/>
      <c r="Q5" s="154"/>
      <c r="R5" s="154"/>
    </row>
    <row r="6" spans="1:18" x14ac:dyDescent="0.25">
      <c r="A6" s="154">
        <v>3</v>
      </c>
      <c r="B6" s="155" t="s">
        <v>187</v>
      </c>
      <c r="C6" s="154"/>
      <c r="D6" s="154"/>
      <c r="E6" s="154"/>
      <c r="F6" s="154"/>
      <c r="G6" s="154"/>
      <c r="H6" s="154"/>
      <c r="I6" s="154"/>
      <c r="J6" s="154"/>
      <c r="K6" s="154"/>
      <c r="L6" s="154"/>
      <c r="M6" s="154"/>
      <c r="N6" s="154"/>
      <c r="O6" s="154"/>
      <c r="P6" s="154"/>
      <c r="Q6" s="154"/>
      <c r="R6" s="154"/>
    </row>
    <row r="7" spans="1:18" x14ac:dyDescent="0.25">
      <c r="A7" s="154">
        <v>4</v>
      </c>
      <c r="B7" s="155" t="s">
        <v>188</v>
      </c>
      <c r="C7" s="154"/>
      <c r="D7" s="154"/>
      <c r="E7" s="154"/>
      <c r="F7" s="154"/>
      <c r="G7" s="154"/>
      <c r="H7" s="154"/>
      <c r="I7" s="154"/>
      <c r="J7" s="154"/>
      <c r="K7" s="154"/>
      <c r="L7" s="154"/>
      <c r="M7" s="154"/>
      <c r="N7" s="154"/>
      <c r="O7" s="154"/>
      <c r="P7" s="154"/>
      <c r="Q7" s="154"/>
      <c r="R7" s="154"/>
    </row>
    <row r="8" spans="1:18" x14ac:dyDescent="0.25">
      <c r="A8" s="154">
        <v>5</v>
      </c>
      <c r="B8" s="155" t="s">
        <v>189</v>
      </c>
      <c r="C8" s="154"/>
      <c r="D8" s="154"/>
      <c r="E8" s="154"/>
      <c r="F8" s="154"/>
      <c r="G8" s="154"/>
      <c r="H8" s="154"/>
      <c r="I8" s="154"/>
      <c r="J8" s="154"/>
      <c r="K8" s="154"/>
      <c r="L8" s="154"/>
      <c r="M8" s="154"/>
      <c r="N8" s="154"/>
      <c r="O8" s="154"/>
      <c r="P8" s="154"/>
      <c r="Q8" s="154"/>
      <c r="R8" s="154"/>
    </row>
    <row r="9" spans="1:18" x14ac:dyDescent="0.25">
      <c r="A9" s="154">
        <v>6</v>
      </c>
      <c r="B9" s="155" t="s">
        <v>190</v>
      </c>
      <c r="C9" s="154"/>
      <c r="D9" s="154"/>
      <c r="E9" s="154"/>
      <c r="F9" s="154"/>
      <c r="G9" s="154"/>
      <c r="H9" s="154"/>
      <c r="I9" s="154"/>
      <c r="J9" s="154"/>
      <c r="K9" s="154"/>
      <c r="L9" s="154"/>
      <c r="M9" s="154"/>
      <c r="N9" s="154"/>
      <c r="O9" s="154"/>
      <c r="P9" s="154"/>
      <c r="Q9" s="154"/>
      <c r="R9" s="154"/>
    </row>
    <row r="10" spans="1:18" x14ac:dyDescent="0.25">
      <c r="A10" s="154">
        <v>7</v>
      </c>
      <c r="B10" s="155" t="s">
        <v>191</v>
      </c>
      <c r="C10" s="154"/>
      <c r="D10" s="154"/>
      <c r="E10" s="154"/>
      <c r="F10" s="154"/>
      <c r="G10" s="154"/>
      <c r="H10" s="154"/>
      <c r="I10" s="154"/>
      <c r="J10" s="154"/>
      <c r="K10" s="154"/>
      <c r="L10" s="154"/>
      <c r="M10" s="154"/>
      <c r="N10" s="154"/>
      <c r="O10" s="154"/>
      <c r="P10" s="154"/>
      <c r="Q10" s="154"/>
      <c r="R10" s="154"/>
    </row>
    <row r="11" spans="1:18" ht="24" x14ac:dyDescent="0.25">
      <c r="A11" s="154">
        <v>8</v>
      </c>
      <c r="B11" s="156" t="s">
        <v>192</v>
      </c>
      <c r="C11" s="154"/>
      <c r="D11" s="154"/>
      <c r="E11" s="154"/>
      <c r="F11" s="154"/>
      <c r="G11" s="154"/>
      <c r="H11" s="154"/>
      <c r="I11" s="154"/>
      <c r="J11" s="154"/>
      <c r="K11" s="154"/>
      <c r="L11" s="154"/>
      <c r="M11" s="154"/>
      <c r="N11" s="154"/>
      <c r="O11" s="154"/>
      <c r="P11" s="154"/>
      <c r="Q11" s="154"/>
      <c r="R11" s="154"/>
    </row>
    <row r="12" spans="1:18" x14ac:dyDescent="0.25">
      <c r="A12" s="154">
        <v>9</v>
      </c>
      <c r="B12" s="155" t="s">
        <v>193</v>
      </c>
      <c r="C12" s="154"/>
      <c r="D12" s="154"/>
      <c r="E12" s="154"/>
      <c r="F12" s="154"/>
      <c r="G12" s="154"/>
      <c r="H12" s="154"/>
      <c r="I12" s="154"/>
      <c r="J12" s="154"/>
      <c r="K12" s="154"/>
      <c r="L12" s="154"/>
      <c r="M12" s="154"/>
      <c r="N12" s="154"/>
      <c r="O12" s="154"/>
      <c r="P12" s="154"/>
      <c r="Q12" s="154"/>
      <c r="R12" s="154"/>
    </row>
    <row r="13" spans="1:18" x14ac:dyDescent="0.25">
      <c r="A13" s="154">
        <v>10</v>
      </c>
      <c r="B13" s="155" t="s">
        <v>194</v>
      </c>
      <c r="C13" s="154"/>
      <c r="D13" s="154"/>
      <c r="E13" s="154"/>
      <c r="F13" s="154"/>
      <c r="G13" s="154"/>
      <c r="H13" s="154"/>
      <c r="I13" s="154"/>
      <c r="J13" s="154"/>
      <c r="K13" s="154"/>
      <c r="L13" s="154"/>
      <c r="M13" s="154"/>
      <c r="N13" s="154"/>
      <c r="O13" s="154"/>
      <c r="P13" s="154"/>
      <c r="Q13" s="154"/>
      <c r="R13" s="154"/>
    </row>
    <row r="14" spans="1:18" x14ac:dyDescent="0.25">
      <c r="A14" s="154">
        <v>11</v>
      </c>
      <c r="B14" s="155" t="s">
        <v>195</v>
      </c>
      <c r="C14" s="154"/>
      <c r="D14" s="154"/>
      <c r="E14" s="154"/>
      <c r="F14" s="154"/>
      <c r="G14" s="154"/>
      <c r="H14" s="154"/>
      <c r="I14" s="154"/>
      <c r="J14" s="154"/>
      <c r="K14" s="154"/>
      <c r="L14" s="154"/>
      <c r="M14" s="154"/>
      <c r="N14" s="154"/>
      <c r="O14" s="154"/>
      <c r="P14" s="154"/>
      <c r="Q14" s="154"/>
      <c r="R14" s="154"/>
    </row>
    <row r="15" spans="1:18" x14ac:dyDescent="0.25">
      <c r="A15" s="154">
        <v>12</v>
      </c>
      <c r="B15" s="155" t="s">
        <v>196</v>
      </c>
      <c r="C15" s="154"/>
      <c r="D15" s="154"/>
      <c r="E15" s="154"/>
      <c r="F15" s="154"/>
      <c r="G15" s="154"/>
      <c r="H15" s="154"/>
      <c r="I15" s="154"/>
      <c r="J15" s="154"/>
      <c r="K15" s="154"/>
      <c r="L15" s="154"/>
      <c r="M15" s="154"/>
      <c r="N15" s="154"/>
      <c r="O15" s="154"/>
      <c r="P15" s="154"/>
      <c r="Q15" s="154"/>
      <c r="R15" s="154"/>
    </row>
    <row r="16" spans="1:18" x14ac:dyDescent="0.25">
      <c r="A16" s="154">
        <v>13</v>
      </c>
      <c r="B16" s="155" t="s">
        <v>197</v>
      </c>
      <c r="C16" s="154"/>
      <c r="D16" s="154"/>
      <c r="E16" s="154"/>
      <c r="F16" s="154"/>
      <c r="G16" s="154"/>
      <c r="H16" s="154"/>
      <c r="I16" s="154"/>
      <c r="J16" s="154"/>
      <c r="K16" s="154"/>
      <c r="L16" s="154"/>
      <c r="M16" s="154"/>
      <c r="N16" s="154"/>
      <c r="O16" s="154"/>
      <c r="P16" s="154"/>
      <c r="Q16" s="154"/>
      <c r="R16" s="154"/>
    </row>
    <row r="17" spans="1:18" x14ac:dyDescent="0.25">
      <c r="A17" s="154">
        <v>14</v>
      </c>
      <c r="B17" s="155" t="s">
        <v>198</v>
      </c>
      <c r="C17" s="154"/>
      <c r="D17" s="154"/>
      <c r="E17" s="154"/>
      <c r="F17" s="154"/>
      <c r="G17" s="154"/>
      <c r="H17" s="154"/>
      <c r="I17" s="154"/>
      <c r="J17" s="154"/>
      <c r="K17" s="154"/>
      <c r="L17" s="154"/>
      <c r="M17" s="154"/>
      <c r="N17" s="154"/>
      <c r="O17" s="154"/>
      <c r="P17" s="154"/>
      <c r="Q17" s="154"/>
      <c r="R17" s="154"/>
    </row>
    <row r="18" spans="1:18" x14ac:dyDescent="0.25">
      <c r="A18" s="154">
        <v>15</v>
      </c>
      <c r="B18" s="155" t="s">
        <v>199</v>
      </c>
      <c r="C18" s="154"/>
      <c r="D18" s="154"/>
      <c r="E18" s="154"/>
      <c r="F18" s="154"/>
      <c r="G18" s="154"/>
      <c r="H18" s="154"/>
      <c r="I18" s="154"/>
      <c r="J18" s="154"/>
      <c r="K18" s="154"/>
      <c r="L18" s="154"/>
      <c r="M18" s="154"/>
      <c r="N18" s="154"/>
      <c r="O18" s="154"/>
      <c r="P18" s="154"/>
      <c r="Q18" s="154"/>
      <c r="R18" s="154"/>
    </row>
    <row r="19" spans="1:18" x14ac:dyDescent="0.25">
      <c r="A19" s="154">
        <v>16</v>
      </c>
      <c r="B19" s="155" t="s">
        <v>200</v>
      </c>
      <c r="C19" s="154"/>
      <c r="D19" s="154"/>
      <c r="E19" s="154"/>
      <c r="F19" s="154"/>
      <c r="G19" s="154"/>
      <c r="H19" s="154"/>
      <c r="I19" s="154"/>
      <c r="J19" s="154"/>
      <c r="K19" s="154"/>
      <c r="L19" s="154"/>
      <c r="M19" s="154"/>
      <c r="N19" s="154"/>
      <c r="O19" s="154"/>
      <c r="P19" s="154"/>
      <c r="Q19" s="154"/>
      <c r="R19" s="154"/>
    </row>
    <row r="20" spans="1:18" x14ac:dyDescent="0.25">
      <c r="A20" s="154">
        <v>17</v>
      </c>
      <c r="B20" s="155" t="s">
        <v>201</v>
      </c>
      <c r="C20" s="154"/>
      <c r="D20" s="154"/>
      <c r="E20" s="154"/>
      <c r="F20" s="154"/>
      <c r="G20" s="154"/>
      <c r="H20" s="154"/>
      <c r="I20" s="154"/>
      <c r="J20" s="154"/>
      <c r="K20" s="154"/>
      <c r="L20" s="154"/>
      <c r="M20" s="154"/>
      <c r="N20" s="154"/>
      <c r="O20" s="154"/>
      <c r="P20" s="154"/>
      <c r="Q20" s="154"/>
      <c r="R20" s="154"/>
    </row>
    <row r="21" spans="1:18" x14ac:dyDescent="0.25">
      <c r="A21" s="154">
        <v>18</v>
      </c>
      <c r="B21" s="155" t="s">
        <v>202</v>
      </c>
      <c r="C21" s="154"/>
      <c r="D21" s="154"/>
      <c r="E21" s="154"/>
      <c r="F21" s="154"/>
      <c r="G21" s="154"/>
      <c r="H21" s="154"/>
      <c r="I21" s="154"/>
      <c r="J21" s="154"/>
      <c r="K21" s="154"/>
      <c r="L21" s="154"/>
      <c r="M21" s="154"/>
      <c r="N21" s="154"/>
      <c r="O21" s="154"/>
      <c r="P21" s="154"/>
      <c r="Q21" s="154"/>
      <c r="R21" s="154"/>
    </row>
    <row r="22" spans="1:18" x14ac:dyDescent="0.25">
      <c r="A22" s="154">
        <v>19</v>
      </c>
      <c r="B22" s="155" t="s">
        <v>203</v>
      </c>
      <c r="C22" s="154"/>
      <c r="D22" s="154"/>
      <c r="E22" s="154"/>
      <c r="F22" s="154"/>
      <c r="G22" s="154"/>
      <c r="H22" s="154"/>
      <c r="I22" s="154"/>
      <c r="J22" s="154"/>
      <c r="K22" s="154"/>
      <c r="L22" s="154"/>
      <c r="M22" s="154"/>
      <c r="N22" s="154"/>
      <c r="O22" s="154"/>
      <c r="P22" s="154"/>
      <c r="Q22" s="154"/>
      <c r="R22" s="154"/>
    </row>
    <row r="23" spans="1:18" x14ac:dyDescent="0.25">
      <c r="A23" s="154" t="s">
        <v>204</v>
      </c>
      <c r="B23" s="154"/>
      <c r="C23" s="154">
        <f>IF(AND(COUNTA(C4:C22)&gt;=0,COUNTA(C4:C22)&lt;19),0+COUNTA(C4:C22),19)</f>
        <v>0</v>
      </c>
      <c r="D23" s="154">
        <f t="shared" ref="D23:R23" si="0">IF(AND(COUNTA(D4:D22)&gt;=0,COUNTA(D4:D22)&lt;19),0+COUNTA(D4:D22),19)</f>
        <v>0</v>
      </c>
      <c r="E23" s="154">
        <f t="shared" si="0"/>
        <v>0</v>
      </c>
      <c r="F23" s="154">
        <f t="shared" si="0"/>
        <v>0</v>
      </c>
      <c r="G23" s="154">
        <f t="shared" si="0"/>
        <v>0</v>
      </c>
      <c r="H23" s="154">
        <f t="shared" si="0"/>
        <v>0</v>
      </c>
      <c r="I23" s="154">
        <f t="shared" si="0"/>
        <v>0</v>
      </c>
      <c r="J23" s="154">
        <f t="shared" si="0"/>
        <v>0</v>
      </c>
      <c r="K23" s="154">
        <f t="shared" si="0"/>
        <v>0</v>
      </c>
      <c r="L23" s="154">
        <f t="shared" si="0"/>
        <v>0</v>
      </c>
      <c r="M23" s="154">
        <f t="shared" si="0"/>
        <v>0</v>
      </c>
      <c r="N23" s="154">
        <f t="shared" si="0"/>
        <v>0</v>
      </c>
      <c r="O23" s="154">
        <f t="shared" si="0"/>
        <v>0</v>
      </c>
      <c r="P23" s="154">
        <f t="shared" si="0"/>
        <v>0</v>
      </c>
      <c r="Q23" s="154">
        <f t="shared" si="0"/>
        <v>0</v>
      </c>
      <c r="R23" s="154">
        <f t="shared" si="0"/>
        <v>0</v>
      </c>
    </row>
    <row r="25" spans="1:18" x14ac:dyDescent="0.25">
      <c r="A25" s="556" t="s">
        <v>205</v>
      </c>
      <c r="B25" s="556"/>
      <c r="C25" s="556"/>
      <c r="D25" s="163"/>
    </row>
    <row r="26" spans="1:18" ht="24" x14ac:dyDescent="0.25">
      <c r="A26" s="169" t="s">
        <v>206</v>
      </c>
      <c r="B26" s="169" t="s">
        <v>60</v>
      </c>
      <c r="C26" s="169" t="s">
        <v>207</v>
      </c>
      <c r="D26" s="164"/>
    </row>
    <row r="27" spans="1:18" x14ac:dyDescent="0.25">
      <c r="A27" s="170" t="s">
        <v>76</v>
      </c>
      <c r="B27" s="170" t="s">
        <v>208</v>
      </c>
      <c r="C27" s="171" t="s">
        <v>209</v>
      </c>
      <c r="D27" s="165"/>
    </row>
    <row r="28" spans="1:18" x14ac:dyDescent="0.25">
      <c r="A28" s="170" t="s">
        <v>210</v>
      </c>
      <c r="B28" s="170" t="s">
        <v>211</v>
      </c>
      <c r="C28" s="172" t="s">
        <v>212</v>
      </c>
      <c r="D28" s="166"/>
    </row>
    <row r="29" spans="1:18" x14ac:dyDescent="0.25">
      <c r="A29" s="170" t="s">
        <v>80</v>
      </c>
      <c r="B29" s="170" t="s">
        <v>213</v>
      </c>
      <c r="C29" s="173" t="s">
        <v>214</v>
      </c>
      <c r="D29" s="165"/>
      <c r="H29" s="167"/>
    </row>
    <row r="31" spans="1:18" hidden="1" x14ac:dyDescent="0.25"/>
    <row r="32" spans="1:18" hidden="1" x14ac:dyDescent="0.25">
      <c r="A32" s="168" t="s">
        <v>183</v>
      </c>
    </row>
    <row r="33" spans="1:1" hidden="1" x14ac:dyDescent="0.25">
      <c r="A33" s="168" t="s">
        <v>184</v>
      </c>
    </row>
  </sheetData>
  <mergeCells count="2">
    <mergeCell ref="A25:C25"/>
    <mergeCell ref="A2:E2"/>
  </mergeCells>
  <conditionalFormatting sqref="C23:R23">
    <cfRule type="cellIs" dxfId="2" priority="1" operator="between">
      <formula>12</formula>
      <formula>19</formula>
    </cfRule>
    <cfRule type="cellIs" dxfId="1" priority="2" operator="between">
      <formula>6</formula>
      <formula>11</formula>
    </cfRule>
    <cfRule type="cellIs" dxfId="0" priority="3" operator="between">
      <formula>1</formula>
      <formula>5</formula>
    </cfRule>
  </conditionalFormatting>
  <dataValidations count="1">
    <dataValidation type="list" allowBlank="1" showInputMessage="1" showErrorMessage="1" sqref="C4:R22" xr:uid="{32AF2FC4-4A5A-4C64-9B36-E38BFE273C43}">
      <formula1>$A$32:$A$33</formula1>
    </dataValidation>
  </dataValidation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PAGINA SGI</vt:lpstr>
      <vt:lpstr>Control de Cambios</vt:lpstr>
      <vt:lpstr>Intructivo</vt:lpstr>
      <vt:lpstr>Mapa final</vt:lpstr>
      <vt:lpstr>Matriz Calor Inherente</vt:lpstr>
      <vt:lpstr>Matriz Calor Residual</vt:lpstr>
      <vt:lpstr>Tabla probabilidad</vt:lpstr>
      <vt:lpstr>Tabla Impacto</vt:lpstr>
      <vt:lpstr>Tabla Impacto Corrupción</vt:lpstr>
      <vt:lpstr>Tabla Valoración controles</vt:lpstr>
      <vt:lpstr>PARAMETROS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PD. Julio Cesar Salgado Guerrero</cp:lastModifiedBy>
  <cp:lastPrinted>2020-05-13T01:12:22Z</cp:lastPrinted>
  <dcterms:created xsi:type="dcterms:W3CDTF">2020-03-24T23:12:47Z</dcterms:created>
  <dcterms:modified xsi:type="dcterms:W3CDTF">2024-05-08T16:14:57Z</dcterms:modified>
</cp:coreProperties>
</file>