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defaultThemeVersion="166925"/>
  <mc:AlternateContent xmlns:mc="http://schemas.openxmlformats.org/markup-compatibility/2006">
    <mc:Choice Requires="x15">
      <x15ac:absPath xmlns:x15ac="http://schemas.microsoft.com/office/spreadsheetml/2010/11/ac" url="C:\Users\ana.ruiz\Desktop\EVALUACIONES DE DESEMPEÑO LABORAL LINEAMIENTOS\"/>
    </mc:Choice>
  </mc:AlternateContent>
  <xr:revisionPtr revIDLastSave="0" documentId="8_{03BB2787-069E-430E-9CBC-19BC16EA1A24}" xr6:coauthVersionLast="36" xr6:coauthVersionMax="36" xr10:uidLastSave="{00000000-0000-0000-0000-000000000000}"/>
  <workbookProtection workbookAlgorithmName="SHA-512" workbookHashValue="7E9CGvBhV+bUTdZ2ntmtLtfac3MgrgWeuPsICwYWFc3QVak60tI+bmu4AY4agUChDr9NZFirgJSCHCisTmK2VQ==" workbookSaltValue="TUGEWggILsWEb2YJcE+8mA==" workbookSpinCount="100000" lockStructure="1"/>
  <bookViews>
    <workbookView xWindow="0" yWindow="0" windowWidth="28800" windowHeight="12105" tabRatio="878" firstSheet="3" activeTab="3" xr2:uid="{00000000-000D-0000-FFFF-FFFF00000000}"/>
  </bookViews>
  <sheets>
    <sheet name="BASES LISTAS DESPLEGABLES" sheetId="8" state="hidden" r:id="rId1"/>
    <sheet name="BASE COMPORTAMENTAL" sheetId="9" state="hidden" r:id="rId2"/>
    <sheet name="ESCALAS COMPTALES" sheetId="10" state="hidden" r:id="rId3"/>
    <sheet name="F1. CONCERTACION DE COMPROMISOS" sheetId="1" r:id="rId4"/>
    <sheet name="F2. FIJACIÓN DE EVIDENCIAS" sheetId="7" r:id="rId5"/>
    <sheet name="F3. EVALUACION PERIODO PRUEBA" sheetId="3" r:id="rId6"/>
    <sheet name="F4. EVALUACION PERIODO ANUAL" sheetId="11" r:id="rId7"/>
    <sheet name="F5. EVALUACIÓN PARCIAL EVENTUAL" sheetId="5" r:id="rId8"/>
    <sheet name="F6. PLAN DE MEJORAMIENTO" sheetId="4" r:id="rId9"/>
    <sheet name="F7 EVALUACION EXTRAORDINARIA" sheetId="6" r:id="rId10"/>
  </sheets>
  <externalReferences>
    <externalReference r:id="rId11"/>
  </externalReferences>
  <definedNames>
    <definedName name="_xlnm.Print_Area" localSheetId="3">'F1. CONCERTACION DE COMPROMISOS'!$A$1:$VRR$60</definedName>
    <definedName name="_xlnm.Print_Area" localSheetId="4">'F2. FIJACIÓN DE EVIDENCIAS'!$A$1:$T$43</definedName>
    <definedName name="_xlnm.Print_Area" localSheetId="5">'F3. EVALUACION PERIODO PRUEBA'!$A$2:$V$114</definedName>
    <definedName name="_xlnm.Print_Area" localSheetId="6">'F4. EVALUACION PERIODO ANUAL'!$A$1:$V$113</definedName>
    <definedName name="_xlnm.Print_Area" localSheetId="7">'F5. EVALUACIÓN PARCIAL EVENTUAL'!$A$1:$AT$114</definedName>
    <definedName name="_xlnm.Print_Area" localSheetId="8">'F6. PLAN DE MEJORAMIENTO'!$A$1:$S$38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2" i="7" l="1"/>
  <c r="C34" i="7"/>
  <c r="P34" i="3" l="1"/>
  <c r="P33" i="3"/>
  <c r="P32" i="3"/>
  <c r="P31" i="3"/>
  <c r="U34" i="3"/>
  <c r="U33" i="3"/>
  <c r="U32" i="3"/>
  <c r="U30" i="3"/>
  <c r="U31" i="3"/>
  <c r="N97" i="11"/>
  <c r="C97" i="11"/>
  <c r="S78" i="11"/>
  <c r="T78" i="11" s="1"/>
  <c r="R78" i="11"/>
  <c r="L78" i="11"/>
  <c r="M78" i="11" s="1"/>
  <c r="K78" i="11"/>
  <c r="S77" i="11"/>
  <c r="T77" i="11" s="1"/>
  <c r="R77" i="11"/>
  <c r="L77" i="11"/>
  <c r="M77" i="11" s="1"/>
  <c r="K77" i="11"/>
  <c r="S76" i="11"/>
  <c r="T76" i="11" s="1"/>
  <c r="R76" i="11"/>
  <c r="L76" i="11"/>
  <c r="M76" i="11" s="1"/>
  <c r="K76" i="11"/>
  <c r="S75" i="11"/>
  <c r="T75" i="11" s="1"/>
  <c r="R75" i="11"/>
  <c r="L75" i="11"/>
  <c r="M75" i="11" s="1"/>
  <c r="K75" i="11"/>
  <c r="S74" i="11"/>
  <c r="T74" i="11" s="1"/>
  <c r="R74" i="11"/>
  <c r="L74" i="11"/>
  <c r="M74" i="11" s="1"/>
  <c r="K74" i="11"/>
  <c r="S73" i="11"/>
  <c r="T73" i="11" s="1"/>
  <c r="R73" i="11"/>
  <c r="L73" i="11"/>
  <c r="M73" i="11" s="1"/>
  <c r="K73" i="11"/>
  <c r="S72" i="11"/>
  <c r="T72" i="11" s="1"/>
  <c r="R72" i="11"/>
  <c r="L72" i="11"/>
  <c r="M72" i="11" s="1"/>
  <c r="K72" i="11"/>
  <c r="B72" i="11"/>
  <c r="S69" i="11"/>
  <c r="T69" i="11" s="1"/>
  <c r="R69" i="11"/>
  <c r="L69" i="11"/>
  <c r="M69" i="11" s="1"/>
  <c r="K69" i="11"/>
  <c r="S68" i="11"/>
  <c r="T68" i="11" s="1"/>
  <c r="R68" i="11"/>
  <c r="L68" i="11"/>
  <c r="M68" i="11" s="1"/>
  <c r="K68" i="11"/>
  <c r="S67" i="11"/>
  <c r="T67" i="11" s="1"/>
  <c r="R67" i="11"/>
  <c r="L67" i="11"/>
  <c r="M67" i="11" s="1"/>
  <c r="K67" i="11"/>
  <c r="S66" i="11"/>
  <c r="T66" i="11" s="1"/>
  <c r="R66" i="11"/>
  <c r="L66" i="11"/>
  <c r="M66" i="11" s="1"/>
  <c r="K66" i="11"/>
  <c r="S65" i="11"/>
  <c r="T65" i="11" s="1"/>
  <c r="R65" i="11"/>
  <c r="L65" i="11"/>
  <c r="M65" i="11" s="1"/>
  <c r="K65" i="11"/>
  <c r="S64" i="11"/>
  <c r="T64" i="11" s="1"/>
  <c r="R64" i="11"/>
  <c r="L64" i="11"/>
  <c r="M64" i="11" s="1"/>
  <c r="K64" i="11"/>
  <c r="S63" i="11"/>
  <c r="T63" i="11" s="1"/>
  <c r="R63" i="11"/>
  <c r="L63" i="11"/>
  <c r="M63" i="11" s="1"/>
  <c r="K63" i="11"/>
  <c r="B63" i="11"/>
  <c r="S54" i="11"/>
  <c r="T54" i="11" s="1"/>
  <c r="R54" i="11"/>
  <c r="L54" i="11"/>
  <c r="M54" i="11" s="1"/>
  <c r="K54" i="11"/>
  <c r="S53" i="11"/>
  <c r="T53" i="11" s="1"/>
  <c r="R53" i="11"/>
  <c r="L53" i="11"/>
  <c r="M53" i="11" s="1"/>
  <c r="K53" i="11"/>
  <c r="S52" i="11"/>
  <c r="T52" i="11" s="1"/>
  <c r="R52" i="11"/>
  <c r="L52" i="11"/>
  <c r="M52" i="11" s="1"/>
  <c r="K52" i="11"/>
  <c r="S51" i="11"/>
  <c r="T51" i="11" s="1"/>
  <c r="R51" i="11"/>
  <c r="L51" i="11"/>
  <c r="M51" i="11" s="1"/>
  <c r="K51" i="11"/>
  <c r="S50" i="11"/>
  <c r="T50" i="11" s="1"/>
  <c r="R50" i="11"/>
  <c r="L50" i="11"/>
  <c r="M50" i="11" s="1"/>
  <c r="K50" i="11"/>
  <c r="S49" i="11"/>
  <c r="T49" i="11" s="1"/>
  <c r="R49" i="11"/>
  <c r="L49" i="11"/>
  <c r="M49" i="11" s="1"/>
  <c r="K49" i="11"/>
  <c r="S48" i="11"/>
  <c r="T48" i="11" s="1"/>
  <c r="R48" i="11"/>
  <c r="L48" i="11"/>
  <c r="M48" i="11" s="1"/>
  <c r="K48" i="11"/>
  <c r="B48" i="11"/>
  <c r="G55" i="11" s="1"/>
  <c r="S45" i="11"/>
  <c r="T45" i="11" s="1"/>
  <c r="R45" i="11"/>
  <c r="L45" i="11"/>
  <c r="M45" i="11" s="1"/>
  <c r="K45" i="11"/>
  <c r="S44" i="11"/>
  <c r="T44" i="11" s="1"/>
  <c r="R44" i="11"/>
  <c r="L44" i="11"/>
  <c r="M44" i="11" s="1"/>
  <c r="K44" i="11"/>
  <c r="S43" i="11"/>
  <c r="T43" i="11" s="1"/>
  <c r="R43" i="11"/>
  <c r="L43" i="11"/>
  <c r="M43" i="11" s="1"/>
  <c r="K43" i="11"/>
  <c r="S42" i="11"/>
  <c r="T42" i="11" s="1"/>
  <c r="R42" i="11"/>
  <c r="L42" i="11"/>
  <c r="M42" i="11" s="1"/>
  <c r="K42" i="11"/>
  <c r="S41" i="11"/>
  <c r="T41" i="11" s="1"/>
  <c r="R41" i="11"/>
  <c r="L41" i="11"/>
  <c r="M41" i="11" s="1"/>
  <c r="K41" i="11"/>
  <c r="S40" i="11"/>
  <c r="T40" i="11" s="1"/>
  <c r="R40" i="11"/>
  <c r="L40" i="11"/>
  <c r="M40" i="11" s="1"/>
  <c r="K40" i="11"/>
  <c r="S39" i="11"/>
  <c r="T39" i="11" s="1"/>
  <c r="R39" i="11"/>
  <c r="L39" i="11"/>
  <c r="M39" i="11" s="1"/>
  <c r="K39" i="11"/>
  <c r="B39" i="11"/>
  <c r="S35" i="11"/>
  <c r="N35" i="11"/>
  <c r="F33" i="11"/>
  <c r="A33" i="11"/>
  <c r="F32" i="11"/>
  <c r="A32" i="11"/>
  <c r="F31" i="11"/>
  <c r="A31" i="11"/>
  <c r="F30" i="11"/>
  <c r="A30" i="11"/>
  <c r="F29" i="11"/>
  <c r="A29" i="11"/>
  <c r="J15" i="11"/>
  <c r="G15" i="11"/>
  <c r="A15" i="11"/>
  <c r="L14" i="11"/>
  <c r="K13" i="11"/>
  <c r="A13" i="11"/>
  <c r="N11" i="11"/>
  <c r="G11" i="11"/>
  <c r="C11" i="11"/>
  <c r="A11" i="11"/>
  <c r="U72" i="11" l="1"/>
  <c r="N54" i="11"/>
  <c r="U68" i="11"/>
  <c r="N78" i="11"/>
  <c r="N48" i="11"/>
  <c r="N72" i="11"/>
  <c r="N76" i="11"/>
  <c r="U51" i="11"/>
  <c r="N63" i="11"/>
  <c r="U77" i="11"/>
  <c r="U39" i="11"/>
  <c r="U43" i="11"/>
  <c r="U65" i="11"/>
  <c r="U66" i="11"/>
  <c r="U76" i="11"/>
  <c r="N42" i="11"/>
  <c r="U53" i="11"/>
  <c r="N73" i="11"/>
  <c r="N77" i="11"/>
  <c r="U63" i="11"/>
  <c r="G70" i="11"/>
  <c r="N53" i="11"/>
  <c r="U40" i="11"/>
  <c r="U44" i="11"/>
  <c r="N49" i="11"/>
  <c r="U50" i="11"/>
  <c r="N64" i="11"/>
  <c r="N66" i="11"/>
  <c r="N69" i="11"/>
  <c r="U69" i="11"/>
  <c r="U73" i="11"/>
  <c r="N43" i="11"/>
  <c r="N65" i="11"/>
  <c r="N74" i="11"/>
  <c r="N75" i="11"/>
  <c r="U75" i="11"/>
  <c r="N39" i="11"/>
  <c r="U48" i="11"/>
  <c r="U42" i="11"/>
  <c r="U54" i="11"/>
  <c r="U64" i="11"/>
  <c r="V35" i="11"/>
  <c r="N40" i="11"/>
  <c r="N41" i="11"/>
  <c r="U41" i="11"/>
  <c r="N44" i="11"/>
  <c r="N45" i="11"/>
  <c r="U45" i="11"/>
  <c r="N50" i="11"/>
  <c r="U52" i="11"/>
  <c r="U67" i="11"/>
  <c r="U74" i="11"/>
  <c r="N68" i="11"/>
  <c r="N51" i="11"/>
  <c r="N52" i="11"/>
  <c r="U49" i="11"/>
  <c r="N67" i="11"/>
  <c r="U78" i="11"/>
  <c r="G79" i="11"/>
  <c r="G46" i="11"/>
  <c r="P39" i="5"/>
  <c r="N79" i="11" l="1"/>
  <c r="M79" i="11" s="1"/>
  <c r="N46" i="11"/>
  <c r="M46" i="11" s="1"/>
  <c r="U46" i="11"/>
  <c r="T46" i="11" s="1"/>
  <c r="N55" i="11"/>
  <c r="M55" i="11" s="1"/>
  <c r="U70" i="11"/>
  <c r="T70" i="11" s="1"/>
  <c r="U55" i="11"/>
  <c r="T55" i="11" s="1"/>
  <c r="U79" i="11"/>
  <c r="T79" i="11" s="1"/>
  <c r="N70" i="11"/>
  <c r="M70" i="11" s="1"/>
  <c r="P37" i="6"/>
  <c r="P35" i="6"/>
  <c r="L37" i="5"/>
  <c r="L36" i="5"/>
  <c r="L35" i="5"/>
  <c r="L34" i="5"/>
  <c r="L33" i="5"/>
  <c r="C30" i="7"/>
  <c r="C31" i="7"/>
  <c r="C32" i="7"/>
  <c r="C33" i="7"/>
  <c r="C35" i="7"/>
  <c r="C36" i="7"/>
  <c r="C37" i="7"/>
  <c r="C29" i="7"/>
  <c r="E37" i="5"/>
  <c r="E36" i="5"/>
  <c r="E35" i="5"/>
  <c r="E34" i="5"/>
  <c r="E33" i="5"/>
  <c r="A37" i="5"/>
  <c r="A36" i="5"/>
  <c r="A35" i="5"/>
  <c r="A34" i="5"/>
  <c r="A33" i="5"/>
  <c r="A34" i="3"/>
  <c r="A33" i="3"/>
  <c r="A32" i="3"/>
  <c r="A31" i="3"/>
  <c r="A30" i="3"/>
  <c r="C29" i="4"/>
  <c r="C32" i="4"/>
  <c r="C31" i="4"/>
  <c r="C30" i="4"/>
  <c r="C28" i="4"/>
  <c r="H80" i="11" l="1"/>
  <c r="N80" i="11" s="1"/>
  <c r="A84" i="11" s="1"/>
  <c r="O80" i="11"/>
  <c r="U80" i="11" s="1"/>
  <c r="G84" i="11" s="1"/>
  <c r="L38" i="5"/>
  <c r="L69" i="5"/>
  <c r="L68" i="5"/>
  <c r="L67" i="5"/>
  <c r="L66" i="5"/>
  <c r="L65" i="5"/>
  <c r="L64" i="5"/>
  <c r="L63" i="5"/>
  <c r="S36" i="1"/>
  <c r="S37" i="1"/>
  <c r="R39" i="1"/>
  <c r="S34" i="1"/>
  <c r="S46" i="3"/>
  <c r="S45" i="3"/>
  <c r="S44" i="3"/>
  <c r="S43" i="3"/>
  <c r="S42" i="3"/>
  <c r="S41" i="3"/>
  <c r="S40" i="3"/>
  <c r="S55" i="3"/>
  <c r="S54" i="3"/>
  <c r="S53" i="3"/>
  <c r="S52" i="3"/>
  <c r="S51" i="3"/>
  <c r="S50" i="3"/>
  <c r="S49" i="3"/>
  <c r="S70" i="3"/>
  <c r="S69" i="3"/>
  <c r="S68" i="3"/>
  <c r="S67" i="3"/>
  <c r="S66" i="3"/>
  <c r="S65" i="3"/>
  <c r="S64" i="3"/>
  <c r="S79" i="3"/>
  <c r="S78" i="3"/>
  <c r="S77" i="3"/>
  <c r="S76" i="3"/>
  <c r="S75" i="3"/>
  <c r="S74" i="3"/>
  <c r="S73" i="3"/>
  <c r="L79" i="3"/>
  <c r="L78" i="3"/>
  <c r="L77" i="3"/>
  <c r="L76" i="3"/>
  <c r="L75" i="3"/>
  <c r="L74" i="3"/>
  <c r="L73" i="3"/>
  <c r="L70" i="3"/>
  <c r="L69" i="3"/>
  <c r="L68" i="3"/>
  <c r="L67" i="3"/>
  <c r="L66" i="3"/>
  <c r="L65" i="3"/>
  <c r="L64" i="3"/>
  <c r="L46" i="3"/>
  <c r="L45" i="3"/>
  <c r="L44" i="3"/>
  <c r="L43" i="3"/>
  <c r="L42" i="3"/>
  <c r="L41" i="3"/>
  <c r="L40" i="3"/>
  <c r="L55" i="3"/>
  <c r="L54" i="3"/>
  <c r="L53" i="3"/>
  <c r="L51" i="3"/>
  <c r="L50" i="3"/>
  <c r="L49" i="3"/>
  <c r="L52" i="3"/>
  <c r="B77" i="6"/>
  <c r="B68" i="6"/>
  <c r="B59" i="6"/>
  <c r="B44" i="6"/>
  <c r="L51" i="6" s="1"/>
  <c r="S83" i="6"/>
  <c r="T83" i="6" s="1"/>
  <c r="R83" i="6"/>
  <c r="S82" i="6"/>
  <c r="T82" i="6" s="1"/>
  <c r="R82" i="6"/>
  <c r="S81" i="6"/>
  <c r="T81" i="6" s="1"/>
  <c r="R81" i="6"/>
  <c r="S80" i="6"/>
  <c r="T80" i="6" s="1"/>
  <c r="R80" i="6"/>
  <c r="S79" i="6"/>
  <c r="T79" i="6" s="1"/>
  <c r="R79" i="6"/>
  <c r="S78" i="6"/>
  <c r="T78" i="6" s="1"/>
  <c r="R78" i="6"/>
  <c r="S77" i="6"/>
  <c r="T77" i="6" s="1"/>
  <c r="R77" i="6"/>
  <c r="S74" i="6"/>
  <c r="T74" i="6" s="1"/>
  <c r="R74" i="6"/>
  <c r="S73" i="6"/>
  <c r="T73" i="6" s="1"/>
  <c r="R73" i="6"/>
  <c r="S72" i="6"/>
  <c r="T72" i="6" s="1"/>
  <c r="R72" i="6"/>
  <c r="S71" i="6"/>
  <c r="T71" i="6" s="1"/>
  <c r="R71" i="6"/>
  <c r="S70" i="6"/>
  <c r="T70" i="6" s="1"/>
  <c r="R70" i="6"/>
  <c r="S69" i="6"/>
  <c r="T69" i="6" s="1"/>
  <c r="R69" i="6"/>
  <c r="S68" i="6"/>
  <c r="T68" i="6" s="1"/>
  <c r="R68" i="6"/>
  <c r="S65" i="6"/>
  <c r="T65" i="6" s="1"/>
  <c r="R65" i="6"/>
  <c r="S64" i="6"/>
  <c r="T64" i="6" s="1"/>
  <c r="R64" i="6"/>
  <c r="S63" i="6"/>
  <c r="T63" i="6" s="1"/>
  <c r="R63" i="6"/>
  <c r="S62" i="6"/>
  <c r="T62" i="6" s="1"/>
  <c r="R62" i="6"/>
  <c r="S61" i="6"/>
  <c r="T61" i="6" s="1"/>
  <c r="R61" i="6"/>
  <c r="S60" i="6"/>
  <c r="T60" i="6" s="1"/>
  <c r="R60" i="6"/>
  <c r="S59" i="6"/>
  <c r="T59" i="6" s="1"/>
  <c r="R59" i="6"/>
  <c r="T35" i="6"/>
  <c r="I35" i="6"/>
  <c r="S49" i="6"/>
  <c r="T49" i="6" s="1"/>
  <c r="S48" i="6"/>
  <c r="T48" i="6" s="1"/>
  <c r="S47" i="6"/>
  <c r="T47" i="6" s="1"/>
  <c r="S46" i="6"/>
  <c r="T46" i="6" s="1"/>
  <c r="S45" i="6"/>
  <c r="T45" i="6" s="1"/>
  <c r="S44" i="6"/>
  <c r="T44" i="6" s="1"/>
  <c r="S50" i="6"/>
  <c r="T50" i="6" s="1"/>
  <c r="R50" i="6"/>
  <c r="R49" i="6"/>
  <c r="R48" i="6"/>
  <c r="R47" i="6"/>
  <c r="R46" i="6"/>
  <c r="R45" i="6"/>
  <c r="R44" i="6"/>
  <c r="AI99" i="5"/>
  <c r="AI98" i="5"/>
  <c r="AI97" i="5"/>
  <c r="AI96" i="5"/>
  <c r="AI95" i="5"/>
  <c r="AI94" i="5"/>
  <c r="AI93" i="5"/>
  <c r="AD99" i="5"/>
  <c r="AD98" i="5"/>
  <c r="AD97" i="5"/>
  <c r="AD96" i="5"/>
  <c r="AD95" i="5"/>
  <c r="AD94" i="5"/>
  <c r="AD93" i="5"/>
  <c r="X99" i="5"/>
  <c r="X98" i="5"/>
  <c r="X97" i="5"/>
  <c r="X96" i="5"/>
  <c r="X95" i="5"/>
  <c r="X94" i="5"/>
  <c r="X93" i="5"/>
  <c r="R99" i="5"/>
  <c r="R98" i="5"/>
  <c r="R97" i="5"/>
  <c r="R96" i="5"/>
  <c r="R95" i="5"/>
  <c r="R94" i="5"/>
  <c r="R93" i="5"/>
  <c r="L99" i="5"/>
  <c r="L98" i="5"/>
  <c r="L97" i="5"/>
  <c r="L96" i="5"/>
  <c r="L95" i="5"/>
  <c r="L94" i="5"/>
  <c r="L93" i="5"/>
  <c r="G99" i="5"/>
  <c r="G98" i="5"/>
  <c r="G97" i="5"/>
  <c r="G96" i="5"/>
  <c r="G95" i="5"/>
  <c r="G94" i="5"/>
  <c r="G93" i="5"/>
  <c r="AI82" i="5"/>
  <c r="AI81" i="5"/>
  <c r="AI80" i="5"/>
  <c r="AI79" i="5"/>
  <c r="AI78" i="5"/>
  <c r="AI77" i="5"/>
  <c r="AI76" i="5"/>
  <c r="AD82" i="5"/>
  <c r="AD81" i="5"/>
  <c r="AD80" i="5"/>
  <c r="AD79" i="5"/>
  <c r="AD78" i="5"/>
  <c r="AD77" i="5"/>
  <c r="AD76" i="5"/>
  <c r="X82" i="5"/>
  <c r="X81" i="5"/>
  <c r="X80" i="5"/>
  <c r="X79" i="5"/>
  <c r="X78" i="5"/>
  <c r="X77" i="5"/>
  <c r="X76" i="5"/>
  <c r="R82" i="5"/>
  <c r="R81" i="5"/>
  <c r="R80" i="5"/>
  <c r="R79" i="5"/>
  <c r="R78" i="5"/>
  <c r="R77" i="5"/>
  <c r="R76" i="5"/>
  <c r="L82" i="5"/>
  <c r="L81" i="5"/>
  <c r="L80" i="5"/>
  <c r="L79" i="5"/>
  <c r="L78" i="5"/>
  <c r="L77" i="5"/>
  <c r="L76" i="5"/>
  <c r="G82" i="5"/>
  <c r="G81" i="5"/>
  <c r="G80" i="5"/>
  <c r="G79" i="5"/>
  <c r="G78" i="5"/>
  <c r="G77" i="5"/>
  <c r="G76" i="5"/>
  <c r="AI69" i="5"/>
  <c r="AI68" i="5"/>
  <c r="AI67" i="5"/>
  <c r="AI66" i="5"/>
  <c r="AI65" i="5"/>
  <c r="AI64" i="5"/>
  <c r="AI63" i="5"/>
  <c r="AD69" i="5"/>
  <c r="AD68" i="5"/>
  <c r="AD67" i="5"/>
  <c r="AD66" i="5"/>
  <c r="AD65" i="5"/>
  <c r="AD64" i="5"/>
  <c r="AD63" i="5"/>
  <c r="X69" i="5"/>
  <c r="X68" i="5"/>
  <c r="X67" i="5"/>
  <c r="X66" i="5"/>
  <c r="X65" i="5"/>
  <c r="X64" i="5"/>
  <c r="X63" i="5"/>
  <c r="R69" i="5"/>
  <c r="R68" i="5"/>
  <c r="R67" i="5"/>
  <c r="R66" i="5"/>
  <c r="R65" i="5"/>
  <c r="R64" i="5"/>
  <c r="R63" i="5"/>
  <c r="G69" i="5"/>
  <c r="G68" i="5"/>
  <c r="G67" i="5"/>
  <c r="G66" i="5"/>
  <c r="G65" i="5"/>
  <c r="G64" i="5"/>
  <c r="G63" i="5"/>
  <c r="AI47" i="5"/>
  <c r="AI48" i="5"/>
  <c r="AI49" i="5"/>
  <c r="AI50" i="5"/>
  <c r="AI51" i="5"/>
  <c r="AI52" i="5"/>
  <c r="AI46" i="5"/>
  <c r="AD52" i="5"/>
  <c r="AD51" i="5"/>
  <c r="AD50" i="5"/>
  <c r="AD49" i="5"/>
  <c r="AD48" i="5"/>
  <c r="AD47" i="5"/>
  <c r="AD46" i="5"/>
  <c r="X52" i="5"/>
  <c r="X51" i="5"/>
  <c r="X50" i="5"/>
  <c r="X49" i="5"/>
  <c r="X48" i="5"/>
  <c r="X47" i="5"/>
  <c r="X46" i="5"/>
  <c r="R46" i="5"/>
  <c r="L52" i="5"/>
  <c r="L51" i="5"/>
  <c r="L50" i="5"/>
  <c r="L49" i="5"/>
  <c r="L48" i="5"/>
  <c r="L47" i="5"/>
  <c r="L46" i="5"/>
  <c r="G52" i="5"/>
  <c r="G51" i="5"/>
  <c r="G50" i="5"/>
  <c r="G49" i="5"/>
  <c r="G48" i="5"/>
  <c r="G47" i="5"/>
  <c r="G46" i="5"/>
  <c r="N84" i="11" l="1"/>
  <c r="L75" i="6"/>
  <c r="U83" i="6"/>
  <c r="U61" i="6"/>
  <c r="U82" i="6"/>
  <c r="U64" i="6"/>
  <c r="U73" i="6"/>
  <c r="L84" i="6"/>
  <c r="U60" i="6"/>
  <c r="U70" i="6"/>
  <c r="U79" i="6"/>
  <c r="L66" i="6"/>
  <c r="U78" i="6"/>
  <c r="U74" i="6"/>
  <c r="U71" i="6"/>
  <c r="U69" i="6"/>
  <c r="U65" i="6"/>
  <c r="U77" i="6"/>
  <c r="U80" i="6"/>
  <c r="U59" i="6"/>
  <c r="U62" i="6"/>
  <c r="U81" i="6"/>
  <c r="U68" i="6"/>
  <c r="U72" i="6"/>
  <c r="U63" i="6"/>
  <c r="U50" i="6"/>
  <c r="U46" i="6"/>
  <c r="U44" i="6"/>
  <c r="U45" i="6"/>
  <c r="U47" i="6"/>
  <c r="U49" i="6"/>
  <c r="U48" i="6"/>
  <c r="B93" i="5"/>
  <c r="B76" i="5"/>
  <c r="B63" i="5"/>
  <c r="B46" i="5"/>
  <c r="B73" i="3"/>
  <c r="B64" i="3"/>
  <c r="B49" i="3"/>
  <c r="B40" i="3"/>
  <c r="E83" i="9"/>
  <c r="E49" i="1"/>
  <c r="M49" i="1" s="1"/>
  <c r="E48" i="1"/>
  <c r="M48" i="1" s="1"/>
  <c r="S38" i="1"/>
  <c r="U75" i="6" l="1"/>
  <c r="U84" i="6"/>
  <c r="U66" i="6"/>
  <c r="U51" i="6"/>
  <c r="F46" i="5"/>
  <c r="E51" i="1"/>
  <c r="E50" i="1"/>
  <c r="M50" i="1" s="1"/>
  <c r="G85" i="6" l="1"/>
  <c r="H85" i="6" s="1"/>
  <c r="E95" i="6" s="1"/>
  <c r="AJ99" i="5"/>
  <c r="AH99" i="5"/>
  <c r="AE99" i="5"/>
  <c r="AB99" i="5"/>
  <c r="Y99" i="5"/>
  <c r="W99" i="5"/>
  <c r="S99" i="5"/>
  <c r="Q99" i="5"/>
  <c r="M99" i="5"/>
  <c r="K99" i="5"/>
  <c r="H99" i="5"/>
  <c r="F99" i="5"/>
  <c r="AJ98" i="5"/>
  <c r="AH98" i="5"/>
  <c r="AE98" i="5"/>
  <c r="AB98" i="5"/>
  <c r="Y98" i="5"/>
  <c r="W98" i="5"/>
  <c r="S98" i="5"/>
  <c r="Q98" i="5"/>
  <c r="M98" i="5"/>
  <c r="K98" i="5"/>
  <c r="H98" i="5"/>
  <c r="F98" i="5"/>
  <c r="AJ97" i="5"/>
  <c r="AH97" i="5"/>
  <c r="AE97" i="5"/>
  <c r="AB97" i="5"/>
  <c r="Y97" i="5"/>
  <c r="W97" i="5"/>
  <c r="S97" i="5"/>
  <c r="Q97" i="5"/>
  <c r="M97" i="5"/>
  <c r="K97" i="5"/>
  <c r="H97" i="5"/>
  <c r="F97" i="5"/>
  <c r="AJ96" i="5"/>
  <c r="AH96" i="5"/>
  <c r="AE96" i="5"/>
  <c r="AB96" i="5"/>
  <c r="Y96" i="5"/>
  <c r="W96" i="5"/>
  <c r="S96" i="5"/>
  <c r="Q96" i="5"/>
  <c r="M96" i="5"/>
  <c r="K96" i="5"/>
  <c r="H96" i="5"/>
  <c r="F96" i="5"/>
  <c r="AJ95" i="5"/>
  <c r="AH95" i="5"/>
  <c r="AE95" i="5"/>
  <c r="AB95" i="5"/>
  <c r="Y95" i="5"/>
  <c r="W95" i="5"/>
  <c r="S95" i="5"/>
  <c r="Q95" i="5"/>
  <c r="M95" i="5"/>
  <c r="K95" i="5"/>
  <c r="H95" i="5"/>
  <c r="F95" i="5"/>
  <c r="AJ94" i="5"/>
  <c r="AH94" i="5"/>
  <c r="AE94" i="5"/>
  <c r="AB94" i="5"/>
  <c r="Y94" i="5"/>
  <c r="W94" i="5"/>
  <c r="S94" i="5"/>
  <c r="Q94" i="5"/>
  <c r="M94" i="5"/>
  <c r="K94" i="5"/>
  <c r="H94" i="5"/>
  <c r="F94" i="5"/>
  <c r="AJ93" i="5"/>
  <c r="AH93" i="5"/>
  <c r="AE93" i="5"/>
  <c r="AB93" i="5"/>
  <c r="Y93" i="5"/>
  <c r="W93" i="5"/>
  <c r="S93" i="5"/>
  <c r="Q93" i="5"/>
  <c r="M93" i="5"/>
  <c r="K93" i="5"/>
  <c r="H93" i="5"/>
  <c r="F93" i="5"/>
  <c r="AJ82" i="5"/>
  <c r="AH82" i="5"/>
  <c r="AE82" i="5"/>
  <c r="AB82" i="5"/>
  <c r="Y82" i="5"/>
  <c r="W82" i="5"/>
  <c r="S82" i="5"/>
  <c r="Q82" i="5"/>
  <c r="M82" i="5"/>
  <c r="K82" i="5"/>
  <c r="H82" i="5"/>
  <c r="F82" i="5"/>
  <c r="AJ81" i="5"/>
  <c r="AH81" i="5"/>
  <c r="AE81" i="5"/>
  <c r="AB81" i="5"/>
  <c r="Y81" i="5"/>
  <c r="W81" i="5"/>
  <c r="S81" i="5"/>
  <c r="Q81" i="5"/>
  <c r="M81" i="5"/>
  <c r="K81" i="5"/>
  <c r="H81" i="5"/>
  <c r="F81" i="5"/>
  <c r="AJ80" i="5"/>
  <c r="AH80" i="5"/>
  <c r="AE80" i="5"/>
  <c r="AB80" i="5"/>
  <c r="Y80" i="5"/>
  <c r="W80" i="5"/>
  <c r="S80" i="5"/>
  <c r="Q80" i="5"/>
  <c r="M80" i="5"/>
  <c r="K80" i="5"/>
  <c r="H80" i="5"/>
  <c r="F80" i="5"/>
  <c r="AJ79" i="5"/>
  <c r="AH79" i="5"/>
  <c r="AE79" i="5"/>
  <c r="AB79" i="5"/>
  <c r="Y79" i="5"/>
  <c r="W79" i="5"/>
  <c r="S79" i="5"/>
  <c r="Q79" i="5"/>
  <c r="M79" i="5"/>
  <c r="K79" i="5"/>
  <c r="H79" i="5"/>
  <c r="F79" i="5"/>
  <c r="AJ78" i="5"/>
  <c r="AH78" i="5"/>
  <c r="AE78" i="5"/>
  <c r="AB78" i="5"/>
  <c r="Y78" i="5"/>
  <c r="W78" i="5"/>
  <c r="S78" i="5"/>
  <c r="Q78" i="5"/>
  <c r="M78" i="5"/>
  <c r="K78" i="5"/>
  <c r="H78" i="5"/>
  <c r="F78" i="5"/>
  <c r="AJ77" i="5"/>
  <c r="AH77" i="5"/>
  <c r="AE77" i="5"/>
  <c r="AB77" i="5"/>
  <c r="Y77" i="5"/>
  <c r="W77" i="5"/>
  <c r="S77" i="5"/>
  <c r="Q77" i="5"/>
  <c r="M77" i="5"/>
  <c r="K77" i="5"/>
  <c r="H77" i="5"/>
  <c r="F77" i="5"/>
  <c r="AJ76" i="5"/>
  <c r="AH76" i="5"/>
  <c r="AE76" i="5"/>
  <c r="AB76" i="5"/>
  <c r="Y76" i="5"/>
  <c r="W76" i="5"/>
  <c r="S76" i="5"/>
  <c r="Q76" i="5"/>
  <c r="M76" i="5"/>
  <c r="K76" i="5"/>
  <c r="H76" i="5"/>
  <c r="F76" i="5"/>
  <c r="AJ69" i="5"/>
  <c r="AJ68" i="5"/>
  <c r="AJ67" i="5"/>
  <c r="AJ66" i="5"/>
  <c r="AJ65" i="5"/>
  <c r="AJ64" i="5"/>
  <c r="AJ63" i="5"/>
  <c r="AE69" i="5"/>
  <c r="AE68" i="5"/>
  <c r="AE67" i="5"/>
  <c r="AE66" i="5"/>
  <c r="AE65" i="5"/>
  <c r="AE64" i="5"/>
  <c r="AE63" i="5"/>
  <c r="Y69" i="5"/>
  <c r="Y68" i="5"/>
  <c r="Y67" i="5"/>
  <c r="Y66" i="5"/>
  <c r="Y65" i="5"/>
  <c r="Y64" i="5"/>
  <c r="Y63" i="5"/>
  <c r="S68" i="5"/>
  <c r="S67" i="5"/>
  <c r="S66" i="5"/>
  <c r="S65" i="5"/>
  <c r="S64" i="5"/>
  <c r="S63" i="5"/>
  <c r="S69" i="5"/>
  <c r="M68" i="5"/>
  <c r="M67" i="5"/>
  <c r="M66" i="5"/>
  <c r="M65" i="5"/>
  <c r="M64" i="5"/>
  <c r="M63" i="5"/>
  <c r="M69" i="5"/>
  <c r="H69" i="5"/>
  <c r="H68" i="5"/>
  <c r="H67" i="5"/>
  <c r="H66" i="5"/>
  <c r="H65" i="5"/>
  <c r="H64" i="5"/>
  <c r="H63" i="5"/>
  <c r="AH69" i="5"/>
  <c r="AB69" i="5"/>
  <c r="W69" i="5"/>
  <c r="Q69" i="5"/>
  <c r="K69" i="5"/>
  <c r="O69" i="5" s="1"/>
  <c r="F69" i="5"/>
  <c r="AH68" i="5"/>
  <c r="AB68" i="5"/>
  <c r="AF68" i="5" s="1"/>
  <c r="W68" i="5"/>
  <c r="Q68" i="5"/>
  <c r="K68" i="5"/>
  <c r="O68" i="5" s="1"/>
  <c r="F68" i="5"/>
  <c r="AH67" i="5"/>
  <c r="AK67" i="5" s="1"/>
  <c r="AB67" i="5"/>
  <c r="W67" i="5"/>
  <c r="Z67" i="5" s="1"/>
  <c r="Q67" i="5"/>
  <c r="K67" i="5"/>
  <c r="F67" i="5"/>
  <c r="AH66" i="5"/>
  <c r="AB66" i="5"/>
  <c r="W66" i="5"/>
  <c r="Q66" i="5"/>
  <c r="K66" i="5"/>
  <c r="F66" i="5"/>
  <c r="AH65" i="5"/>
  <c r="AB65" i="5"/>
  <c r="W65" i="5"/>
  <c r="Q65" i="5"/>
  <c r="K65" i="5"/>
  <c r="F65" i="5"/>
  <c r="AH64" i="5"/>
  <c r="AB64" i="5"/>
  <c r="W64" i="5"/>
  <c r="Q64" i="5"/>
  <c r="K64" i="5"/>
  <c r="F64" i="5"/>
  <c r="AH63" i="5"/>
  <c r="AK63" i="5" s="1"/>
  <c r="AB63" i="5"/>
  <c r="W63" i="5"/>
  <c r="Q63" i="5"/>
  <c r="K63" i="5"/>
  <c r="F63" i="5"/>
  <c r="AL34" i="5"/>
  <c r="U30" i="11" s="1"/>
  <c r="AL35" i="5"/>
  <c r="U31" i="11" s="1"/>
  <c r="AL36" i="5"/>
  <c r="U32" i="11" s="1"/>
  <c r="AL37" i="5"/>
  <c r="U33" i="11" s="1"/>
  <c r="AD39" i="5"/>
  <c r="Z39" i="5"/>
  <c r="AL33" i="5"/>
  <c r="U29" i="11" s="1"/>
  <c r="V34" i="5"/>
  <c r="P30" i="11" s="1"/>
  <c r="V35" i="5"/>
  <c r="P31" i="11" s="1"/>
  <c r="V36" i="5"/>
  <c r="P32" i="11" s="1"/>
  <c r="V37" i="5"/>
  <c r="P33" i="11" s="1"/>
  <c r="V33" i="5"/>
  <c r="P29" i="11" s="1"/>
  <c r="S46" i="5"/>
  <c r="S47" i="5"/>
  <c r="S48" i="5"/>
  <c r="S49" i="5"/>
  <c r="S50" i="5"/>
  <c r="S51" i="5"/>
  <c r="S52" i="5"/>
  <c r="F47" i="5"/>
  <c r="F48" i="5"/>
  <c r="F49" i="5"/>
  <c r="F50" i="5"/>
  <c r="F51" i="5"/>
  <c r="F52" i="5"/>
  <c r="H46" i="5"/>
  <c r="H47" i="5"/>
  <c r="H48" i="5"/>
  <c r="H49" i="5"/>
  <c r="H50" i="5"/>
  <c r="H51" i="5"/>
  <c r="H52" i="5"/>
  <c r="K46" i="5"/>
  <c r="K47" i="5"/>
  <c r="K48" i="5"/>
  <c r="K49" i="5"/>
  <c r="K50" i="5"/>
  <c r="K51" i="5"/>
  <c r="K52" i="5"/>
  <c r="I69" i="5" l="1"/>
  <c r="AK69" i="5"/>
  <c r="T66" i="5"/>
  <c r="P30" i="3"/>
  <c r="T82" i="5"/>
  <c r="AF98" i="5"/>
  <c r="I99" i="5"/>
  <c r="T99" i="5"/>
  <c r="AF81" i="5"/>
  <c r="AF82" i="5"/>
  <c r="I82" i="5"/>
  <c r="AF66" i="5"/>
  <c r="O66" i="5"/>
  <c r="Z69" i="5"/>
  <c r="AF95" i="5"/>
  <c r="AF79" i="5"/>
  <c r="Z63" i="5"/>
  <c r="AF64" i="5"/>
  <c r="T95" i="5"/>
  <c r="T93" i="5"/>
  <c r="I95" i="5"/>
  <c r="I93" i="5"/>
  <c r="T65" i="5"/>
  <c r="O64" i="5"/>
  <c r="I65" i="5"/>
  <c r="O96" i="5"/>
  <c r="Z96" i="5"/>
  <c r="Z97" i="5"/>
  <c r="Z99" i="5"/>
  <c r="AK95" i="5"/>
  <c r="AK97" i="5"/>
  <c r="Z79" i="5"/>
  <c r="O80" i="5"/>
  <c r="O65" i="5"/>
  <c r="T69" i="5"/>
  <c r="U69" i="5" s="1"/>
  <c r="AK76" i="5"/>
  <c r="AK66" i="5"/>
  <c r="Z95" i="5"/>
  <c r="AK64" i="5"/>
  <c r="AK68" i="5"/>
  <c r="AK78" i="5"/>
  <c r="O79" i="5"/>
  <c r="T96" i="5"/>
  <c r="T98" i="5"/>
  <c r="AF63" i="5"/>
  <c r="T64" i="5"/>
  <c r="AF67" i="5"/>
  <c r="AL67" i="5" s="1"/>
  <c r="T68" i="5"/>
  <c r="I76" i="5"/>
  <c r="T76" i="5"/>
  <c r="Z80" i="5"/>
  <c r="Z81" i="5"/>
  <c r="O82" i="5"/>
  <c r="Z82" i="5"/>
  <c r="O93" i="5"/>
  <c r="Z98" i="5"/>
  <c r="O63" i="5"/>
  <c r="Z66" i="5"/>
  <c r="O67" i="5"/>
  <c r="I79" i="5"/>
  <c r="T79" i="5"/>
  <c r="AF65" i="5"/>
  <c r="AF69" i="5"/>
  <c r="Z65" i="5"/>
  <c r="I77" i="5"/>
  <c r="T77" i="5"/>
  <c r="I78" i="5"/>
  <c r="T78" i="5"/>
  <c r="O81" i="5"/>
  <c r="AF93" i="5"/>
  <c r="I94" i="5"/>
  <c r="T94" i="5"/>
  <c r="O98" i="5"/>
  <c r="Z64" i="5"/>
  <c r="Z68" i="5"/>
  <c r="O76" i="5"/>
  <c r="Z76" i="5"/>
  <c r="AF94" i="5"/>
  <c r="T63" i="5"/>
  <c r="I64" i="5"/>
  <c r="T67" i="5"/>
  <c r="I68" i="5"/>
  <c r="AK65" i="5"/>
  <c r="O77" i="5"/>
  <c r="Z77" i="5"/>
  <c r="AK77" i="5"/>
  <c r="O78" i="5"/>
  <c r="Z78" i="5"/>
  <c r="I80" i="5"/>
  <c r="T80" i="5"/>
  <c r="AF80" i="5"/>
  <c r="I81" i="5"/>
  <c r="T81" i="5"/>
  <c r="AK81" i="5"/>
  <c r="AK82" i="5"/>
  <c r="Z93" i="5"/>
  <c r="Z94" i="5"/>
  <c r="AK94" i="5"/>
  <c r="O95" i="5"/>
  <c r="AF96" i="5"/>
  <c r="I97" i="5"/>
  <c r="T97" i="5"/>
  <c r="AF76" i="5"/>
  <c r="AF78" i="5"/>
  <c r="AK79" i="5"/>
  <c r="AK99" i="5"/>
  <c r="I67" i="5"/>
  <c r="AF77" i="5"/>
  <c r="AK80" i="5"/>
  <c r="AK93" i="5"/>
  <c r="O94" i="5"/>
  <c r="I96" i="5"/>
  <c r="AK96" i="5"/>
  <c r="O97" i="5"/>
  <c r="AF97" i="5"/>
  <c r="I98" i="5"/>
  <c r="AK98" i="5"/>
  <c r="O99" i="5"/>
  <c r="AF99" i="5"/>
  <c r="I66" i="5"/>
  <c r="I63" i="5"/>
  <c r="AH47" i="5"/>
  <c r="AH48" i="5"/>
  <c r="AH49" i="5"/>
  <c r="AH50" i="5"/>
  <c r="AH51" i="5"/>
  <c r="AH52" i="5"/>
  <c r="AH46" i="5"/>
  <c r="AB47" i="5"/>
  <c r="AB48" i="5"/>
  <c r="AB49" i="5"/>
  <c r="AB50" i="5"/>
  <c r="AB51" i="5"/>
  <c r="AB52" i="5"/>
  <c r="AB46" i="5"/>
  <c r="W47" i="5"/>
  <c r="W48" i="5"/>
  <c r="W49" i="5"/>
  <c r="W50" i="5"/>
  <c r="W51" i="5"/>
  <c r="W52" i="5"/>
  <c r="W46" i="5"/>
  <c r="Q47" i="5"/>
  <c r="Q48" i="5"/>
  <c r="Q49" i="5"/>
  <c r="Q50" i="5"/>
  <c r="Q51" i="5"/>
  <c r="Q52" i="5"/>
  <c r="Q46" i="5"/>
  <c r="U66" i="5" l="1"/>
  <c r="V52" i="11"/>
  <c r="V53" i="3"/>
  <c r="P55" i="3"/>
  <c r="P54" i="11"/>
  <c r="U82" i="5"/>
  <c r="P52" i="3"/>
  <c r="P51" i="11"/>
  <c r="U99" i="5"/>
  <c r="AL68" i="5"/>
  <c r="AL81" i="5"/>
  <c r="U68" i="5"/>
  <c r="AL98" i="5"/>
  <c r="AL69" i="5"/>
  <c r="AL95" i="5"/>
  <c r="U95" i="5"/>
  <c r="AL63" i="5"/>
  <c r="U65" i="5"/>
  <c r="AL64" i="5"/>
  <c r="U96" i="5"/>
  <c r="U93" i="5"/>
  <c r="AL80" i="5"/>
  <c r="AL79" i="5"/>
  <c r="U78" i="5"/>
  <c r="U79" i="5"/>
  <c r="U98" i="5"/>
  <c r="U94" i="5"/>
  <c r="AL97" i="5"/>
  <c r="AL82" i="5"/>
  <c r="U77" i="5"/>
  <c r="U76" i="5"/>
  <c r="AL66" i="5"/>
  <c r="Z70" i="5"/>
  <c r="AL65" i="5"/>
  <c r="U63" i="5"/>
  <c r="U64" i="5"/>
  <c r="AL78" i="5"/>
  <c r="AL96" i="5"/>
  <c r="Z100" i="5"/>
  <c r="U81" i="5"/>
  <c r="U80" i="5"/>
  <c r="Z83" i="5"/>
  <c r="AL99" i="5"/>
  <c r="U97" i="5"/>
  <c r="AL93" i="5"/>
  <c r="AL94" i="5"/>
  <c r="AL77" i="5"/>
  <c r="U67" i="5"/>
  <c r="AL76" i="5"/>
  <c r="O70" i="5"/>
  <c r="AF100" i="5"/>
  <c r="AK100" i="5"/>
  <c r="T100" i="5"/>
  <c r="O100" i="5"/>
  <c r="I100" i="5"/>
  <c r="AK83" i="5"/>
  <c r="T70" i="5"/>
  <c r="AK70" i="5"/>
  <c r="AF70" i="5"/>
  <c r="I70" i="5"/>
  <c r="I83" i="5"/>
  <c r="T83" i="5"/>
  <c r="AF83" i="5"/>
  <c r="O83" i="5"/>
  <c r="V72" i="11" l="1"/>
  <c r="V73" i="3"/>
  <c r="V69" i="11"/>
  <c r="V70" i="3"/>
  <c r="V77" i="11"/>
  <c r="V78" i="3"/>
  <c r="V76" i="11"/>
  <c r="V77" i="3"/>
  <c r="V78" i="11"/>
  <c r="V79" i="3"/>
  <c r="V68" i="11"/>
  <c r="V69" i="3"/>
  <c r="V67" i="11"/>
  <c r="V68" i="3"/>
  <c r="V75" i="11"/>
  <c r="V76" i="3"/>
  <c r="V74" i="11"/>
  <c r="V75" i="3"/>
  <c r="V73" i="11"/>
  <c r="V74" i="3"/>
  <c r="V66" i="11"/>
  <c r="V67" i="3"/>
  <c r="V65" i="11"/>
  <c r="V66" i="3"/>
  <c r="V64" i="11"/>
  <c r="V65" i="3"/>
  <c r="V63" i="11"/>
  <c r="V64" i="3"/>
  <c r="V54" i="11"/>
  <c r="V55" i="3"/>
  <c r="V53" i="11"/>
  <c r="V54" i="3"/>
  <c r="V51" i="11"/>
  <c r="V52" i="3"/>
  <c r="V50" i="11"/>
  <c r="V51" i="3"/>
  <c r="V49" i="11"/>
  <c r="V50" i="3"/>
  <c r="V48" i="11"/>
  <c r="V49" i="3"/>
  <c r="P65" i="3"/>
  <c r="P64" i="11"/>
  <c r="P78" i="3"/>
  <c r="P77" i="11"/>
  <c r="P51" i="3"/>
  <c r="P50" i="11"/>
  <c r="P70" i="3"/>
  <c r="P69" i="11"/>
  <c r="P64" i="3"/>
  <c r="P63" i="11"/>
  <c r="P74" i="3"/>
  <c r="P73" i="11"/>
  <c r="P68" i="3"/>
  <c r="P67" i="11"/>
  <c r="P67" i="3"/>
  <c r="P66" i="11"/>
  <c r="P73" i="3"/>
  <c r="P72" i="11"/>
  <c r="P79" i="3"/>
  <c r="P78" i="11"/>
  <c r="P49" i="3"/>
  <c r="P48" i="11"/>
  <c r="P53" i="3"/>
  <c r="P52" i="11"/>
  <c r="P77" i="3"/>
  <c r="P76" i="11"/>
  <c r="P69" i="3"/>
  <c r="P68" i="11"/>
  <c r="P50" i="3"/>
  <c r="P49" i="11"/>
  <c r="P66" i="3"/>
  <c r="P65" i="11"/>
  <c r="P76" i="3"/>
  <c r="P75" i="11"/>
  <c r="P75" i="3"/>
  <c r="P74" i="11"/>
  <c r="P54" i="3"/>
  <c r="P53" i="11"/>
  <c r="AL100" i="5"/>
  <c r="AF101" i="5" s="1"/>
  <c r="U100" i="5"/>
  <c r="O101" i="5" s="1"/>
  <c r="AL83" i="5"/>
  <c r="AF84" i="5" s="1"/>
  <c r="U83" i="5"/>
  <c r="O84" i="5" s="1"/>
  <c r="AL70" i="5"/>
  <c r="AF71" i="5" s="1"/>
  <c r="U70" i="5"/>
  <c r="O71" i="5" s="1"/>
  <c r="V79" i="11" l="1"/>
  <c r="V70" i="11"/>
  <c r="V55" i="11"/>
  <c r="P55" i="11"/>
  <c r="P79" i="11"/>
  <c r="P70" i="11"/>
  <c r="Z38" i="5"/>
  <c r="AJ52" i="5" l="1"/>
  <c r="AJ51" i="5"/>
  <c r="AJ50" i="5"/>
  <c r="AJ49" i="5"/>
  <c r="AJ48" i="5"/>
  <c r="AJ47" i="5"/>
  <c r="AK47" i="5" s="1"/>
  <c r="AJ46" i="5"/>
  <c r="AE52" i="5"/>
  <c r="AE51" i="5"/>
  <c r="AE50" i="5"/>
  <c r="AE49" i="5"/>
  <c r="AE48" i="5"/>
  <c r="AF48" i="5" s="1"/>
  <c r="AE47" i="5"/>
  <c r="AE46" i="5"/>
  <c r="M52" i="5"/>
  <c r="M51" i="5"/>
  <c r="M50" i="5"/>
  <c r="M49" i="5"/>
  <c r="M48" i="5"/>
  <c r="M47" i="5"/>
  <c r="M46" i="5"/>
  <c r="AF52" i="5" l="1"/>
  <c r="T50" i="5"/>
  <c r="AK51" i="5"/>
  <c r="AK48" i="5"/>
  <c r="AK52" i="5"/>
  <c r="AK49" i="5"/>
  <c r="AK46" i="5"/>
  <c r="AK50" i="5"/>
  <c r="AF49" i="5"/>
  <c r="AF46" i="5"/>
  <c r="AF50" i="5"/>
  <c r="AF47" i="5"/>
  <c r="AF51" i="5"/>
  <c r="T46" i="5"/>
  <c r="O50" i="5"/>
  <c r="T48" i="5"/>
  <c r="T52" i="5"/>
  <c r="O46" i="5"/>
  <c r="T49" i="5"/>
  <c r="T47" i="5"/>
  <c r="T51" i="5"/>
  <c r="O52" i="5"/>
  <c r="O49" i="5"/>
  <c r="O48" i="5"/>
  <c r="O51" i="5"/>
  <c r="O47" i="5"/>
  <c r="Y47" i="5"/>
  <c r="Y48" i="5"/>
  <c r="Y49" i="5"/>
  <c r="Y50" i="5"/>
  <c r="Y51" i="5"/>
  <c r="Y52" i="5"/>
  <c r="Y46" i="5"/>
  <c r="I47" i="5"/>
  <c r="I48" i="5"/>
  <c r="I49" i="5"/>
  <c r="I50" i="5"/>
  <c r="I46" i="5"/>
  <c r="D100" i="5"/>
  <c r="D83" i="5"/>
  <c r="D70" i="5"/>
  <c r="D53" i="5"/>
  <c r="N36" i="3"/>
  <c r="S36" i="3"/>
  <c r="I51" i="5" l="1"/>
  <c r="U51" i="5" s="1"/>
  <c r="I52" i="5"/>
  <c r="U52" i="5" s="1"/>
  <c r="AK53" i="5"/>
  <c r="AF53" i="5"/>
  <c r="O53" i="5"/>
  <c r="T53" i="5"/>
  <c r="Z50" i="5"/>
  <c r="AL50" i="5" s="1"/>
  <c r="U50" i="5"/>
  <c r="Z48" i="5"/>
  <c r="AL48" i="5" s="1"/>
  <c r="Z47" i="5"/>
  <c r="AL47" i="5" s="1"/>
  <c r="U47" i="5"/>
  <c r="Z52" i="5"/>
  <c r="AL52" i="5" s="1"/>
  <c r="Z51" i="5"/>
  <c r="AL51" i="5" s="1"/>
  <c r="Z49" i="5"/>
  <c r="AL49" i="5" s="1"/>
  <c r="U46" i="5"/>
  <c r="U48" i="5"/>
  <c r="U49" i="5"/>
  <c r="Z46" i="5"/>
  <c r="AL46" i="5" s="1"/>
  <c r="V44" i="11" l="1"/>
  <c r="V45" i="3"/>
  <c r="V41" i="11"/>
  <c r="V42" i="3"/>
  <c r="V45" i="11"/>
  <c r="V46" i="3"/>
  <c r="V43" i="11"/>
  <c r="V44" i="3"/>
  <c r="V39" i="11"/>
  <c r="V40" i="3"/>
  <c r="V42" i="11"/>
  <c r="V43" i="3"/>
  <c r="V40" i="11"/>
  <c r="V41" i="3"/>
  <c r="P40" i="3"/>
  <c r="P39" i="11"/>
  <c r="P41" i="3"/>
  <c r="P40" i="11"/>
  <c r="P46" i="3"/>
  <c r="P45" i="11"/>
  <c r="P42" i="3"/>
  <c r="P41" i="11"/>
  <c r="P44" i="3"/>
  <c r="P43" i="11"/>
  <c r="P43" i="3"/>
  <c r="P42" i="11"/>
  <c r="P45" i="3"/>
  <c r="P44" i="11"/>
  <c r="AL53" i="5"/>
  <c r="U53" i="5"/>
  <c r="Z53" i="5"/>
  <c r="I53" i="5"/>
  <c r="V46" i="11" l="1"/>
  <c r="P46" i="11"/>
  <c r="AF54" i="5"/>
  <c r="AC102" i="5" s="1"/>
  <c r="AK102" i="5" s="1"/>
  <c r="Z107" i="5" s="1"/>
  <c r="O54" i="5"/>
  <c r="N102" i="5" s="1"/>
  <c r="T102" i="5" s="1"/>
  <c r="L107" i="5" s="1"/>
  <c r="V80" i="3"/>
  <c r="P80" i="3"/>
  <c r="V71" i="3"/>
  <c r="P71" i="3"/>
  <c r="P56" i="3"/>
  <c r="V56" i="3"/>
  <c r="V47" i="3"/>
  <c r="P47" i="3"/>
  <c r="M51" i="1" l="1"/>
  <c r="T79" i="3"/>
  <c r="R79" i="3"/>
  <c r="T78" i="3"/>
  <c r="R78" i="3"/>
  <c r="T77" i="3"/>
  <c r="R77" i="3"/>
  <c r="T76" i="3"/>
  <c r="R76" i="3"/>
  <c r="T75" i="3"/>
  <c r="R75" i="3"/>
  <c r="T74" i="3"/>
  <c r="R74" i="3"/>
  <c r="T73" i="3"/>
  <c r="R73" i="3"/>
  <c r="T70" i="3"/>
  <c r="R70" i="3"/>
  <c r="T69" i="3"/>
  <c r="R69" i="3"/>
  <c r="T68" i="3"/>
  <c r="R68" i="3"/>
  <c r="T67" i="3"/>
  <c r="R67" i="3"/>
  <c r="T66" i="3"/>
  <c r="R66" i="3"/>
  <c r="T65" i="3"/>
  <c r="R65" i="3"/>
  <c r="T64" i="3"/>
  <c r="R64" i="3"/>
  <c r="T55" i="3"/>
  <c r="R55" i="3"/>
  <c r="T54" i="3"/>
  <c r="R54" i="3"/>
  <c r="T53" i="3"/>
  <c r="R53" i="3"/>
  <c r="T52" i="3"/>
  <c r="R52" i="3"/>
  <c r="T51" i="3"/>
  <c r="R51" i="3"/>
  <c r="T50" i="3"/>
  <c r="R50" i="3"/>
  <c r="T49" i="3"/>
  <c r="R49" i="3"/>
  <c r="T46" i="3"/>
  <c r="T45" i="3"/>
  <c r="T44" i="3"/>
  <c r="T43" i="3"/>
  <c r="T42" i="3"/>
  <c r="T41" i="3"/>
  <c r="T40" i="3"/>
  <c r="R46" i="3"/>
  <c r="R45" i="3"/>
  <c r="R44" i="3"/>
  <c r="R43" i="3"/>
  <c r="R42" i="3"/>
  <c r="R41" i="3"/>
  <c r="R40" i="3"/>
  <c r="M79" i="3"/>
  <c r="K79" i="3"/>
  <c r="M78" i="3"/>
  <c r="K78" i="3"/>
  <c r="M77" i="3"/>
  <c r="K77" i="3"/>
  <c r="M76" i="3"/>
  <c r="K76" i="3"/>
  <c r="M75" i="3"/>
  <c r="K75" i="3"/>
  <c r="M74" i="3"/>
  <c r="K74" i="3"/>
  <c r="M73" i="3"/>
  <c r="K73" i="3"/>
  <c r="M70" i="3"/>
  <c r="K70" i="3"/>
  <c r="M69" i="3"/>
  <c r="K69" i="3"/>
  <c r="M68" i="3"/>
  <c r="K68" i="3"/>
  <c r="M67" i="3"/>
  <c r="K67" i="3"/>
  <c r="M66" i="3"/>
  <c r="K66" i="3"/>
  <c r="M65" i="3"/>
  <c r="K65" i="3"/>
  <c r="M64" i="3"/>
  <c r="K64" i="3"/>
  <c r="M50" i="3"/>
  <c r="M51" i="3"/>
  <c r="M52" i="3"/>
  <c r="M53" i="3"/>
  <c r="M54" i="3"/>
  <c r="M55" i="3"/>
  <c r="M49" i="3"/>
  <c r="K50" i="3"/>
  <c r="K51" i="3"/>
  <c r="K52" i="3"/>
  <c r="K53" i="3"/>
  <c r="K54" i="3"/>
  <c r="K55" i="3"/>
  <c r="K49" i="3"/>
  <c r="M46" i="3"/>
  <c r="M45" i="3"/>
  <c r="M44" i="3"/>
  <c r="M43" i="3"/>
  <c r="M42" i="3"/>
  <c r="M41" i="3"/>
  <c r="M40" i="3"/>
  <c r="K41" i="3"/>
  <c r="K42" i="3"/>
  <c r="K43" i="3"/>
  <c r="K44" i="3"/>
  <c r="K45" i="3"/>
  <c r="K46" i="3"/>
  <c r="K40" i="3"/>
  <c r="D59" i="9"/>
  <c r="D58" i="9"/>
  <c r="D56" i="9"/>
  <c r="D57" i="9"/>
  <c r="D55" i="9"/>
  <c r="D53" i="9"/>
  <c r="D54" i="9"/>
  <c r="D52" i="9"/>
  <c r="D50" i="9"/>
  <c r="D51" i="9"/>
  <c r="D49" i="9"/>
  <c r="D47" i="9"/>
  <c r="D48" i="9"/>
  <c r="D46" i="9"/>
  <c r="D45" i="9"/>
  <c r="D44" i="9"/>
  <c r="D43" i="9"/>
  <c r="D42" i="9"/>
  <c r="D39" i="9"/>
  <c r="D40" i="9"/>
  <c r="D41" i="9"/>
  <c r="D38" i="9"/>
  <c r="D35" i="9"/>
  <c r="D36" i="9"/>
  <c r="D37" i="9"/>
  <c r="D34" i="9"/>
  <c r="D32" i="9"/>
  <c r="D33" i="9"/>
  <c r="D31" i="9"/>
  <c r="D29" i="9"/>
  <c r="D30" i="9"/>
  <c r="D28" i="9"/>
  <c r="D25" i="9"/>
  <c r="D26" i="9"/>
  <c r="D27" i="9"/>
  <c r="D24" i="9"/>
  <c r="D19" i="9"/>
  <c r="D20" i="9"/>
  <c r="D21" i="9"/>
  <c r="D22" i="9"/>
  <c r="D23" i="9"/>
  <c r="D18" i="9"/>
  <c r="D12" i="9"/>
  <c r="D13" i="9"/>
  <c r="D14" i="9"/>
  <c r="D15" i="9"/>
  <c r="D16" i="9"/>
  <c r="D17" i="9"/>
  <c r="D11" i="9"/>
  <c r="D9" i="9"/>
  <c r="D10" i="9"/>
  <c r="D8" i="9"/>
  <c r="D4" i="9"/>
  <c r="D5" i="9"/>
  <c r="D6" i="9"/>
  <c r="D7" i="9"/>
  <c r="A2" i="9"/>
  <c r="A62" i="9"/>
  <c r="D3" i="9"/>
  <c r="E67" i="11" l="1"/>
  <c r="E50" i="11"/>
  <c r="E39" i="11"/>
  <c r="E65" i="11"/>
  <c r="E42" i="11"/>
  <c r="E68" i="11"/>
  <c r="E44" i="11"/>
  <c r="E73" i="11"/>
  <c r="E69" i="11"/>
  <c r="E41" i="11"/>
  <c r="E52" i="11"/>
  <c r="E53" i="11"/>
  <c r="E64" i="11"/>
  <c r="E77" i="11"/>
  <c r="E54" i="11"/>
  <c r="E76" i="11"/>
  <c r="E43" i="11"/>
  <c r="E74" i="11"/>
  <c r="E49" i="11"/>
  <c r="E78" i="11"/>
  <c r="E48" i="11"/>
  <c r="E66" i="11"/>
  <c r="E63" i="11"/>
  <c r="E45" i="11"/>
  <c r="E75" i="11"/>
  <c r="E51" i="11"/>
  <c r="E72" i="11"/>
  <c r="E40" i="11"/>
  <c r="H63" i="6"/>
  <c r="H69" i="6"/>
  <c r="H72" i="6"/>
  <c r="H71" i="6"/>
  <c r="H64" i="6"/>
  <c r="H74" i="6"/>
  <c r="H45" i="6"/>
  <c r="H65" i="6"/>
  <c r="H60" i="6"/>
  <c r="H70" i="6"/>
  <c r="H81" i="6"/>
  <c r="H77" i="6"/>
  <c r="H83" i="6"/>
  <c r="H82" i="6"/>
  <c r="H49" i="6"/>
  <c r="H73" i="6"/>
  <c r="H68" i="6"/>
  <c r="H50" i="6"/>
  <c r="H78" i="6"/>
  <c r="H47" i="6"/>
  <c r="H61" i="6"/>
  <c r="H80" i="6"/>
  <c r="H62" i="6"/>
  <c r="H79" i="6"/>
  <c r="H44" i="6"/>
  <c r="H46" i="6"/>
  <c r="H59" i="6"/>
  <c r="H48" i="6"/>
  <c r="N46" i="3"/>
  <c r="U69" i="3"/>
  <c r="U65" i="3"/>
  <c r="U55" i="3"/>
  <c r="U73" i="3"/>
  <c r="U67" i="3"/>
  <c r="U79" i="3"/>
  <c r="U75" i="3"/>
  <c r="U44" i="3"/>
  <c r="U42" i="3"/>
  <c r="U46" i="3"/>
  <c r="E64" i="3"/>
  <c r="C76" i="5" s="1"/>
  <c r="G71" i="3"/>
  <c r="E74" i="3"/>
  <c r="C94" i="5" s="1"/>
  <c r="G80" i="3"/>
  <c r="U41" i="3"/>
  <c r="U45" i="3"/>
  <c r="U50" i="3"/>
  <c r="U52" i="3"/>
  <c r="U54" i="3"/>
  <c r="U70" i="3"/>
  <c r="U74" i="3"/>
  <c r="U76" i="3"/>
  <c r="U78" i="3"/>
  <c r="N44" i="3"/>
  <c r="E49" i="3"/>
  <c r="C63" i="5" s="1"/>
  <c r="G56" i="3"/>
  <c r="E44" i="3"/>
  <c r="C50" i="5" s="1"/>
  <c r="G47" i="3"/>
  <c r="U64" i="3"/>
  <c r="U49" i="3"/>
  <c r="N64" i="3"/>
  <c r="N78" i="3"/>
  <c r="U51" i="3"/>
  <c r="U53" i="3"/>
  <c r="U66" i="3"/>
  <c r="U77" i="3"/>
  <c r="N76" i="3"/>
  <c r="U68" i="3"/>
  <c r="U43" i="3"/>
  <c r="U40" i="3"/>
  <c r="N74" i="3"/>
  <c r="N65" i="3"/>
  <c r="N40" i="3"/>
  <c r="N73" i="3"/>
  <c r="N66" i="3"/>
  <c r="N42" i="3"/>
  <c r="N53" i="3"/>
  <c r="N51" i="3"/>
  <c r="N52" i="3"/>
  <c r="N50" i="3"/>
  <c r="N49" i="3"/>
  <c r="N75" i="3"/>
  <c r="N77" i="3"/>
  <c r="N79" i="3"/>
  <c r="N70" i="3"/>
  <c r="N69" i="3"/>
  <c r="N68" i="3"/>
  <c r="N67" i="3"/>
  <c r="N55" i="3"/>
  <c r="N54" i="3"/>
  <c r="N41" i="3"/>
  <c r="N43" i="3"/>
  <c r="N45" i="3"/>
  <c r="E77" i="3"/>
  <c r="C97" i="5" s="1"/>
  <c r="E73" i="3"/>
  <c r="C93" i="5" s="1"/>
  <c r="E76" i="3"/>
  <c r="C96" i="5" s="1"/>
  <c r="E79" i="3"/>
  <c r="C99" i="5" s="1"/>
  <c r="E75" i="3"/>
  <c r="C95" i="5" s="1"/>
  <c r="E78" i="3"/>
  <c r="C98" i="5" s="1"/>
  <c r="E51" i="3"/>
  <c r="C65" i="5" s="1"/>
  <c r="E52" i="3"/>
  <c r="C66" i="5" s="1"/>
  <c r="E55" i="3"/>
  <c r="C69" i="5" s="1"/>
  <c r="E53" i="3"/>
  <c r="C67" i="5" s="1"/>
  <c r="E50" i="3"/>
  <c r="C64" i="5" s="1"/>
  <c r="E54" i="3"/>
  <c r="C68" i="5" s="1"/>
  <c r="E45" i="3"/>
  <c r="C51" i="5" s="1"/>
  <c r="E46" i="3"/>
  <c r="C52" i="5" s="1"/>
  <c r="E68" i="3"/>
  <c r="C80" i="5" s="1"/>
  <c r="E67" i="3"/>
  <c r="C79" i="5" s="1"/>
  <c r="E69" i="3"/>
  <c r="C81" i="5" s="1"/>
  <c r="E65" i="3"/>
  <c r="C77" i="5" s="1"/>
  <c r="E70" i="3"/>
  <c r="C82" i="5" s="1"/>
  <c r="E66" i="3"/>
  <c r="C78" i="5" s="1"/>
  <c r="E40" i="3"/>
  <c r="C46" i="5" s="1"/>
  <c r="E43" i="3"/>
  <c r="C49" i="5" s="1"/>
  <c r="E42" i="3"/>
  <c r="C48" i="5" s="1"/>
  <c r="E41" i="3"/>
  <c r="C47" i="5" s="1"/>
  <c r="AD38" i="5"/>
  <c r="AG38" i="5"/>
  <c r="AG39" i="5"/>
  <c r="Y39" i="5"/>
  <c r="Y38" i="5"/>
  <c r="T39" i="5"/>
  <c r="P40" i="6"/>
  <c r="I37" i="6"/>
  <c r="I33" i="6"/>
  <c r="I31" i="6"/>
  <c r="I29" i="6"/>
  <c r="A37" i="6"/>
  <c r="A35" i="6"/>
  <c r="A33" i="6"/>
  <c r="A31" i="6"/>
  <c r="A29" i="6"/>
  <c r="T38" i="1"/>
  <c r="T36" i="1"/>
  <c r="L31" i="11" s="1"/>
  <c r="S35" i="1"/>
  <c r="T37" i="1"/>
  <c r="L32" i="11" s="1"/>
  <c r="J14" i="6"/>
  <c r="H15" i="6"/>
  <c r="F15" i="6"/>
  <c r="A15" i="6"/>
  <c r="I13" i="6"/>
  <c r="A13" i="6"/>
  <c r="L11" i="6"/>
  <c r="F11" i="6"/>
  <c r="C11" i="6"/>
  <c r="N37" i="4"/>
  <c r="J13" i="4"/>
  <c r="H14" i="4"/>
  <c r="F14" i="4"/>
  <c r="A14" i="4"/>
  <c r="I12" i="4"/>
  <c r="A12" i="4"/>
  <c r="L10" i="4"/>
  <c r="F10" i="4"/>
  <c r="C10" i="4"/>
  <c r="E37" i="4" s="1"/>
  <c r="P14" i="5"/>
  <c r="J15" i="5"/>
  <c r="G15" i="5"/>
  <c r="A15" i="5"/>
  <c r="L13" i="5"/>
  <c r="A13" i="5"/>
  <c r="R11" i="5"/>
  <c r="G11" i="5"/>
  <c r="C11" i="5"/>
  <c r="F34" i="3"/>
  <c r="F33" i="3"/>
  <c r="F32" i="3"/>
  <c r="F31" i="3"/>
  <c r="F30" i="3"/>
  <c r="L15" i="3"/>
  <c r="J16" i="3"/>
  <c r="G16" i="3"/>
  <c r="A16" i="3"/>
  <c r="K14" i="3"/>
  <c r="A14" i="3"/>
  <c r="N12" i="3"/>
  <c r="G12" i="3"/>
  <c r="C12" i="3"/>
  <c r="I42" i="7"/>
  <c r="J13" i="7"/>
  <c r="H14" i="7"/>
  <c r="F14" i="7"/>
  <c r="A14" i="7"/>
  <c r="I12" i="7"/>
  <c r="L10" i="7"/>
  <c r="F10" i="7"/>
  <c r="C10" i="7"/>
  <c r="C42" i="7" s="1"/>
  <c r="T38" i="5"/>
  <c r="R38" i="5"/>
  <c r="P38" i="5"/>
  <c r="R39" i="5"/>
  <c r="N98" i="3"/>
  <c r="P40" i="5"/>
  <c r="A10" i="4"/>
  <c r="A11" i="5"/>
  <c r="A10" i="7"/>
  <c r="A12" i="3"/>
  <c r="A11" i="6"/>
  <c r="Q31" i="11" l="1"/>
  <c r="V31" i="11"/>
  <c r="L34" i="3"/>
  <c r="Q34" i="3" s="1"/>
  <c r="L33" i="11"/>
  <c r="Q32" i="11"/>
  <c r="V32" i="11"/>
  <c r="T35" i="1"/>
  <c r="S39" i="1"/>
  <c r="L33" i="3"/>
  <c r="AL38" i="5"/>
  <c r="C104" i="5"/>
  <c r="C107" i="5"/>
  <c r="U80" i="3"/>
  <c r="T80" i="3" s="1"/>
  <c r="N71" i="3"/>
  <c r="M71" i="3" s="1"/>
  <c r="U71" i="3"/>
  <c r="T71" i="3" s="1"/>
  <c r="N80" i="3"/>
  <c r="M80" i="3" s="1"/>
  <c r="U56" i="3"/>
  <c r="T56" i="3" s="1"/>
  <c r="N56" i="3"/>
  <c r="M56" i="3" s="1"/>
  <c r="U47" i="3"/>
  <c r="T47" i="3" s="1"/>
  <c r="N47" i="3"/>
  <c r="M47" i="3" s="1"/>
  <c r="E36" i="4"/>
  <c r="C40" i="7"/>
  <c r="I40" i="7"/>
  <c r="L93" i="6"/>
  <c r="C103" i="6" s="1"/>
  <c r="L103" i="6" s="1"/>
  <c r="L108" i="6" s="1"/>
  <c r="N36" i="4"/>
  <c r="R93" i="6"/>
  <c r="V36" i="3"/>
  <c r="T34" i="1"/>
  <c r="L29" i="11" s="1"/>
  <c r="I39" i="5"/>
  <c r="L39" i="5"/>
  <c r="V38" i="5"/>
  <c r="P33" i="6"/>
  <c r="T33" i="6" s="1"/>
  <c r="L32" i="3"/>
  <c r="Q33" i="11" l="1"/>
  <c r="V33" i="11"/>
  <c r="P31" i="6"/>
  <c r="T31" i="6" s="1"/>
  <c r="L30" i="11"/>
  <c r="L34" i="11" s="1"/>
  <c r="Q29" i="11"/>
  <c r="V29" i="11"/>
  <c r="T39" i="1"/>
  <c r="L31" i="3"/>
  <c r="Q31" i="3" s="1"/>
  <c r="Z105" i="5"/>
  <c r="Z108" i="5" s="1"/>
  <c r="Z111" i="5" s="1"/>
  <c r="L105" i="5"/>
  <c r="L108" i="5" s="1"/>
  <c r="L111" i="5" s="1"/>
  <c r="O81" i="3"/>
  <c r="U81" i="3" s="1"/>
  <c r="G85" i="3" s="1"/>
  <c r="H81" i="3"/>
  <c r="N81" i="3" s="1"/>
  <c r="A85" i="3" s="1"/>
  <c r="V34" i="3"/>
  <c r="T37" i="6"/>
  <c r="L30" i="3"/>
  <c r="P29" i="6"/>
  <c r="Q33" i="3"/>
  <c r="V33" i="3"/>
  <c r="Q32" i="3"/>
  <c r="V32" i="3"/>
  <c r="Q30" i="11" l="1"/>
  <c r="R34" i="11" s="1"/>
  <c r="B84" i="11" s="1"/>
  <c r="C85" i="11" s="1"/>
  <c r="C84" i="11" s="1"/>
  <c r="V30" i="11"/>
  <c r="V34" i="11" s="1"/>
  <c r="I84" i="11" s="1"/>
  <c r="V31" i="3"/>
  <c r="P39" i="6"/>
  <c r="T29" i="6"/>
  <c r="N85" i="3"/>
  <c r="Q30" i="3"/>
  <c r="R35" i="3" s="1"/>
  <c r="B85" i="3" s="1"/>
  <c r="V30" i="3"/>
  <c r="L35" i="3"/>
  <c r="J85" i="11" l="1"/>
  <c r="J84" i="11" s="1"/>
  <c r="N83" i="11"/>
  <c r="P84" i="11" s="1"/>
  <c r="T84" i="11" s="1"/>
  <c r="C86" i="3"/>
  <c r="C85" i="3" s="1"/>
  <c r="R39" i="6"/>
  <c r="E94" i="6" s="1"/>
  <c r="H94" i="6" s="1"/>
  <c r="H96" i="6" s="1"/>
  <c r="V35" i="3"/>
  <c r="I85" i="3" s="1"/>
  <c r="J86" i="3" s="1"/>
  <c r="J85" i="3" s="1"/>
  <c r="N84" i="3" l="1"/>
  <c r="P84" i="3" s="1"/>
  <c r="P86" i="3" s="1"/>
  <c r="Q85" i="3" l="1"/>
  <c r="T85" i="3" s="1"/>
</calcChain>
</file>

<file path=xl/sharedStrings.xml><?xml version="1.0" encoding="utf-8"?>
<sst xmlns="http://schemas.openxmlformats.org/spreadsheetml/2006/main" count="1559" uniqueCount="501">
  <si>
    <t>PROCESO: EVALUACIÓN DEL DESEMPEÑO LABORAL</t>
  </si>
  <si>
    <t>PERÍODO DE EVALUACIÓN</t>
  </si>
  <si>
    <t>DÍA</t>
  </si>
  <si>
    <t>MES</t>
  </si>
  <si>
    <t>AÑO</t>
  </si>
  <si>
    <t>al</t>
  </si>
  <si>
    <t>FECHA CONCERTACIÓN / FIJACIÓN O AJUSTE DE COMPROMISOS</t>
  </si>
  <si>
    <t>I. IDENTIFICACIÓN DEL EVALUADO</t>
  </si>
  <si>
    <t>Tipo de Documento</t>
  </si>
  <si>
    <t>Número de identificación</t>
  </si>
  <si>
    <t>CEDULA DE CIUDADANIA</t>
  </si>
  <si>
    <t>Denominación del empleo</t>
  </si>
  <si>
    <t>Nivel jerárquico</t>
  </si>
  <si>
    <t>Código</t>
  </si>
  <si>
    <t>Grado</t>
  </si>
  <si>
    <t>Propósito del empleo:</t>
  </si>
  <si>
    <t>PROFESIONAL</t>
  </si>
  <si>
    <t>II. IDENTIFICACIÓN DEL EVALUADOR (Jefe inmedidato)</t>
  </si>
  <si>
    <t>Tipo de documento</t>
  </si>
  <si>
    <t>III. IDENTIFICACIÓN EVALUADOR (Servidor público de Libre Nombramiento y Remoción en caso de constituir Comisión Evaluadora)</t>
  </si>
  <si>
    <t>Se requiere constituir Comisión Evaluadora</t>
  </si>
  <si>
    <t>NO</t>
  </si>
  <si>
    <t>CONCERTACIÓN / FIJACIÓN DE COMPROMISOS</t>
  </si>
  <si>
    <t>AJUSTE DE COMPROMISOS</t>
  </si>
  <si>
    <t>Compromisos Laborales.</t>
  </si>
  <si>
    <t>Peso porcentual del compromiso</t>
  </si>
  <si>
    <t xml:space="preserve"> PESO TOTAL PONDERADO DE LOS COMPROMISOS</t>
  </si>
  <si>
    <t>V. FIJACIÓN DE COMPETENCIAS COMPORTAMENTALES</t>
  </si>
  <si>
    <t>N°</t>
  </si>
  <si>
    <t>COMPETENCIA</t>
  </si>
  <si>
    <t xml:space="preserve">DEFINICIÓN </t>
  </si>
  <si>
    <t>CONDUCTAS ASOCIADAS</t>
  </si>
  <si>
    <t>VI. FIRMAS, RECLAMACIÓN U OBJECIÓN.</t>
  </si>
  <si>
    <t>FIRMA DEL EVALUADO</t>
  </si>
  <si>
    <t>FIRMA DEL JEFE INMEDIATO</t>
  </si>
  <si>
    <t>FIRMA DEL EVALUADOR EN COMISIÓN EVALUADORA</t>
  </si>
  <si>
    <t>Renuencia del Evaluado para firmar la concertación  de compromisos</t>
  </si>
  <si>
    <t>DATOS DEL TESTIGO</t>
  </si>
  <si>
    <t>FIRMA DEL TESTIGO</t>
  </si>
  <si>
    <t>FECHA</t>
  </si>
  <si>
    <t>DECISIÓN DE LA COMISIÓN DE PERSONAL</t>
  </si>
  <si>
    <t>MOTIVACIÓN DE LA DECISIÓN</t>
  </si>
  <si>
    <t>Número de Radicado</t>
  </si>
  <si>
    <t>Fecha Reclamación (dd/mm/aa)</t>
  </si>
  <si>
    <t>Apellidos</t>
  </si>
  <si>
    <t>Nombres</t>
  </si>
  <si>
    <t xml:space="preserve"> Área, Sección o Dependencia a la que pertenece el evaluador</t>
  </si>
  <si>
    <t>Cargo o Denominación del empleo</t>
  </si>
  <si>
    <t>II. IDENTIFICACIÓN EVALUADOR. (Jefe inmediato)</t>
  </si>
  <si>
    <t>CALIFICACIÓN DEL COMPROMISO</t>
  </si>
  <si>
    <t xml:space="preserve"> TOTALES</t>
  </si>
  <si>
    <t xml:space="preserve">Resultado total </t>
  </si>
  <si>
    <t>COMPETENCIAS COMPORTAMENTALES</t>
  </si>
  <si>
    <t>CALIFICACIÓN DEFINITIVA</t>
  </si>
  <si>
    <t>FECHA DE COMUNICACIÓN</t>
  </si>
  <si>
    <t>NIVEL</t>
  </si>
  <si>
    <t>INTERPONE RECURSOS</t>
  </si>
  <si>
    <t>SI</t>
  </si>
  <si>
    <t>RECURSO DE REPOSICIÓN</t>
  </si>
  <si>
    <t>RECURSO DE APELACIÓN</t>
  </si>
  <si>
    <t>DECISIÓN</t>
  </si>
  <si>
    <t>Nombre del Evaluado:</t>
  </si>
  <si>
    <t>Firma</t>
  </si>
  <si>
    <t>Nombre del Notificador:</t>
  </si>
  <si>
    <t>CALIFICACIÓN DEFINITIVA EN FIRME</t>
  </si>
  <si>
    <t>FIRMA Y NÚMERO DE CÉDULA DEL NOTIFICADO</t>
  </si>
  <si>
    <t>FIRMA Y NÚMERO DE CÉDULA DEL NOTIFICADOR</t>
  </si>
  <si>
    <t>IV. PLAN DE MEJORAMIENTO INDIVIDUAL DEL EMPLEADO PÚBLICO</t>
  </si>
  <si>
    <t>EVALUADO</t>
  </si>
  <si>
    <t>NOMBRE, FIRMA Y NÚMERO DE CÉDULA.</t>
  </si>
  <si>
    <t>EVALUADOR</t>
  </si>
  <si>
    <t>FECHA DE DILIGENCIAMIENTO</t>
  </si>
  <si>
    <t>FECHA DE CALIFICACIÓN</t>
  </si>
  <si>
    <t>1ª</t>
  </si>
  <si>
    <t>2ª</t>
  </si>
  <si>
    <t>3ª</t>
  </si>
  <si>
    <t>Causal</t>
  </si>
  <si>
    <t>TOTALES</t>
  </si>
  <si>
    <t>Total Días Laborados de cada Ev. Eventual</t>
  </si>
  <si>
    <t>CALIFICACIÓN TOTAL COMPROMISOS LABORALES</t>
  </si>
  <si>
    <t>Nombre del evaluador:</t>
  </si>
  <si>
    <t>Nombre del evaluador en Comisión Evaluadora:</t>
  </si>
  <si>
    <t>FECHA DE EVALUACIÓN</t>
  </si>
  <si>
    <t>CALIFICACIÓN DEL COMPROMISO 
(Con peso porcentual)</t>
  </si>
  <si>
    <t xml:space="preserve"> PESO TOTAL PONDERADO DE LOS COMPROMISOS LABORALES</t>
  </si>
  <si>
    <t>Total Días Laborados Efectivamente</t>
  </si>
  <si>
    <t>VIII. DECISIÓN DE RECURSOS</t>
  </si>
  <si>
    <t>Interpone recursos</t>
  </si>
  <si>
    <t>MOTIVACIÓN (Anexar Acto Administrativo):</t>
  </si>
  <si>
    <t>IX. CALIFICACIÓN DEFINITIVA</t>
  </si>
  <si>
    <t>IV. EVIDENCIAS</t>
  </si>
  <si>
    <t>Ubicación de la evidencia.</t>
  </si>
  <si>
    <t>Evidencia Aportada por</t>
  </si>
  <si>
    <t>TERCERO</t>
  </si>
  <si>
    <t>AUXILIAR PARA APOYO SEGURIDAD Y DEFENSA</t>
  </si>
  <si>
    <t>ASISTENCIAL</t>
  </si>
  <si>
    <t>TENIENTE</t>
  </si>
  <si>
    <t>6-1</t>
  </si>
  <si>
    <t>TOTAL CUANTITATIVO</t>
  </si>
  <si>
    <t>TOTAL CUALITATIVO</t>
  </si>
  <si>
    <t>Unidad, Dependencia, Sección o Área a la que pertenece el evaluado</t>
  </si>
  <si>
    <t>Unidad, Área, Sección o Dependencia a la que pertenece el evaluador</t>
  </si>
  <si>
    <t>TECNICO</t>
  </si>
  <si>
    <t>5-1</t>
  </si>
  <si>
    <t>3-1</t>
  </si>
  <si>
    <t>DIAS</t>
  </si>
  <si>
    <t>MESES</t>
  </si>
  <si>
    <t>AÑOS</t>
  </si>
  <si>
    <t>NIVEL JERARQUICO</t>
  </si>
  <si>
    <t>CODIGO</t>
  </si>
  <si>
    <t>GRADO</t>
  </si>
  <si>
    <t>GRADOS MIL</t>
  </si>
  <si>
    <t>SARGENTO SEGUNDO</t>
  </si>
  <si>
    <t>SARGENTO VICEPRIMERO</t>
  </si>
  <si>
    <t>SARGENTO PRIMERO</t>
  </si>
  <si>
    <t>SARGENTO MAYOR</t>
  </si>
  <si>
    <t>SARGENTO MAYOR DE COMANDO</t>
  </si>
  <si>
    <t>SUBTENIENTE</t>
  </si>
  <si>
    <t>CAPITAN</t>
  </si>
  <si>
    <t>MAYOR</t>
  </si>
  <si>
    <t>TENIENTE CORONEL</t>
  </si>
  <si>
    <t>CORONEL</t>
  </si>
  <si>
    <t>GENERAL</t>
  </si>
  <si>
    <t>BRIGADIER GENERAL</t>
  </si>
  <si>
    <t>MAYOR GENERAL</t>
  </si>
  <si>
    <t>NIVEL JERARQUICO MIL</t>
  </si>
  <si>
    <t>SUBOFICIAL</t>
  </si>
  <si>
    <t>OFICIAL</t>
  </si>
  <si>
    <t>PERIODO A EVALUAR</t>
  </si>
  <si>
    <t>1ER TRIMESTRE</t>
  </si>
  <si>
    <t>2DO TRIMESTRE</t>
  </si>
  <si>
    <t>1ER SEMESTRE</t>
  </si>
  <si>
    <t>2DO SEMESTRE</t>
  </si>
  <si>
    <t>TOTAL EVALUADO</t>
  </si>
  <si>
    <t>TOTAL SEMESTRE</t>
  </si>
  <si>
    <t>TOTAL ANUAL</t>
  </si>
  <si>
    <t>MANIFIESTE LA RAZÓN DEL AJUSTE DE LOS COMPROMISOS</t>
  </si>
  <si>
    <t>Capacidad para responder individualmente por la guarda y cuidado de la información del Sector Defensa de la que tenga conocimiento, por razón del empleo.</t>
  </si>
  <si>
    <t xml:space="preserve">• Reconoce en el ejercicio de sus funciones los niveles de mando militar y policial, respetando el conducto regular.
• Demuestra sentido de pertenencia con el logro de los objetivos institucionales de la Fuerza Pública, orientados a salvaguardar la seguridad nacional, así como disponibilidad permanente para el ejercicio de sus funciones.
• Responde en su actividad laboral y personal, manifestando entendimiento de la cultura organizacional del Sector, así como una interiorización de los valores asociados al compromiso con la Defensa y Seguridad Nacional. </t>
  </si>
  <si>
    <t xml:space="preserve">• Conoce teorías, metodologías, y cuerpos científicos necesarios para el desarrollo de los procesos, procedimientos y actividades
requeridos por el Sector Defensa.
• Propone alternativas de acción de acuerdo con su formación profesional.
• Apoya la ejecución de planes, programas y proyectos propios del Sector Defensa.
• Se actualiza sobre el desarrollo de teorías y nuevas tecnologías requeridas para el desarrollo de la organización. </t>
  </si>
  <si>
    <t>Contribuir al desarrollo laboral de la sinergia de los equipos de trabajo, para el cumplimiento de las metas institucionales.</t>
  </si>
  <si>
    <t>• Aporta, comparte y comunica sus conocimientos, para el desarrollo de las tareas conjuntas de forma interdisciplinaria.
• Crea relaciones de trabajo efectivas. 
• Permite el desarrollo de un clima laboral adecuado para el desarrollo de un clima laboral adecuado para el desarrollo eficiente de los equipos de trabajo.</t>
  </si>
  <si>
    <t xml:space="preserve">• Ejecuta sus tareas con los criterios de calidad establecidos.
• Revisa procedimientos e instrumentos para mejorar tiempos y resultados para anticipar soluciones a problemas.
• Desarrolla actividades de acuerdo con las pautas y protocolos establecidos. </t>
  </si>
  <si>
    <t>Apoyar a través de conocimientos y aplicación de tecnología, la gestión administrativa requerida por el Sector Defensa.</t>
  </si>
  <si>
    <t>Contar con los conocimientos técnicos actualizados y aplicarlos a situaciones concretas de trabajo, con altos estándares de calidad.</t>
  </si>
  <si>
    <t xml:space="preserve">Conoce el impacto de sus acciones y la forma de afrontarlas </t>
  </si>
  <si>
    <t xml:space="preserve">• Utiliza el tiempo de manera eficiente
• Maneja adecuadamente los implementos requeridos para la ejecución de sus tareas.
• Realiza las tareas con criterios de productividad, calidad, eficiencia y efectividad. </t>
  </si>
  <si>
    <t>Apoyar a través de su actividad laboral el cumplimiento del objeto misional del Sector Defensa.</t>
  </si>
  <si>
    <t>• Presta una asistencia laboral administrativa al desarrollo del Sector Defensa.
• Cumple las instrucciones dadas, presta asistencia técnica administrativa de apoyo propias de su quehacer laboral.
• Asume y acata el control de los funcionarios responsables de las actividades asignadas.</t>
  </si>
  <si>
    <t>• Articula sus actuaciones con la de los demás.
• Cumple con los compromisos adquiridos.
• Facilita la labor de sus superiores y compañeros de trabajo</t>
  </si>
  <si>
    <t>Adaptarse a las políticas institucionales y acatar instrucciones operativas.</t>
  </si>
  <si>
    <t>Unidad, Dependencia, Sección o Área a la que pertenece el evaluador</t>
  </si>
  <si>
    <t>Unidad, Sección, Dependencia o área a la que pertenece el evaluador</t>
  </si>
  <si>
    <t>COMISION
EVALUADORA</t>
  </si>
  <si>
    <t>PROCESO: EVALUACIÓN DESEMPEÑO LABORAL</t>
  </si>
  <si>
    <t>CONSOLIDADO INFORMACIÓN GENERAL EVALUACIÓN PERIODO ANUAL</t>
  </si>
  <si>
    <t>CONSOLIDADO INFORMACIÓN GENERAL EVALUACIÓN PERIODO DE PRUEBA</t>
  </si>
  <si>
    <t>Unidad, Sección, Dependencia o Área a la que pertenece el evaluador</t>
  </si>
  <si>
    <t>DENOMINACION DEL EMPLEO</t>
  </si>
  <si>
    <t>TÉCNICO PARA APOYO SEGURIDAD Y DEFENSA</t>
  </si>
  <si>
    <t>PROFESIONAL DE DEFENSA</t>
  </si>
  <si>
    <t>PRIMERA EVALUACION TRIMESTRAL</t>
  </si>
  <si>
    <t>PRIMERA EVALUACION SEMESTRAL</t>
  </si>
  <si>
    <t>SEGUNDA EVALUACION TRIMESTRAL</t>
  </si>
  <si>
    <t>SEGUNDA EVALUACION SEMESTRAL</t>
  </si>
  <si>
    <t>TOTALES PARCIALES TRIMESTRALES</t>
  </si>
  <si>
    <t>TOTALES PARCIALES SEMESTRALES</t>
  </si>
  <si>
    <t>EVALUACIÓN INDIVIDUAL SEGUNDO TRIMESTRE</t>
  </si>
  <si>
    <t>EVALUACIÓN INDIVIDUAL SEGUNDO SEMESTRE</t>
  </si>
  <si>
    <t>EVALUACIÓN INDIVIDUAL PRIMER SEMESTRE</t>
  </si>
  <si>
    <t>EVALUACIÓN INDIVIDUAL PRIMER TRIMESTRE</t>
  </si>
  <si>
    <t>Unidad, Dependencia o área a la que pertenece el evaluador</t>
  </si>
  <si>
    <t>No. Calificación</t>
  </si>
  <si>
    <t>PERIODO TRIMESTRAL</t>
  </si>
  <si>
    <t>PERIODO SEMESTRAL</t>
  </si>
  <si>
    <t>ALTO</t>
  </si>
  <si>
    <t>BAJO</t>
  </si>
  <si>
    <t>FORMATO 6. EVALUACIÓN EXTRAORDINARIA</t>
  </si>
  <si>
    <t>Uniad, Sección, Área o Dependencia a la que pertenece el evaluador</t>
  </si>
  <si>
    <t>PERÍODO DE
EVALUACIÓN</t>
  </si>
  <si>
    <t>AL</t>
  </si>
  <si>
    <t>DD-MM-AAAA</t>
  </si>
  <si>
    <t>MUY ALTO</t>
  </si>
  <si>
    <t>ACEPTABLE</t>
  </si>
  <si>
    <t>TOTAL</t>
  </si>
  <si>
    <t>CALIFICACIÓN
 COMPORTAMENTAL</t>
  </si>
  <si>
    <t>FECHA: DD-MM-AAAA</t>
  </si>
  <si>
    <t>EVALUACIÓN COMPETENCIAS COMPORTAMENTALES</t>
  </si>
  <si>
    <t>Desarrollar las tareas a cargo en el marco de los procedimientos vigentes y proponer e introducir acciones para acelerar la mejora continua y la productividad.</t>
  </si>
  <si>
    <t xml:space="preserve">Apoyar a través de conocimientos y aplicación de tecnologías, el cumplimiento del objeto misional del Sector Defensa. </t>
  </si>
  <si>
    <t xml:space="preserve">Demostración individual de cómo el funcionario identifica y asume las responsabilidades a su cargo, teniendo en cuenta la disponibilidad permanente que se requiere de su parte, la organización jerárquica de la Fuerza marco en el cual se desempeña, así como la identidad con los valores
institucionales del Sector Defensa. </t>
  </si>
  <si>
    <t xml:space="preserve">Dirigir las decisiones y acciones a la satisfacción de las necesidades e intereses de los usuarios (internos y externos) y de los ciudadanos, de conformidad con las responsabilidades públicas asignadas a la entidad. </t>
  </si>
  <si>
    <t>Poseer conocimientos académicos, herramientas y metodologías propias de la formación profesional.</t>
  </si>
  <si>
    <t xml:space="preserve">•Protege de terceros no autorizados, la información del Sector Defensa que maneja.
•Adopta las precauciones requeridas para evitar la divulgación no autorizada de la información del Sector Defensa a cargo, así como de aquella a la que por razones del servicio tenga acceso.
• Guarda prudencia para abordar temas que comprometen información confidencial.
•Recoge información imprescindible para el desarrollo de la tarea
•Organiza y custodia de forma adecuada la información a su cuidado, teniendo en cuenta las normas legales y de la organización </t>
  </si>
  <si>
    <t>LA SUMATORIA DE LOS PORCENTAJES NO DEBE SER SUPERIOR AL 100%</t>
  </si>
  <si>
    <t>EVALUACIÓN EXTRAORDINARIA</t>
  </si>
  <si>
    <t>APTITUD COGNOSCITIVA PROPIA DE LA FORMACION PROFESIONAL  (NIVEL PROFESIONAL)</t>
  </si>
  <si>
    <t>HABILIDAD TÉCNICA MISIONAL Y DE SERVICIOS (NIVEL TECNICO)</t>
  </si>
  <si>
    <t>HABILIDAD TÉCNICA ADMINISTRATIVA Y DE APOYO (COMPT NIVEL TECNICO)</t>
  </si>
  <si>
    <t>CONFIABLIDAD TÉCNICA (NIVEL TECNICO)</t>
  </si>
  <si>
    <t>DISCIPLINA (NIVEL TECNICO)</t>
  </si>
  <si>
    <t>RESPONSABILIDAD (NIVEL TECNICO)</t>
  </si>
  <si>
    <t>APOYO Y ASISTENCIA AL OBJETO MISIONAL Y DE SERVICIOS (NIVEL ASISTENCIAL)</t>
  </si>
  <si>
    <t>APOYO Y ASISTENCIA ADMINISTRATIVA (NIVEL ASISTENCIAL)</t>
  </si>
  <si>
    <t>COLABORACIÓN (NIVEL ASISTENCIAL)</t>
  </si>
  <si>
    <t>SEGUIMIENTO DE INSTRUCCIONES (NIVEL ASISTENCIAL)</t>
  </si>
  <si>
    <t xml:space="preserve"> FORMATO 2. FIJACIÓN DE EVIDENCIAS</t>
  </si>
  <si>
    <t>NÚMERO DE CÉDULA</t>
  </si>
  <si>
    <t>NOMBRE, FIRMA</t>
  </si>
  <si>
    <t>FIRMAS</t>
  </si>
  <si>
    <t>RESERVA DE LA INFORMACION (COMPETENCIA COMÚN DEL SECTOR)</t>
  </si>
  <si>
    <t>IDENTIDAD CON LA CULTURA ORGANIZACIONAL (COMPETENCIA COMÚN DEL SECTOR)</t>
  </si>
  <si>
    <t>ORIENTACION AL USUARIO Y AL CIUDADANO (COMPETENCIA  COMÚN DEL SECTOR)</t>
  </si>
  <si>
    <t>COMROMISO CON LA ORGANIZACIÓN (COMPETENCIA COMÚN DEL SECTOR)</t>
  </si>
  <si>
    <t>TRABAJO EN EQUIPO E INTERDISCIPLINARIO (NIVEL PROFESIONAL)</t>
  </si>
  <si>
    <t>GESTION DE PROCEDIMIENTOS (NIVEL PROFESIONAL)</t>
  </si>
  <si>
    <t>VI. RESULTADO DE LAS EVALUACIONES POR PERIODO EVALUADO</t>
  </si>
  <si>
    <r>
      <t xml:space="preserve">MOTIVACIÓN </t>
    </r>
    <r>
      <rPr>
        <sz val="14"/>
        <rFont val="Calibri"/>
        <family val="2"/>
        <scheme val="minor"/>
      </rPr>
      <t>(podrá relacionar anexos)</t>
    </r>
    <r>
      <rPr>
        <b/>
        <sz val="14"/>
        <rFont val="Calibri"/>
        <family val="2"/>
        <scheme val="minor"/>
      </rPr>
      <t>:</t>
    </r>
  </si>
  <si>
    <t>CALIFICACION COMPROMISO POR EV. PARCIAL EVENTUAL</t>
  </si>
  <si>
    <t>Desde
DD/MM/AAAA</t>
  </si>
  <si>
    <t>Hasta
DD/MM/AAAA</t>
  </si>
  <si>
    <t>Días Laborados de cada Evaluación</t>
  </si>
  <si>
    <t xml:space="preserve">Calificación Parcial Eventual </t>
  </si>
  <si>
    <t xml:space="preserve">Por cambio de evaluador </t>
  </si>
  <si>
    <t>Seleccione</t>
  </si>
  <si>
    <t>V. CALIFICACIÓN COMPETENCIAS COMPORTAMENTALES</t>
  </si>
  <si>
    <t>VII. NOTIFICACION RESULTADOS</t>
  </si>
  <si>
    <t>IV. CONCERTACIÓN DE COMPROMISOS FUNCIONALES Y COMPETENCIAS COMPORTAMENTALES.</t>
  </si>
  <si>
    <t>IV. CALIFICACIÓN COMPROMISOS FUNCIONALES</t>
  </si>
  <si>
    <t>Propósito del empleo</t>
  </si>
  <si>
    <t>Periodo a Evaluar 
Peso porcentual del compromiso</t>
  </si>
  <si>
    <t>CALIFICACIÓN
FUNCIONAL</t>
  </si>
  <si>
    <t>COMPETENCIAS FUNCIONALES</t>
  </si>
  <si>
    <t>VII. CONSOLIDADO CALIFICACIONES DE LOS DOS PERIODOS EVALUADOS EN LOS COMPONENTES FUNCIONAL Y COMPORTAMENTAL</t>
  </si>
  <si>
    <t>FORMATO 1. CONCERTACIÓN COMPROMISOS FUNCIONALES Y COMPETENCIAS COMPORTAMENTALES</t>
  </si>
  <si>
    <t>RESULTADOS FINALES</t>
  </si>
  <si>
    <t xml:space="preserve">PESO PONDERADO </t>
  </si>
  <si>
    <t>COMPROMISOS FUNCIONALES</t>
  </si>
  <si>
    <t>VIII. NOTIFICACIÓN DE LAS EVALUACIONES</t>
  </si>
  <si>
    <t>IX. DECISIÓN DE RECURSOS</t>
  </si>
  <si>
    <t>MINISTERIO DE DEFENSA NACIONAL</t>
  </si>
  <si>
    <t>Apoyar a través de su actividad laboral la gestión administrativa requerida por el Sector Defensa.</t>
  </si>
  <si>
    <t>DEFINCIÓN DE LA COMPETENCIA</t>
  </si>
  <si>
    <t xml:space="preserve">Asumir un comportamiento adecuado a las necesidades, prioridades y metas 
organizacionales </t>
  </si>
  <si>
    <t xml:space="preserve">• Promueve el cumplimiento de las metas de la organización y respeta sus normas.
• Apoya a la organización en las acciones que esta lo requiera.
• Demuestra sentido de partencia en todas sus actuaciones.
• Toma la iniciativa de colaborar con sus compañeros y con otras áreas cuando se requiere.
• Asume la responsabilidad por sus resultados.
• Aplica las medidas preventivas establecidas en la organización para prevenir riesgos en el campo de su función
• Cumple con oportunidad las funciones de acuerdo con los estándares, objetivos y tiempos establecidos por la entidad. </t>
  </si>
  <si>
    <t xml:space="preserve">• Valora y atiende las necesidades y peticiones de los usuarios y de los ciudadanos de forma oportuna.
• Reconoce la interdependencia entre su trabajo y el de los otros.
• Desarrolla los mecanismos establecidos, para identificar las necesidades e inquietudes de los usuarios y ciudadanos.
• Incorpora las necesidades de usuarios y ciudadanos en los proyectos institucionales, teniendo en cuenta la visión de servicio a corto, mediano y largo plazo.
• Aplica los conceptos de no estigmatización y no discriminación y genera espacios y lenguaje incluyente.
• Escucha activamente e informa con veracidad al usuario o ciudadano. </t>
  </si>
  <si>
    <t>• Demuestra comprende y aplica conocimientos y tecnologías requeridas al servicio del cumplimiento de la misión del Sector Defensa.
• Presta una asistencia técnica de servicio al desarrollo de labores misionales incluidas las de seguridad, defensa e inteligencia militar o policial.
• Comprende y cumple las instrucciones dadas para la realización de actividades propias de su servicio relacionado con la misión sectorial.
• Es recursivo y práctico en la asistencia técnico en desarrollo de procesos misionales llevados a cabo por las Fuerzas Militares y la Policía Nacional.</t>
  </si>
  <si>
    <t>• Demuestra comprende y aplica conocimientos y tecnologías administrativas, requeridas por el Sector Defensa.
• Presta asistencia técnica administrativa de apoyo, al desarrollo de las labores del Sector Defensa.
• Participa de manera activa, en los equipos de trabajo que apoyan la actividad administrativa del Sector Defensa.
• Cumple las normas de seguridad exigidas en el desarrollo de funciones asignadas.</t>
  </si>
  <si>
    <t>• Aplica el conocimiento técnico en el desarrollo de sus responsabilidades.
• Mantiene actualizado su conocimiento para apoyar su gestión.</t>
  </si>
  <si>
    <t>• Presta asistencia laboral de servicio, al desarrollo del cumplimiento de la misión del Sector Defensa, incluida el área de seguridad, defensa e inteligencia.
•Entiende y cumple instrucciones de seguridad, confidencialidad y reserva dadas, para la realización de actividades propias de su servicio.
• Cumple las normas de seguridad exigidas en el desarrollo de las funciones asignadas.</t>
  </si>
  <si>
    <t>Coopera con los demás con el fin de alcanzar los objetivos institucionales</t>
  </si>
  <si>
    <t>• Recibe instrucciones y desarrolla actividades de apoyo administrativo y asistencial de acuerdo con los procedimientos establecidos.
• Acepta y atiende la supervisión y atención permanente.</t>
  </si>
  <si>
    <t xml:space="preserve">EVALUACION COMPROMISOS FUNCIONALES </t>
  </si>
  <si>
    <t>EVALUACION COMPETENCIAS COMPORTAMENTALES</t>
  </si>
  <si>
    <t>EVALUACIÓN COMPROMISOS LABORALES</t>
  </si>
  <si>
    <t>MEDIO</t>
  </si>
  <si>
    <t>ESCALA COMPORTAMENTAL</t>
  </si>
  <si>
    <t>ITEM</t>
  </si>
  <si>
    <t>Compromiso Comportamental</t>
  </si>
  <si>
    <t>Conducta Asociada</t>
  </si>
  <si>
    <t>• Guarda prudencia para abordar temas que comprometen información confidencial.</t>
  </si>
  <si>
    <t>• Demuestra sentido de pertenencia con el logro de los objetivos institucionales de la Fuerza Pública, orientados a salvaguardar la seguridad nacional, así como disponibilidad permanente para el ejercicio de sus funciones.</t>
  </si>
  <si>
    <t xml:space="preserve">• Responde en su actividad laboral y personal, manifestando entendimiento de la cultura organizacional del Sector, así como una interiorización de los valores asociados al compromiso con la Defensa y Seguridad Nacional. </t>
  </si>
  <si>
    <t xml:space="preserve">Demostración individual de cómo el funcionario identifica y asume las responsabilidades a su cargo, teniendo en cuenta la disponibilidad permanente que se requiere de su parte, la organización jerárquica de la Fuerza marco en el cual se desempeña, así como la identidad con los valores institucionales del Sector Defensa. </t>
  </si>
  <si>
    <t>• Reconoce en el ejercicio de sus funciones los niveles de mando militar y policial, respetando el conducto regular.</t>
  </si>
  <si>
    <t xml:space="preserve">Asumir un comportamiento adecuado a las necesidades, prioridades y metas organizacionales </t>
  </si>
  <si>
    <t>• Apoya a la organización en las acciones que esta lo requiera.</t>
  </si>
  <si>
    <t>• Demuestra sentido de partencia en todas sus actuaciones.</t>
  </si>
  <si>
    <t>• Aplica las medidas preventivas establecidas en la organización para prevenir riesgos en el campo de su función</t>
  </si>
  <si>
    <t>• Asume la responsabilidad por sus resultados.</t>
  </si>
  <si>
    <t>• Toma la iniciativa de colaborar con sus compañeros y con otras áreas cuando se requiere.</t>
  </si>
  <si>
    <t xml:space="preserve">• Cumple con oportunidad las funciones de acuerdo con los estándares, objetivos y tiempos establecidos por la entidad. </t>
  </si>
  <si>
    <t>• Promueve el cumplimiento de las metas de la organización y respeta sus normas.</t>
  </si>
  <si>
    <t>• Reconoce la interdependencia entre su trabajo y el de los otros.</t>
  </si>
  <si>
    <t>• Desarrolla los mecanismos establecidos, para identificar las necesidades e inquietudes de los usuarios y ciudadanos.</t>
  </si>
  <si>
    <t>• Incorpora las necesidades de usuarios y ciudadanos en los proyectos institucionales, teniendo en cuenta la visión de servicio a corto, mediano y largo plazo.</t>
  </si>
  <si>
    <t xml:space="preserve">• Escucha activamente e informa con veracidad al usuario o ciudadano. </t>
  </si>
  <si>
    <t>• Valora y atiende las necesidades y peticiones de los usuarios y de los ciudadanos de forma oportuna.</t>
  </si>
  <si>
    <t>• Aplica los conceptos de no estigmatización y no discriminación y genera espacios y lenguaje incluyente.</t>
  </si>
  <si>
    <t>• Propone alternativas de acción de acuerdo con su formación profesional.</t>
  </si>
  <si>
    <t>• Apoya la ejecución de planes, programas y proyectos propios del Sector Defensa.</t>
  </si>
  <si>
    <t xml:space="preserve">• Se actualiza sobre el desarrollo de teorías y nuevas tecnologías requeridas para el desarrollo de la organización. </t>
  </si>
  <si>
    <t>• Conoce teorías, metodologías, y cuerpos científicos necesarios para el desarrollo de los procesos, procedimientos y actividades requeridos por el Sector Defensa.</t>
  </si>
  <si>
    <t xml:space="preserve">• Crea relaciones de trabajo efectivas. </t>
  </si>
  <si>
    <t>• Permite el desarrollo de un clima laboral adecuado para el desarrollo de un clima laboral adecuado para el desarrollo eficiente de los equipos de trabajo.</t>
  </si>
  <si>
    <t>• Aporta, comparte y comunica sus conocimientos, para el desarrollo de las tareas conjuntas de forma interdisciplinaria.</t>
  </si>
  <si>
    <t>• Revisa procedimientos e instrumentos para mejorar tiempos y resultados para anticipar soluciones a problemas.</t>
  </si>
  <si>
    <t xml:space="preserve">• Desarrolla actividades de acuerdo con las pautas y protocolos establecidos. </t>
  </si>
  <si>
    <t>• Ejecuta sus tareas con los criterios de calidad establecidos.</t>
  </si>
  <si>
    <t>• Presta una asistencia técnica de servicio al desarrollo de labores misionales incluidas las de seguridad, defensa e inteligencia militar o policial.</t>
  </si>
  <si>
    <t>• Comprende y cumple las instrucciones dadas para la realización de actividades propias de su servicio relacionado con la misión sectorial.</t>
  </si>
  <si>
    <t>• Es recursivo y práctico en la asistencia técnico en desarrollo de procesos misionales llevados a cabo por las Fuerzas Militares y la Policía Nacional.</t>
  </si>
  <si>
    <t>• Demuestra comprende y aplica conocimientos y tecnologías requeridas al servicio del cumplimiento de la misión del Sector Defensa.</t>
  </si>
  <si>
    <t>• Presta asistencia técnica administrativa de apoyo, al desarrollo de las labores del Sector Defensa.</t>
  </si>
  <si>
    <t>• Participa de manera activa, en los equipos de trabajo que apoyan la actividad administrativa del Sector Defensa.</t>
  </si>
  <si>
    <t>• Cumple las normas de seguridad exigidas en el desarrollo de funciones asignadas.</t>
  </si>
  <si>
    <t>• Demuestra comprende y aplica conocimientos y tecnologías administrativas, requeridas por el Sector Defensa.</t>
  </si>
  <si>
    <t>• Mantiene actualizado su conocimiento para apoyar su gestión.</t>
  </si>
  <si>
    <t>• Aplica el conocimiento técnico en el desarrollo de sus responsabilidades.</t>
  </si>
  <si>
    <t>• Maneja adecuadamente los implementos requeridos para la ejecución de sus tareas.</t>
  </si>
  <si>
    <t xml:space="preserve">• Realiza las tareas con criterios de productividad, calidad, eficiencia y efectividad. </t>
  </si>
  <si>
    <t>• Utiliza el tiempo de manera eficiente</t>
  </si>
  <si>
    <t>•Entiende y cumple instrucciones de seguridad, confidencialidad y reserva dadas, para la realización de actividades propias de su servicio.</t>
  </si>
  <si>
    <t>• Cumple las normas de seguridad exigidas en el desarrollo de las funciones asignadas.</t>
  </si>
  <si>
    <t>• Presta asistencia laboral de servicio, al desarrollo del cumplimiento de la misión del Sector Defensa, incluida el área de seguridad, defensa e inteligencia.</t>
  </si>
  <si>
    <t>• Cumple las instrucciones dadas, presta asistencia técnica administrativa de apoyo propias de su quehacer laboral.</t>
  </si>
  <si>
    <t>• Asume y acata el control de los funcionarios responsables de las actividades asignadas.</t>
  </si>
  <si>
    <t>• Presta una asistencia laboral administrativa al desarrollo del Sector Defensa.</t>
  </si>
  <si>
    <t>• Cumple con los compromisos adquiridos.</t>
  </si>
  <si>
    <t>• Facilita la labor de sus superiores y compañeros de trabajo</t>
  </si>
  <si>
    <t>• Articula sus actuaciones con la de los demás.</t>
  </si>
  <si>
    <t>• Acepta y atiende la supervisión y atención permanente.</t>
  </si>
  <si>
    <t>• Recibe instrucciones y desarrolla actividades de apoyo administrativo y asistencial de acuerdo con los procedimientos establecidos.</t>
  </si>
  <si>
    <t>COMPROMISO CON LA ORGANIZACIÓN (COMPETENCIA COMÚN DEL SECTOR)</t>
  </si>
  <si>
    <t xml:space="preserve">1 Protege de terceros no autorizados, la información del Sector Defensa que maneja.
2 Adopta las precauciones requeridas para evitar la divulgación no autorizada de la información del Sector Defensa a cargo, así como de aquella a la que por razones del servicio tenga acceso.
3 Guarda prudencia para abordar temas que comprometen información confidencial.
4 Recoge información imprescindible para el desarrollo de la tarea
5 Organiza y custodia de forma adecuada la información a su cuidado, teniendo en cuenta las normas legales y de la organización </t>
  </si>
  <si>
    <t xml:space="preserve">1 Reconoce en el ejercicio de sus funciones los niveles de mando militar y policial, respetando el conducto regular.
2 Demuestra sentido de pertenencia con el logro de los objetivos institucionales de la Fuerza Pública, orientados a salvaguardar la seguridad nacional, así como disponibilidad permanente para el ejercicio de sus funciones.
3 Responde en su actividad laboral y personal, manifestando entendimiento de la cultura organizacional del Sector, así como una interiorización de los valores asociados al compromiso con la Defensa y Seguridad Nacional. </t>
  </si>
  <si>
    <t xml:space="preserve">1 Promueve el cumplimiento de las metas de la organización y respeta sus normas.
2 Apoya a la organización en las acciones que esta lo requiera.
3 Demuestra sentido de partencia en todas sus actuaciones.
4 Toma la iniciativa de colaborar con sus compañeros y con otras áreas cuando se requiere.
5 Asume la responsabilidad por sus resultados.
6 Aplica las medidas preventivas establecidas en la organización para prevenir riesgos en el campo de su función
7 Cumple con oportunidad las funciones de acuerdo con los estándares, objetivos y tiempos establecidos por la entidad. </t>
  </si>
  <si>
    <t xml:space="preserve">1 Valora y atiende las necesidades y peticiones de los usuarios y de los ciudadanos de forma oportuna.
2 Reconoce la interdependencia entre su trabajo y el de los otros.
3 Desarrolla los mecanismos establecidos, para identificar las necesidades e inquietudes de los usuarios y ciudadanos.
4 Incorpora las necesidades de usuarios y ciudadanos en los proyectos institucionales, teniendo en cuenta la visión de servicio a corto, mediano y largo plazo.
5 Aplica los conceptos de no estigmatización y no discriminación y genera espacios y lenguaje incluyente.
6 Escucha activamente e informa con veracidad al usuario o ciudadano. </t>
  </si>
  <si>
    <t xml:space="preserve">1 Conoce teorías, metodologías, y cuerpos científicos necesarios para el desarrollo de los procesos, procedimientos y actividades
requeridos por el Sector Defensa.
2 Propone alternativas de acción de acuerdo con su formación profesional.
3 Apoya la ejecución de planes, programas y proyectos propios del Sector Defensa.
4 Se actualiza sobre el desarrollo de teorías y nuevas tecnologías requeridas para el desarrollo de la organización. </t>
  </si>
  <si>
    <t>1 Aporta, comparte y comunica sus conocimientos, para el desarrollo de las tareas conjuntas de forma interdisciplinaria.
2 Crea relaciones de trabajo efectivas. 
3 Permite el desarrollo de un clima laboral adecuado para el desarrollo de un clima laboral adecuado para el desarrollo eficiente de los equipos de trabajo.</t>
  </si>
  <si>
    <t xml:space="preserve">1 Ejecuta sus tareas con los criterios de calidad establecidos.
2 Revisa procedimientos e instrumentos para mejorar tiempos y resultados para anticipar soluciones a problemas.
3 Desarrolla actividades de acuerdo con las pautas y protocolos establecidos. </t>
  </si>
  <si>
    <t>1 Demuestra comprende y aplica conocimientos y tecnologías requeridas al servicio del cumplimiento de la misión del Sector Defensa.
2 Presta una asistencia técnica de servicio al desarrollo de labores misionales incluidas las de seguridad, defensa e inteligencia militar o policial.
3 Comprende y cumple las instrucciones dadas para la realización de actividades propias de su servicio relacionado con la misión sectorial.
4 Es recursivo y práctico en la asistencia técnico en desarrollo de procesos misionales llevados a cabo por las Fuerzas Militares y la Policía Nacional.</t>
  </si>
  <si>
    <t>1 Demuestra comprende y aplica conocimientos y tecnologías administrativas, requeridas por el Sector Defensa.
2 Presta asistencia técnica administrativa de apoyo, al desarrollo de las labores del Sector Defensa.
3 Participa de manera activa, en los equipos de trabajo que apoyan la actividad administrativa del Sector Defensa.
4 Cumple las normas de seguridad exigidas en el desarrollo de funciones asignadas.</t>
  </si>
  <si>
    <t>1 Aplica el conocimiento técnico en el desarrollo de sus responsabilidades.
2 Mantiene actualizado su conocimiento para apoyar su gestión.</t>
  </si>
  <si>
    <t xml:space="preserve">1 Utiliza el tiempo de manera eficiente
2 Maneja adecuadamente los implementos requeridos para la ejecución de sus tareas.
3 Realiza las tareas con criterios de productividad, calidad, eficiencia y efectividad. </t>
  </si>
  <si>
    <t>1 Presta asistencia laboral de servicio, al desarrollo del cumplimiento de la misión del Sector Defensa, incluida el área de seguridad, defensa e inteligencia.
2 Entiende y cumple instrucciones de seguridad, confidencialidad y reserva dadas, para la realización de actividades propias de su servicio.
3 Cumple las normas de seguridad exigidas en el desarrollo de las funciones asignadas.</t>
  </si>
  <si>
    <t>1 Presta una asistencia laboral administrativa al desarrollo del Sector Defensa.
2 Cumple las instrucciones dadas, presta asistencia técnica administrativa de apoyo propias de su quehacer laboral.
3 Asume y acata el control de los funcionarios responsables de las actividades asignadas.</t>
  </si>
  <si>
    <t>1 Articula sus actuaciones con la de los demás.
2 Cumple con los compromisos adquiridos.
3 Facilita la labor de sus superiores y compañeros de trabajo</t>
  </si>
  <si>
    <t>1 Recibe instrucciones y desarrolla actividades de apoyo administrativo y asistencial de acuerdo con los procedimientos establecidos.
2 Acepta y atiende la supervisión y atención permanente.</t>
  </si>
  <si>
    <t>SUMATORIA 
FRE 30% + AP70%</t>
  </si>
  <si>
    <t>• Protege de terceros no autorizados, la información del Sector Defensa que maneja.</t>
  </si>
  <si>
    <t>• Adopta las precauciones requeridas para evitar la divulgación no autorizada de la información del Sector Defensa a cargo, así como de aquella a la que por razones del servicio tenga acceso.</t>
  </si>
  <si>
    <t>• Recoge información imprescindible para el desarrollo de la tarea</t>
  </si>
  <si>
    <t xml:space="preserve">• Organiza y custodia de forma adecuada la información a su cuidado, teniendo en cuenta las normas legales y de la organización </t>
  </si>
  <si>
    <t>Peso porcentual del 
compromiso</t>
  </si>
  <si>
    <t>FRECUENCIA DE LA CONDUCTA ASOCIADA</t>
  </si>
  <si>
    <t>NUNCA</t>
  </si>
  <si>
    <t>ALGUNAS VECES</t>
  </si>
  <si>
    <t>CASI SIEMPRE</t>
  </si>
  <si>
    <t>SIEMPRE</t>
  </si>
  <si>
    <t>RESULTADO NUMERICO</t>
  </si>
  <si>
    <t>NO APORTA NADA</t>
  </si>
  <si>
    <t>APORTA POCO</t>
  </si>
  <si>
    <t>APORTA MEDIANAMENTE</t>
  </si>
  <si>
    <t>APORTA MUCHO</t>
  </si>
  <si>
    <t>0.0 a 6.7</t>
  </si>
  <si>
    <t>6.8 a 11.3</t>
  </si>
  <si>
    <t>11.4 a 15.3</t>
  </si>
  <si>
    <t>15.4 a 20.0</t>
  </si>
  <si>
    <t>NIVELES DE MANIFESTACION</t>
  </si>
  <si>
    <t>RESULTADOS NUMERICOS</t>
  </si>
  <si>
    <t>DESCRIPCION</t>
  </si>
  <si>
    <t>La manifestación de las competencias
comportamentales nunca se evidencia o se evidencia pocas veces, y no aporta al logro de los compromisos funcionales.</t>
  </si>
  <si>
    <t>La manifestación de las competencias
comportamentales se evidencia pocas
veces, y tiene un bajo o media no aporte al logro de los compromisos funcionales.</t>
  </si>
  <si>
    <t>La manifestación de las competencias
comportamentales se evidencia casi
siempre o siempre y tiene un aporte medio o alto al logro de los compromisos
funcionales.</t>
  </si>
  <si>
    <t>La manifestación de las competencias
comportamentales se evidencia casi
siempre o siempre, con un mayor aporte a lo esperado al logro de los compromisos
funcionales.</t>
  </si>
  <si>
    <t>APORTE DE LA CONDUCTA EN EL LOGRO</t>
  </si>
  <si>
    <t>Calificación 
FR</t>
  </si>
  <si>
    <t>Calificación AP</t>
  </si>
  <si>
    <t>Calificación 
AP</t>
  </si>
  <si>
    <t>SUMATORIA EV.
PARCIAL EVENTUAL</t>
  </si>
  <si>
    <t>TOTAL  POR COMPETENCIA COMPORTAMENTAL</t>
  </si>
  <si>
    <t xml:space="preserve"> RESULTADOS COMPORTAMENTALES</t>
  </si>
  <si>
    <t>TOTAL PROMEDIO</t>
  </si>
  <si>
    <t>TOTAL DÍAS</t>
  </si>
  <si>
    <r>
      <t xml:space="preserve">Si la calificación total del primer o segundo trimestre es igual o inferior al 65% se convierte en </t>
    </r>
    <r>
      <rPr>
        <b/>
        <u/>
        <sz val="16"/>
        <color theme="1"/>
        <rFont val="Calibri"/>
        <family val="2"/>
        <scheme val="minor"/>
      </rPr>
      <t>evaluación definitiva</t>
    </r>
    <r>
      <rPr>
        <b/>
        <sz val="16"/>
        <color theme="1"/>
        <rFont val="Calibri"/>
        <family val="2"/>
        <scheme val="minor"/>
      </rPr>
      <t xml:space="preserve"> </t>
    </r>
  </si>
  <si>
    <t>CALIFICACIÓN
COMPORTAMENTAL</t>
  </si>
  <si>
    <t>PUNTAJE 
CONSOLIDADO FINAL</t>
  </si>
  <si>
    <t>CIUDAD:</t>
  </si>
  <si>
    <t>Firma del  Evaluado:</t>
  </si>
  <si>
    <t>Firma del Jefe Inmediato:</t>
  </si>
  <si>
    <t>Firma del Evaluador en Comisión evaluadora:</t>
  </si>
  <si>
    <t>FECHA:</t>
  </si>
  <si>
    <t>Firma del Evaluado:</t>
  </si>
  <si>
    <t>CALIFICACIÓN DEFINITIVA CUANTITATIVA</t>
  </si>
  <si>
    <t>NIVELES DE DESARROLLO</t>
  </si>
  <si>
    <t>DESCRIPCIÓN</t>
  </si>
  <si>
    <t>RESULTADOS NUMÉRICOS</t>
  </si>
  <si>
    <t>Las competencias comportamentales se evidencian pocas veces y aportan poco al logro de los compromisos funcionales o se evidencian y no aportan nada al logro de los compromisos funcionales.</t>
  </si>
  <si>
    <t>0.1 a 6.7</t>
  </si>
  <si>
    <t>Las competencias comportamentales se evidencian casi siempre o siempre y aportan poco al logro de los compromisos funcionales o se evidencian pocas veces o casi siempre y aportan medianamente al logro de los compromisos funcionales.</t>
  </si>
  <si>
    <t>6.8 a 13.3</t>
  </si>
  <si>
    <t>Las competencias comportamentales se evidencian siempre y aportan medianamente al logro de los compromisos funcionales o se evidencian y aportan mucho al logro de los compromisos funcionales.</t>
  </si>
  <si>
    <t>13.4 a 20.0</t>
  </si>
  <si>
    <t>1° Calificación</t>
  </si>
  <si>
    <t>2° Calificación</t>
  </si>
  <si>
    <t>3° Calificación</t>
  </si>
  <si>
    <t>TOTAL EVALUACION PARCIAL EVENTUAL</t>
  </si>
  <si>
    <t>TOTAL EVALUACIÓN PARCIAL EVENTUAL</t>
  </si>
  <si>
    <t>PROMEDIO
SUMATORIA</t>
  </si>
  <si>
    <t>Firma:</t>
  </si>
  <si>
    <t>RESULTADOS</t>
  </si>
  <si>
    <t>TOTAL 
CUANTITATIVO</t>
  </si>
  <si>
    <t>RESULTADOS COMPORTAMENTALES</t>
  </si>
  <si>
    <t>DECISIÓN:</t>
  </si>
  <si>
    <t>PERIODO DE EVALUACIÓN</t>
  </si>
  <si>
    <t>V. FORMALIZACIÓN DE LA EVIDENCIAS.</t>
  </si>
  <si>
    <t>CEDULA DE EXTRANJERIA</t>
  </si>
  <si>
    <t>V. FORMALIZACIÓN DEL PLAN DE MEJORAMIENTO</t>
  </si>
  <si>
    <t>COMPROMISO 1</t>
  </si>
  <si>
    <t>COMPROMISO 2</t>
  </si>
  <si>
    <t>COMPROMISO 3</t>
  </si>
  <si>
    <t>COMPROMISO 4</t>
  </si>
  <si>
    <t>COMPROMISO 5</t>
  </si>
  <si>
    <t>Demostración individual de cómo el funcionario identifica y asume las responsabilidades a su cargo, teniendo en cuenta la disponibilidad permanente que se requiere de su parte, la organización jerárquica de la Fuerza marco en el cual se desempeña…</t>
  </si>
  <si>
    <t>DIARIA</t>
  </si>
  <si>
    <t>SEMANAL</t>
  </si>
  <si>
    <t>MENSUAL</t>
  </si>
  <si>
    <t>BIMENSUAL</t>
  </si>
  <si>
    <t>TRIMESTRAL</t>
  </si>
  <si>
    <t>SEMESTRAL</t>
  </si>
  <si>
    <t>QUINCENAL</t>
  </si>
  <si>
    <t>Periodo</t>
  </si>
  <si>
    <t>Aspectos a corregir sobre los compromisos funcionales</t>
  </si>
  <si>
    <r>
      <t xml:space="preserve">Acción de mejoramiento </t>
    </r>
    <r>
      <rPr>
        <i/>
        <sz val="14"/>
        <color theme="1"/>
        <rFont val="Arial"/>
        <family val="2"/>
      </rPr>
      <t>(Capacitaciones, cursos etc.)</t>
    </r>
  </si>
  <si>
    <t>PERIODO DE PRUEBA</t>
  </si>
  <si>
    <t>PERIODO ANUAL</t>
  </si>
  <si>
    <t>Número del compromiso</t>
  </si>
  <si>
    <t>Compromiso funcional</t>
  </si>
  <si>
    <t>Periodicidad de inclusión de la evidencia</t>
  </si>
  <si>
    <t>CALIFICACIÓN EVALUACIÓN EXTRAORDINARIA</t>
  </si>
  <si>
    <t>CALIFICACIÓN CUANTITATIVA COMPORTAMENTAL</t>
  </si>
  <si>
    <t>VI. RESULTADOS EVALUACIÓN EXTRAORDINARIA</t>
  </si>
  <si>
    <t>TOTAL SUMATORIA PROMEDIOS</t>
  </si>
  <si>
    <t>VI. COMUNICACIÓN DE LA EVALUACIÓN</t>
  </si>
  <si>
    <t>VII. CONSOLIDADO RESULTADOS EVALUACION PARCIAL EVENTUAL</t>
  </si>
  <si>
    <t>Funciones (Manual Especifico de Funciones y Competencias)</t>
  </si>
  <si>
    <t xml:space="preserve">Número del Compromiso
</t>
  </si>
  <si>
    <t>Compromisos funcionales a mejorar</t>
  </si>
  <si>
    <t>Página: 1 de 1</t>
  </si>
  <si>
    <t>Versión: 1</t>
  </si>
  <si>
    <t>Variable Frecuencia</t>
  </si>
  <si>
    <t>Variable 
Aporte</t>
  </si>
  <si>
    <t>Variable
Aporte</t>
  </si>
  <si>
    <t>Variable
Frecuencia</t>
  </si>
  <si>
    <t>CALIFICACIÓN CUANTITATIVA</t>
  </si>
  <si>
    <t>CABO PRIMERO</t>
  </si>
  <si>
    <t>CABO SEGUNDO</t>
  </si>
  <si>
    <t>CABO TERCERO</t>
  </si>
  <si>
    <t>Por cambio de evaluador, si el periodo de prestación del servicio bajo sus ordenes hubiere sido superior a un mes, deberá realizar la evaluación correspondiente antes de retirarse del empleo.</t>
  </si>
  <si>
    <t>La correspondiente por cambio de evaluador cuando el periodo es inferior a un mes, caso en el cual el jefe inmediato del evaluador será el responsable de evaluar.</t>
  </si>
  <si>
    <t>Por cambios generados en virtud de traslado, reubicación o movilidad</t>
  </si>
  <si>
    <t>Cuando el empleado deba separarse temporalmente del ejercicio de las funciones del cargo por suspensión o por asumir por encargo las funciones de otro empleo o con ocasión de licencias, comisiones o de vacaciones en caso de que el término de duración de estas situaciones sea superior a treinta (30) dias calendario</t>
  </si>
  <si>
    <t>Por separación temporal del empleado público con ocasión de un nombramiento en periodo de prueba, la cual surtirá efectos solo en los eventos en que el servidor regrese a su empleo o no supere el periodo de prueba en el otro empleo.</t>
  </si>
  <si>
    <t>Por cambio de evaluador cuando el funcionario hubiere tenido varios jefes durante el periodo de prueba, cada jefe deberá realizar la evaluación correspondiente, por el periodo de prestación del servicio bajo sus órdenes, antes de retirarse del empleo.</t>
  </si>
  <si>
    <t>Por interrupción del periodo de prueba por un lapso igual o superior a 20 dias continuos, caso en el cual el periodo de prueba se prolongará por el témino que dure la interrupción</t>
  </si>
  <si>
    <t>La que corresponda al lapso comprendido entre la última evaluación parcial si la hubiere y el final de cada trimestre del periodo de prueba.</t>
  </si>
  <si>
    <t xml:space="preserve">
Página: 1 de 2</t>
  </si>
  <si>
    <t>Código: GT.-F-096</t>
  </si>
  <si>
    <t>Vigente a partir de:  31 de mayo de 2022</t>
  </si>
  <si>
    <t>Este documento es propiedad del Ministerio de Defensa Nacional,
 no está autorizada su reproducción parcial o total</t>
  </si>
  <si>
    <t>Este documento es propiedad del Ministerio de Defensa Nacional,
no está autorizada su reproducción parcial o total</t>
  </si>
  <si>
    <t>Página: 2 de 2</t>
  </si>
  <si>
    <t>Código: GT.-F-103</t>
  </si>
  <si>
    <t>Este documento es propiedad del Ministerio de Defensa Nacional,
 no está autorizada su reproducción parcial o tota</t>
  </si>
  <si>
    <t>Página: 1 de 2</t>
  </si>
  <si>
    <r>
      <t xml:space="preserve">Descripción de la evidencia 
</t>
    </r>
    <r>
      <rPr>
        <sz val="11"/>
        <color theme="1"/>
        <rFont val="Calibri"/>
        <family val="2"/>
        <scheme val="minor"/>
      </rPr>
      <t>(Se identifica puntualmente el entregable, por ejemplo: OFICIOS, INFORMES, ESTADISTICAS, PRESENTACIONES, ETC.,)</t>
    </r>
  </si>
  <si>
    <r>
      <t xml:space="preserve">Observaciones 
</t>
    </r>
    <r>
      <rPr>
        <sz val="11"/>
        <color theme="1"/>
        <rFont val="Calibri"/>
        <family val="2"/>
        <scheme val="minor"/>
      </rPr>
      <t>(Se indica si la evidencia fue presentada dentro de los tiempos, y parametros establecidos)</t>
    </r>
  </si>
  <si>
    <t>Código: GT.-F-099</t>
  </si>
  <si>
    <t>Vigente a partir de:  01 de junio de 2022</t>
  </si>
  <si>
    <t>Este documento es propiedad del Ministerio de Defensa Nacional, no está autorizada su reproducción parcial o total</t>
  </si>
  <si>
    <t>FORMATO 4. CONSOLIDADO INFORMACIÓN GENERAL EVALUACIÓN PERIODO ANUAL</t>
  </si>
  <si>
    <t>Código: GT.-F-105</t>
  </si>
  <si>
    <t>FORMATO 3. CONSOLIDADO INFORMACIÓN GENERAL EVALUACIÓN PERIODO DE PRUEBA</t>
  </si>
  <si>
    <t>X. CALIFICACIÓN DEFINITIVA</t>
  </si>
  <si>
    <t>FORMATO 5. EVALUACIÓN PARCIAL EVENTUAL</t>
  </si>
  <si>
    <t>Código: GT.-F-100</t>
  </si>
  <si>
    <t>Este documento es propiedad del Ministerio de Defensa Nacional, 
no está autorizada su reproducción parcial o total</t>
  </si>
  <si>
    <t>Página: 1 de 3</t>
  </si>
  <si>
    <t>Página: 2 de 3</t>
  </si>
  <si>
    <t>Página: 3 de 3</t>
  </si>
  <si>
    <t>FORMATO 6. PLAN DE MEJORAMIENTO</t>
  </si>
  <si>
    <t>Código: GT.-F-101</t>
  </si>
  <si>
    <t>Vigente a partir de: 01 de junio de 2022</t>
  </si>
  <si>
    <t>Código: GT.-F-102</t>
  </si>
  <si>
    <t>XXXXXX</t>
  </si>
  <si>
    <t>XXXXXXXXXXXXXX</t>
  </si>
  <si>
    <t>X</t>
  </si>
  <si>
    <t>XX</t>
  </si>
  <si>
    <t>C</t>
  </si>
  <si>
    <t>FF</t>
  </si>
  <si>
    <t>B</t>
  </si>
  <si>
    <t>XXXXXXXXXXXXXXXXX</t>
  </si>
  <si>
    <t>G</t>
  </si>
  <si>
    <t>VVVV</t>
  </si>
  <si>
    <t>V</t>
  </si>
  <si>
    <t>CXCVXCV</t>
  </si>
  <si>
    <t>VXCVX</t>
  </si>
  <si>
    <t>PRIMER PERIODO A EVALUAR</t>
  </si>
  <si>
    <t>SEGUNDO PERIODO A EVALUAR</t>
  </si>
  <si>
    <t>La que corresponda al lapso comprendido entre la última evaluación, si la hubiere, y el final del periodo semestral a evaluar.</t>
  </si>
  <si>
    <t>Compromisos Funcionales.</t>
  </si>
  <si>
    <t>Funciones (Manual de Funciones y Competencias)</t>
  </si>
  <si>
    <t>Funciones (Manual Específico de Funciones y Competencias)</t>
  </si>
  <si>
    <t>I-1</t>
  </si>
  <si>
    <t>I-2</t>
  </si>
  <si>
    <t>I-3</t>
  </si>
  <si>
    <t>AUXILIAR DE IDENTIFICACIÓN Y REGISTRO</t>
  </si>
  <si>
    <t>TÉCNICO DE IDENTIFICACIÓN Y REGISTRO</t>
  </si>
  <si>
    <t>PROFESIONAL DE IDENTIFICACIÓN Y REGISTRO</t>
  </si>
  <si>
    <t xml:space="preserve">cambio area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</si>
</sst>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0.0"/>
    <numFmt numFmtId="166" formatCode="[$-F800]dddd\,\ mmmm\ dd\,\ yyyy"/>
    <numFmt numFmtId="167" formatCode="dd/mm/yyyy;@"/>
    <numFmt numFmtId="168" formatCode="0.00_);\(0.00\)"/>
    <numFmt numFmtId="169" formatCode="[$-240A]d&quot; de &quot;mmmm&quot; de &quot;yyyy;@"/>
    <numFmt numFmtId="170" formatCode="dd/mm/yy;@"/>
    <numFmt numFmtId="171" formatCode="0_);\(0\)"/>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4"/>
      <color indexed="8"/>
      <name val="Calibri"/>
      <family val="2"/>
      <scheme val="minor"/>
    </font>
    <font>
      <b/>
      <sz val="11"/>
      <color theme="1"/>
      <name val="Arial"/>
      <family val="2"/>
    </font>
    <font>
      <sz val="11"/>
      <color theme="1"/>
      <name val="Arial"/>
      <family val="2"/>
    </font>
    <font>
      <b/>
      <sz val="14"/>
      <color theme="1"/>
      <name val="Arial"/>
      <family val="2"/>
    </font>
    <font>
      <b/>
      <sz val="18"/>
      <color theme="1"/>
      <name val="Arial"/>
      <family val="2"/>
    </font>
    <font>
      <b/>
      <sz val="16"/>
      <color theme="1"/>
      <name val="Calibri"/>
      <family val="2"/>
      <scheme val="minor"/>
    </font>
    <font>
      <b/>
      <sz val="12"/>
      <color theme="1"/>
      <name val="Arial"/>
      <family val="2"/>
    </font>
    <font>
      <sz val="12"/>
      <color theme="1"/>
      <name val="Arial"/>
      <family val="2"/>
    </font>
    <font>
      <b/>
      <sz val="12"/>
      <color theme="1"/>
      <name val="Calibri"/>
      <family val="2"/>
      <scheme val="minor"/>
    </font>
    <font>
      <b/>
      <sz val="14"/>
      <color theme="1"/>
      <name val="Calibri"/>
      <family val="2"/>
      <scheme val="minor"/>
    </font>
    <font>
      <sz val="10"/>
      <color theme="1"/>
      <name val="Arial"/>
      <family val="2"/>
    </font>
    <font>
      <u/>
      <sz val="11"/>
      <color theme="10"/>
      <name val="Calibri"/>
      <family val="2"/>
      <scheme val="minor"/>
    </font>
    <font>
      <sz val="14"/>
      <color theme="1"/>
      <name val="Calibri"/>
      <family val="2"/>
      <scheme val="minor"/>
    </font>
    <font>
      <b/>
      <sz val="14"/>
      <name val="Calibri"/>
      <family val="2"/>
      <scheme val="minor"/>
    </font>
    <font>
      <b/>
      <i/>
      <sz val="14"/>
      <color theme="1"/>
      <name val="Arial"/>
      <family val="2"/>
    </font>
    <font>
      <sz val="10"/>
      <color theme="1"/>
      <name val="Calibri"/>
      <family val="2"/>
      <scheme val="minor"/>
    </font>
    <font>
      <b/>
      <sz val="11"/>
      <color indexed="8"/>
      <name val="Calibri"/>
      <family val="2"/>
      <scheme val="minor"/>
    </font>
    <font>
      <b/>
      <sz val="10"/>
      <color theme="1"/>
      <name val="Calibri"/>
      <family val="2"/>
      <scheme val="minor"/>
    </font>
    <font>
      <sz val="11.5"/>
      <color theme="1"/>
      <name val="Calibri"/>
      <family val="2"/>
      <scheme val="minor"/>
    </font>
    <font>
      <sz val="13"/>
      <color theme="1"/>
      <name val="Calibri"/>
      <family val="2"/>
      <scheme val="minor"/>
    </font>
    <font>
      <sz val="14"/>
      <name val="Calibri"/>
      <family val="2"/>
      <scheme val="minor"/>
    </font>
    <font>
      <sz val="8"/>
      <name val="Calibri"/>
      <family val="2"/>
      <scheme val="minor"/>
    </font>
    <font>
      <sz val="16"/>
      <color theme="1"/>
      <name val="Calibri"/>
      <family val="2"/>
      <scheme val="minor"/>
    </font>
    <font>
      <sz val="12"/>
      <color theme="1"/>
      <name val="Calibri"/>
      <family val="2"/>
      <scheme val="minor"/>
    </font>
    <font>
      <sz val="12"/>
      <name val="Calibri"/>
      <family val="2"/>
      <scheme val="minor"/>
    </font>
    <font>
      <sz val="9"/>
      <color rgb="FF000000"/>
      <name val="Calibri"/>
      <family val="2"/>
      <scheme val="minor"/>
    </font>
    <font>
      <b/>
      <sz val="9"/>
      <color rgb="FF000000"/>
      <name val="Calibri"/>
      <family val="2"/>
      <scheme val="minor"/>
    </font>
    <font>
      <sz val="14"/>
      <color indexed="8"/>
      <name val="Calibri"/>
      <family val="2"/>
      <scheme val="minor"/>
    </font>
    <font>
      <b/>
      <u/>
      <sz val="16"/>
      <color theme="1"/>
      <name val="Calibri"/>
      <family val="2"/>
      <scheme val="minor"/>
    </font>
    <font>
      <b/>
      <sz val="11"/>
      <name val="Calibri"/>
      <family val="2"/>
      <scheme val="minor"/>
    </font>
    <font>
      <i/>
      <sz val="14"/>
      <color theme="1"/>
      <name val="Arial"/>
      <family val="2"/>
    </font>
    <font>
      <sz val="11"/>
      <color indexed="8"/>
      <name val="Calibri"/>
      <family val="2"/>
      <scheme val="minor"/>
    </font>
    <font>
      <b/>
      <i/>
      <sz val="12"/>
      <color theme="1"/>
      <name val="Calibri"/>
      <family val="2"/>
      <scheme val="minor"/>
    </font>
    <font>
      <b/>
      <sz val="11"/>
      <color theme="0"/>
      <name val="Calibri"/>
      <family val="2"/>
      <scheme val="minor"/>
    </font>
    <font>
      <sz val="8"/>
      <color theme="1"/>
      <name val="Arial Narrow"/>
      <family val="2"/>
    </font>
    <font>
      <sz val="8"/>
      <color theme="1"/>
      <name val="Calibri"/>
      <family val="2"/>
      <scheme val="minor"/>
    </font>
    <font>
      <b/>
      <sz val="12"/>
      <color theme="1"/>
      <name val="Arial Narrow"/>
      <family val="2"/>
    </font>
    <font>
      <b/>
      <sz val="12"/>
      <color indexed="8"/>
      <name val="Arial Narrow"/>
      <family val="2"/>
    </font>
    <font>
      <b/>
      <sz val="12"/>
      <color indexed="8"/>
      <name val="Calibri"/>
      <family val="2"/>
      <scheme val="minor"/>
    </font>
    <font>
      <sz val="9"/>
      <color theme="1"/>
      <name val="Calibri"/>
      <family val="2"/>
      <scheme val="minor"/>
    </font>
    <font>
      <sz val="12"/>
      <color indexed="8"/>
      <name val="Calibri"/>
      <family val="2"/>
      <scheme val="minor"/>
    </font>
    <font>
      <b/>
      <i/>
      <sz val="14"/>
      <color theme="1"/>
      <name val="Calibri"/>
      <family val="2"/>
      <scheme val="minor"/>
    </font>
    <font>
      <sz val="12"/>
      <color indexed="8"/>
      <name val="Arial Narrow"/>
      <family val="2"/>
    </font>
    <font>
      <sz val="11"/>
      <name val="Calibri"/>
      <family val="2"/>
      <scheme val="minor"/>
    </font>
  </fonts>
  <fills count="1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00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DEEAF6"/>
        <bgColor indexed="64"/>
      </patternFill>
    </fill>
    <fill>
      <patternFill patternType="solid">
        <fgColor rgb="FFFF0000"/>
        <bgColor indexed="64"/>
      </patternFill>
    </fill>
    <fill>
      <patternFill patternType="solid">
        <fgColor rgb="FFFFC000"/>
        <bgColor indexed="64"/>
      </patternFill>
    </fill>
  </fills>
  <borders count="8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FF0000"/>
      </left>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rgb="FFFF0000"/>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indexed="64"/>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cellStyleXfs>
  <cellXfs count="2016">
    <xf numFmtId="0" fontId="0" fillId="0" borderId="0" xfId="0"/>
    <xf numFmtId="0" fontId="0" fillId="0" borderId="0" xfId="0" applyProtection="1">
      <protection locked="0"/>
    </xf>
    <xf numFmtId="0" fontId="0" fillId="8" borderId="0" xfId="0" applyFill="1" applyProtection="1">
      <protection locked="0"/>
    </xf>
    <xf numFmtId="0" fontId="0" fillId="3" borderId="4" xfId="0" applyFill="1" applyBorder="1" applyAlignment="1" applyProtection="1">
      <alignment horizontal="center" vertical="center" wrapText="1"/>
      <protection locked="0"/>
    </xf>
    <xf numFmtId="167" fontId="0" fillId="3" borderId="23" xfId="0" applyNumberFormat="1" applyFill="1" applyBorder="1" applyAlignment="1" applyProtection="1">
      <alignment horizontal="center"/>
      <protection locked="0"/>
    </xf>
    <xf numFmtId="2" fontId="0" fillId="0" borderId="0" xfId="0" applyNumberFormat="1" applyAlignment="1" applyProtection="1">
      <alignment horizontal="center" vertical="center"/>
      <protection locked="0"/>
    </xf>
    <xf numFmtId="0" fontId="2" fillId="3" borderId="9" xfId="0" applyFont="1" applyFill="1" applyBorder="1" applyAlignment="1" applyProtection="1">
      <alignment horizontal="center"/>
      <protection locked="0"/>
    </xf>
    <xf numFmtId="0" fontId="2" fillId="8" borderId="9"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protection hidden="1"/>
    </xf>
    <xf numFmtId="0" fontId="5" fillId="8" borderId="25" xfId="0" applyFont="1" applyFill="1" applyBorder="1" applyAlignment="1" applyProtection="1">
      <alignment horizontal="center" vertical="center" wrapText="1"/>
      <protection hidden="1"/>
    </xf>
    <xf numFmtId="0" fontId="25" fillId="0" borderId="0" xfId="0" applyFont="1" applyProtection="1">
      <protection hidden="1"/>
    </xf>
    <xf numFmtId="0" fontId="25" fillId="0" borderId="0" xfId="0" applyFont="1" applyAlignment="1" applyProtection="1">
      <alignment wrapText="1"/>
      <protection hidden="1"/>
    </xf>
    <xf numFmtId="0" fontId="25" fillId="0" borderId="0" xfId="0" applyFont="1" applyProtection="1">
      <protection locked="0"/>
    </xf>
    <xf numFmtId="49" fontId="25" fillId="0" borderId="0" xfId="0" applyNumberFormat="1" applyFont="1" applyProtection="1">
      <protection hidden="1"/>
    </xf>
    <xf numFmtId="0" fontId="25" fillId="0" borderId="7" xfId="0" applyFont="1" applyBorder="1" applyAlignment="1" applyProtection="1">
      <alignment horizontal="left" vertical="center" wrapText="1"/>
      <protection hidden="1"/>
    </xf>
    <xf numFmtId="0" fontId="25" fillId="0" borderId="0" xfId="0" applyFont="1" applyAlignment="1" applyProtection="1">
      <alignment vertical="top" wrapText="1"/>
      <protection hidden="1"/>
    </xf>
    <xf numFmtId="0" fontId="25" fillId="0" borderId="0" xfId="0" applyFont="1" applyAlignment="1" applyProtection="1">
      <alignment horizontal="justify" vertical="center"/>
      <protection hidden="1"/>
    </xf>
    <xf numFmtId="0" fontId="28" fillId="0" borderId="18" xfId="0" applyFont="1" applyBorder="1" applyAlignment="1">
      <alignment horizontal="justify" vertical="center" wrapText="1"/>
    </xf>
    <xf numFmtId="0" fontId="28" fillId="0" borderId="23" xfId="0" applyFont="1" applyBorder="1" applyAlignment="1">
      <alignment vertical="center" wrapText="1"/>
    </xf>
    <xf numFmtId="0" fontId="29" fillId="0" borderId="74" xfId="0" applyFont="1" applyBorder="1" applyAlignment="1">
      <alignment horizontal="center" vertical="center" wrapText="1"/>
    </xf>
    <xf numFmtId="0" fontId="29" fillId="0" borderId="13" xfId="0" applyFont="1" applyBorder="1" applyAlignment="1">
      <alignment horizontal="center" vertical="center" wrapText="1"/>
    </xf>
    <xf numFmtId="0" fontId="28" fillId="0" borderId="74" xfId="0" applyFont="1" applyBorder="1" applyAlignment="1">
      <alignment vertical="center" wrapText="1"/>
    </xf>
    <xf numFmtId="0" fontId="28" fillId="0" borderId="13" xfId="0" applyFont="1" applyBorder="1" applyAlignment="1">
      <alignment horizontal="justify" vertical="center" wrapText="1"/>
    </xf>
    <xf numFmtId="0" fontId="28" fillId="0" borderId="22" xfId="0" applyFont="1" applyBorder="1" applyAlignment="1">
      <alignment horizontal="center" vertical="center" wrapText="1"/>
    </xf>
    <xf numFmtId="0" fontId="28" fillId="0" borderId="55" xfId="0" applyFont="1" applyBorder="1" applyAlignment="1">
      <alignment horizontal="center" vertical="center" wrapText="1"/>
    </xf>
    <xf numFmtId="0" fontId="28" fillId="0" borderId="78" xfId="0" applyFont="1" applyBorder="1" applyAlignment="1">
      <alignment horizontal="justify" vertical="center" wrapText="1"/>
    </xf>
    <xf numFmtId="0" fontId="28" fillId="0" borderId="80" xfId="0" applyFont="1" applyBorder="1" applyAlignment="1">
      <alignment horizontal="justify" vertical="center" wrapText="1"/>
    </xf>
    <xf numFmtId="0" fontId="28" fillId="0" borderId="22" xfId="0" applyFont="1" applyBorder="1" applyAlignment="1">
      <alignment vertical="center" wrapText="1"/>
    </xf>
    <xf numFmtId="0" fontId="20" fillId="8" borderId="0" xfId="0" applyFont="1" applyFill="1" applyAlignment="1" applyProtection="1">
      <alignment horizontal="center" vertical="center" wrapText="1"/>
      <protection locked="0"/>
    </xf>
    <xf numFmtId="0" fontId="28" fillId="0" borderId="13" xfId="0" applyFont="1" applyBorder="1" applyAlignment="1">
      <alignment horizontal="left" vertical="center" wrapText="1"/>
    </xf>
    <xf numFmtId="0" fontId="28" fillId="0" borderId="18" xfId="0" applyFont="1" applyBorder="1" applyAlignment="1">
      <alignment horizontal="center" vertical="center" wrapText="1"/>
    </xf>
    <xf numFmtId="0" fontId="28" fillId="0" borderId="18" xfId="0" applyFont="1" applyBorder="1" applyAlignment="1">
      <alignment vertical="center" wrapText="1"/>
    </xf>
    <xf numFmtId="0" fontId="28" fillId="0" borderId="13" xfId="0" applyFont="1" applyBorder="1" applyAlignment="1">
      <alignment vertical="center" wrapText="1"/>
    </xf>
    <xf numFmtId="0" fontId="28" fillId="0" borderId="21" xfId="0" applyFont="1" applyBorder="1" applyAlignment="1">
      <alignment horizontal="center" vertical="center" wrapText="1"/>
    </xf>
    <xf numFmtId="0" fontId="20" fillId="8" borderId="32" xfId="0" applyFont="1" applyFill="1" applyBorder="1" applyAlignment="1" applyProtection="1">
      <alignment horizontal="center" vertical="center" wrapText="1"/>
      <protection locked="0"/>
    </xf>
    <xf numFmtId="0" fontId="20" fillId="8" borderId="72" xfId="0" applyFont="1" applyFill="1" applyBorder="1" applyAlignment="1" applyProtection="1">
      <alignment horizontal="center" vertical="center" wrapText="1"/>
      <protection locked="0"/>
    </xf>
    <xf numFmtId="0" fontId="20" fillId="8" borderId="37" xfId="0" applyFont="1" applyFill="1" applyBorder="1" applyAlignment="1" applyProtection="1">
      <alignment horizontal="center" vertical="center" wrapText="1"/>
      <protection locked="0"/>
    </xf>
    <xf numFmtId="0" fontId="20" fillId="8" borderId="1" xfId="0" applyFont="1" applyFill="1" applyBorder="1" applyAlignment="1" applyProtection="1">
      <alignment horizontal="center" vertical="center" wrapText="1"/>
      <protection locked="0"/>
    </xf>
    <xf numFmtId="2" fontId="27" fillId="3" borderId="4" xfId="3" applyNumberFormat="1" applyFont="1" applyFill="1" applyBorder="1" applyAlignment="1" applyProtection="1">
      <alignment horizontal="center" vertical="center"/>
      <protection locked="0"/>
    </xf>
    <xf numFmtId="0" fontId="0" fillId="0" borderId="5" xfId="0" applyBorder="1"/>
    <xf numFmtId="0" fontId="0" fillId="0" borderId="5" xfId="0" applyBorder="1" applyAlignment="1">
      <alignment horizontal="center"/>
    </xf>
    <xf numFmtId="0" fontId="2" fillId="0" borderId="5" xfId="0" applyFont="1" applyBorder="1" applyAlignment="1">
      <alignment horizontal="center"/>
    </xf>
    <xf numFmtId="0" fontId="0" fillId="0" borderId="5" xfId="0" applyBorder="1" applyAlignment="1">
      <alignment horizontal="center" vertical="center"/>
    </xf>
    <xf numFmtId="0" fontId="0" fillId="0" borderId="5" xfId="0" applyBorder="1" applyAlignment="1">
      <alignment wrapText="1"/>
    </xf>
    <xf numFmtId="0" fontId="11" fillId="11" borderId="50" xfId="0" applyFont="1" applyFill="1" applyBorder="1" applyAlignment="1" applyProtection="1">
      <alignment horizontal="center" vertical="center"/>
      <protection hidden="1"/>
    </xf>
    <xf numFmtId="0" fontId="11" fillId="11" borderId="44" xfId="0" applyFont="1" applyFill="1" applyBorder="1" applyAlignment="1" applyProtection="1">
      <alignment horizontal="center" vertical="center"/>
      <protection hidden="1"/>
    </xf>
    <xf numFmtId="0" fontId="20" fillId="8" borderId="7" xfId="0" applyFont="1" applyFill="1" applyBorder="1" applyAlignment="1" applyProtection="1">
      <alignment horizontal="center" vertical="center" wrapText="1"/>
      <protection locked="0"/>
    </xf>
    <xf numFmtId="0" fontId="18" fillId="3" borderId="28" xfId="0" applyFont="1" applyFill="1" applyBorder="1" applyAlignment="1" applyProtection="1">
      <alignment horizontal="center" vertical="center" wrapText="1"/>
      <protection locked="0"/>
    </xf>
    <xf numFmtId="0" fontId="18" fillId="3" borderId="58" xfId="0" applyFont="1" applyFill="1" applyBorder="1" applyAlignment="1" applyProtection="1">
      <alignment horizontal="center" vertical="center" wrapText="1"/>
      <protection locked="0"/>
    </xf>
    <xf numFmtId="0" fontId="18" fillId="3" borderId="8" xfId="0" applyFont="1" applyFill="1" applyBorder="1" applyAlignment="1" applyProtection="1">
      <alignment horizontal="center" vertical="center" wrapText="1"/>
      <protection locked="0"/>
    </xf>
    <xf numFmtId="0" fontId="18" fillId="3" borderId="49" xfId="0" applyFont="1" applyFill="1" applyBorder="1" applyAlignment="1" applyProtection="1">
      <alignment horizontal="center" vertical="center" wrapText="1"/>
      <protection locked="0"/>
    </xf>
    <xf numFmtId="0" fontId="20" fillId="3" borderId="49" xfId="0" applyFont="1" applyFill="1" applyBorder="1" applyAlignment="1" applyProtection="1">
      <alignment horizontal="center" vertical="center" wrapText="1"/>
      <protection locked="0"/>
    </xf>
    <xf numFmtId="0" fontId="11" fillId="12" borderId="22" xfId="0" applyFont="1" applyFill="1" applyBorder="1" applyAlignment="1" applyProtection="1">
      <alignment horizontal="center" vertical="center" wrapText="1"/>
      <protection hidden="1"/>
    </xf>
    <xf numFmtId="0" fontId="11" fillId="12" borderId="74" xfId="0" applyFont="1" applyFill="1" applyBorder="1" applyAlignment="1" applyProtection="1">
      <alignment horizontal="center" vertical="center" wrapText="1"/>
      <protection hidden="1"/>
    </xf>
    <xf numFmtId="0" fontId="2" fillId="8" borderId="74" xfId="0" applyFont="1" applyFill="1" applyBorder="1" applyAlignment="1" applyProtection="1">
      <alignment horizontal="center" vertical="center" wrapText="1"/>
      <protection hidden="1"/>
    </xf>
    <xf numFmtId="0" fontId="12" fillId="8" borderId="13" xfId="0" applyFont="1" applyFill="1" applyBorder="1" applyAlignment="1" applyProtection="1">
      <alignment vertical="center" wrapText="1"/>
      <protection hidden="1"/>
    </xf>
    <xf numFmtId="0" fontId="2" fillId="8" borderId="74" xfId="0" applyFont="1" applyFill="1" applyBorder="1" applyAlignment="1" applyProtection="1">
      <alignment horizontal="center" vertical="center"/>
      <protection hidden="1"/>
    </xf>
    <xf numFmtId="9" fontId="2" fillId="8" borderId="22" xfId="2" applyFont="1" applyFill="1" applyBorder="1" applyAlignment="1" applyProtection="1">
      <alignment horizontal="center" vertical="center" wrapText="1"/>
      <protection hidden="1"/>
    </xf>
    <xf numFmtId="9" fontId="2" fillId="8" borderId="74" xfId="2" applyFont="1" applyFill="1" applyBorder="1" applyAlignment="1" applyProtection="1">
      <alignment horizontal="center" vertical="center" wrapText="1"/>
      <protection hidden="1"/>
    </xf>
    <xf numFmtId="2" fontId="0" fillId="8" borderId="18" xfId="0" applyNumberFormat="1" applyFill="1" applyBorder="1" applyAlignment="1" applyProtection="1">
      <alignment horizontal="center" vertical="center"/>
      <protection hidden="1"/>
    </xf>
    <xf numFmtId="2" fontId="2" fillId="0" borderId="74" xfId="2" applyNumberFormat="1" applyFont="1" applyBorder="1" applyAlignment="1" applyProtection="1">
      <alignment horizontal="center" vertical="center" wrapText="1"/>
      <protection hidden="1"/>
    </xf>
    <xf numFmtId="0" fontId="4" fillId="13" borderId="82" xfId="0" applyFont="1" applyFill="1" applyBorder="1" applyAlignment="1">
      <alignment vertical="center" wrapText="1"/>
    </xf>
    <xf numFmtId="0" fontId="4" fillId="13" borderId="83" xfId="0" applyFont="1" applyFill="1" applyBorder="1" applyAlignment="1">
      <alignment horizontal="center" vertical="center" wrapText="1"/>
    </xf>
    <xf numFmtId="0" fontId="4" fillId="13" borderId="83" xfId="0" applyFont="1" applyFill="1" applyBorder="1" applyAlignment="1">
      <alignment horizontal="justify" vertical="center" wrapText="1"/>
    </xf>
    <xf numFmtId="0" fontId="9" fillId="14" borderId="84" xfId="0" applyFont="1" applyFill="1" applyBorder="1" applyAlignment="1">
      <alignment horizontal="center" vertical="center" wrapText="1"/>
    </xf>
    <xf numFmtId="0" fontId="5" fillId="0" borderId="85" xfId="0" applyFont="1" applyBorder="1" applyAlignment="1">
      <alignment horizontal="justify" vertical="center" wrapText="1"/>
    </xf>
    <xf numFmtId="0" fontId="10" fillId="0" borderId="85" xfId="0" applyFont="1" applyBorder="1" applyAlignment="1">
      <alignment horizontal="center" vertical="center" wrapText="1"/>
    </xf>
    <xf numFmtId="0" fontId="9" fillId="15" borderId="84" xfId="0" applyFont="1" applyFill="1" applyBorder="1" applyAlignment="1">
      <alignment horizontal="center" vertical="center" wrapText="1"/>
    </xf>
    <xf numFmtId="0" fontId="9" fillId="10" borderId="84" xfId="0" applyFont="1" applyFill="1" applyBorder="1" applyAlignment="1">
      <alignment horizontal="center" vertical="center" wrapText="1"/>
    </xf>
    <xf numFmtId="0" fontId="2" fillId="8" borderId="74" xfId="0" applyFont="1" applyFill="1" applyBorder="1" applyAlignment="1" applyProtection="1">
      <alignment horizontal="center" vertical="center" wrapText="1"/>
      <protection locked="0"/>
    </xf>
    <xf numFmtId="0" fontId="2" fillId="8" borderId="4" xfId="0" applyFont="1" applyFill="1" applyBorder="1" applyAlignment="1" applyProtection="1">
      <alignment horizontal="center" vertical="center" wrapText="1"/>
      <protection hidden="1"/>
    </xf>
    <xf numFmtId="9" fontId="0" fillId="8" borderId="37" xfId="0" applyNumberFormat="1" applyFill="1" applyBorder="1" applyAlignment="1" applyProtection="1">
      <alignment horizontal="center" vertical="center" wrapText="1"/>
      <protection hidden="1"/>
    </xf>
    <xf numFmtId="0" fontId="0" fillId="6" borderId="4" xfId="0" applyFill="1" applyBorder="1" applyAlignment="1" applyProtection="1">
      <alignment horizontal="center" vertical="center"/>
      <protection locked="0"/>
    </xf>
    <xf numFmtId="2" fontId="0" fillId="3" borderId="5" xfId="0" applyNumberFormat="1" applyFill="1" applyBorder="1" applyAlignment="1" applyProtection="1">
      <alignment horizontal="center" vertical="center"/>
      <protection locked="0"/>
    </xf>
    <xf numFmtId="2" fontId="0" fillId="3" borderId="9" xfId="0" applyNumberFormat="1" applyFill="1" applyBorder="1" applyAlignment="1" applyProtection="1">
      <alignment horizontal="center" vertical="center"/>
      <protection locked="0"/>
    </xf>
    <xf numFmtId="1" fontId="2" fillId="6" borderId="4" xfId="0" applyNumberFormat="1" applyFont="1" applyFill="1" applyBorder="1" applyAlignment="1" applyProtection="1">
      <alignment horizontal="center" vertical="center"/>
      <protection locked="0"/>
    </xf>
    <xf numFmtId="0" fontId="0" fillId="6" borderId="49" xfId="0" applyFill="1" applyBorder="1" applyAlignment="1" applyProtection="1">
      <alignment horizontal="center" vertical="center"/>
      <protection locked="0"/>
    </xf>
    <xf numFmtId="0" fontId="2" fillId="8" borderId="50" xfId="0" applyFont="1" applyFill="1" applyBorder="1" applyAlignment="1" applyProtection="1">
      <alignment horizontal="center" vertical="center"/>
      <protection hidden="1"/>
    </xf>
    <xf numFmtId="0" fontId="18" fillId="3" borderId="25" xfId="0" applyFont="1" applyFill="1" applyBorder="1" applyAlignment="1" applyProtection="1">
      <alignment horizontal="left" vertical="center" wrapText="1"/>
      <protection locked="0"/>
    </xf>
    <xf numFmtId="9" fontId="0" fillId="8" borderId="32" xfId="0" applyNumberFormat="1" applyFill="1" applyBorder="1" applyAlignment="1" applyProtection="1">
      <alignment horizontal="center" vertical="center" wrapText="1"/>
      <protection hidden="1"/>
    </xf>
    <xf numFmtId="10" fontId="0" fillId="8" borderId="32" xfId="0" applyNumberFormat="1" applyFill="1" applyBorder="1" applyAlignment="1" applyProtection="1">
      <alignment horizontal="center"/>
      <protection hidden="1"/>
    </xf>
    <xf numFmtId="0" fontId="2" fillId="3" borderId="7" xfId="0" applyFont="1" applyFill="1" applyBorder="1" applyAlignment="1" applyProtection="1">
      <alignment horizontal="center"/>
      <protection locked="0"/>
    </xf>
    <xf numFmtId="0" fontId="2" fillId="3" borderId="2" xfId="0" applyFont="1" applyFill="1" applyBorder="1" applyAlignment="1" applyProtection="1">
      <alignment horizontal="center" vertical="center" wrapText="1"/>
      <protection locked="0"/>
    </xf>
    <xf numFmtId="0" fontId="2" fillId="3" borderId="35" xfId="0" applyFont="1" applyFill="1" applyBorder="1" applyAlignment="1" applyProtection="1">
      <alignment horizontal="center" vertical="center" wrapText="1"/>
      <protection locked="0"/>
    </xf>
    <xf numFmtId="168" fontId="2" fillId="8" borderId="32" xfId="1" applyNumberFormat="1" applyFont="1" applyFill="1" applyBorder="1" applyAlignment="1" applyProtection="1">
      <alignment horizontal="center" vertical="center"/>
      <protection hidden="1"/>
    </xf>
    <xf numFmtId="2" fontId="32" fillId="8" borderId="2" xfId="0" applyNumberFormat="1" applyFont="1" applyFill="1" applyBorder="1" applyAlignment="1" applyProtection="1">
      <alignment horizontal="center" vertical="center"/>
      <protection hidden="1"/>
    </xf>
    <xf numFmtId="2" fontId="32" fillId="8" borderId="19" xfId="0" applyNumberFormat="1" applyFont="1" applyFill="1" applyBorder="1" applyAlignment="1" applyProtection="1">
      <alignment horizontal="center" vertical="center"/>
      <protection hidden="1"/>
    </xf>
    <xf numFmtId="0" fontId="2" fillId="8" borderId="64" xfId="0" applyFont="1" applyFill="1" applyBorder="1" applyAlignment="1" applyProtection="1">
      <alignment horizontal="center" vertical="center" wrapText="1"/>
      <protection locked="0"/>
    </xf>
    <xf numFmtId="0" fontId="18" fillId="3" borderId="4" xfId="0" applyFont="1" applyFill="1" applyBorder="1" applyAlignment="1" applyProtection="1">
      <alignment horizontal="center" vertical="center" wrapText="1"/>
      <protection locked="0"/>
    </xf>
    <xf numFmtId="0" fontId="18" fillId="3" borderId="36" xfId="0" applyFont="1" applyFill="1" applyBorder="1" applyAlignment="1" applyProtection="1">
      <alignment horizontal="center" vertical="center" wrapText="1"/>
      <protection locked="0"/>
    </xf>
    <xf numFmtId="0" fontId="18" fillId="3" borderId="48" xfId="0" applyFont="1" applyFill="1" applyBorder="1" applyAlignment="1" applyProtection="1">
      <alignment horizontal="center" vertical="center" wrapText="1"/>
      <protection locked="0"/>
    </xf>
    <xf numFmtId="0" fontId="18" fillId="3" borderId="48" xfId="0" applyFont="1" applyFill="1" applyBorder="1" applyAlignment="1" applyProtection="1">
      <alignment horizontal="center" vertical="center"/>
      <protection locked="0"/>
    </xf>
    <xf numFmtId="0" fontId="18" fillId="3" borderId="4" xfId="0" applyFont="1" applyFill="1" applyBorder="1" applyAlignment="1" applyProtection="1">
      <alignment horizontal="center" vertical="center"/>
      <protection locked="0"/>
    </xf>
    <xf numFmtId="0" fontId="18" fillId="3" borderId="49" xfId="0" applyFont="1" applyFill="1" applyBorder="1" applyAlignment="1" applyProtection="1">
      <alignment horizontal="center" vertical="center"/>
      <protection locked="0"/>
    </xf>
    <xf numFmtId="0" fontId="18" fillId="3" borderId="59" xfId="0" applyFont="1" applyFill="1" applyBorder="1" applyAlignment="1" applyProtection="1">
      <alignment horizontal="center" vertical="center" wrapText="1"/>
      <protection locked="0"/>
    </xf>
    <xf numFmtId="0" fontId="0" fillId="8" borderId="32" xfId="0" applyFill="1" applyBorder="1" applyAlignment="1" applyProtection="1">
      <alignment vertical="center" wrapText="1"/>
      <protection hidden="1"/>
    </xf>
    <xf numFmtId="0" fontId="2" fillId="8" borderId="9" xfId="0" applyFont="1" applyFill="1" applyBorder="1" applyAlignment="1" applyProtection="1">
      <alignment horizontal="center" vertical="center" wrapText="1"/>
      <protection locked="0"/>
    </xf>
    <xf numFmtId="0" fontId="2" fillId="8" borderId="25" xfId="0" applyFont="1" applyFill="1" applyBorder="1" applyAlignment="1" applyProtection="1">
      <alignment horizontal="center" vertical="center" wrapText="1"/>
      <protection locked="0"/>
    </xf>
    <xf numFmtId="0" fontId="0" fillId="8" borderId="32" xfId="0" applyFill="1" applyBorder="1" applyAlignment="1" applyProtection="1">
      <alignment horizontal="center"/>
      <protection hidden="1"/>
    </xf>
    <xf numFmtId="14" fontId="2" fillId="3" borderId="2" xfId="0" applyNumberFormat="1" applyFont="1" applyFill="1" applyBorder="1" applyAlignment="1" applyProtection="1">
      <alignment horizontal="center" vertical="center"/>
      <protection locked="0"/>
    </xf>
    <xf numFmtId="2" fontId="2" fillId="8" borderId="48" xfId="2" applyNumberFormat="1" applyFont="1" applyFill="1" applyBorder="1" applyAlignment="1" applyProtection="1">
      <alignment vertical="center" wrapText="1"/>
      <protection hidden="1"/>
    </xf>
    <xf numFmtId="2" fontId="2" fillId="8" borderId="5" xfId="2" applyNumberFormat="1" applyFont="1" applyFill="1" applyBorder="1" applyAlignment="1" applyProtection="1">
      <alignment vertical="center" wrapText="1"/>
      <protection hidden="1"/>
    </xf>
    <xf numFmtId="2" fontId="2" fillId="8" borderId="0" xfId="2" applyNumberFormat="1" applyFont="1" applyFill="1" applyBorder="1" applyAlignment="1" applyProtection="1">
      <alignment vertical="center" wrapText="1"/>
      <protection hidden="1"/>
    </xf>
    <xf numFmtId="2" fontId="2" fillId="8" borderId="2" xfId="2" applyNumberFormat="1" applyFont="1" applyFill="1" applyBorder="1" applyAlignment="1" applyProtection="1">
      <alignment vertical="center" wrapText="1"/>
      <protection hidden="1"/>
    </xf>
    <xf numFmtId="0" fontId="2" fillId="8" borderId="34" xfId="0" applyFont="1" applyFill="1" applyBorder="1" applyAlignment="1" applyProtection="1">
      <alignment vertical="center"/>
      <protection locked="0"/>
    </xf>
    <xf numFmtId="0" fontId="0" fillId="3" borderId="37" xfId="0" applyFill="1" applyBorder="1" applyAlignment="1" applyProtection="1">
      <alignment horizontal="center" vertical="center"/>
      <protection locked="0"/>
    </xf>
    <xf numFmtId="0" fontId="2" fillId="8" borderId="37" xfId="0" applyFont="1" applyFill="1" applyBorder="1" applyAlignment="1" applyProtection="1">
      <alignment vertical="center"/>
      <protection locked="0"/>
    </xf>
    <xf numFmtId="0" fontId="0" fillId="3" borderId="37" xfId="0" applyFill="1" applyBorder="1" applyAlignment="1" applyProtection="1">
      <alignment vertical="center"/>
      <protection locked="0"/>
    </xf>
    <xf numFmtId="0" fontId="0" fillId="3" borderId="43" xfId="0" applyFill="1" applyBorder="1" applyAlignment="1" applyProtection="1">
      <alignment vertical="center"/>
      <protection locked="0"/>
    </xf>
    <xf numFmtId="0" fontId="2" fillId="8" borderId="27" xfId="0" applyFont="1" applyFill="1" applyBorder="1" applyAlignment="1" applyProtection="1">
      <alignment vertical="center"/>
      <protection locked="0"/>
    </xf>
    <xf numFmtId="2" fontId="2" fillId="8" borderId="19" xfId="2" applyNumberFormat="1" applyFont="1" applyFill="1" applyBorder="1" applyAlignment="1" applyProtection="1">
      <alignment vertical="center" wrapText="1"/>
      <protection hidden="1"/>
    </xf>
    <xf numFmtId="0" fontId="0" fillId="3" borderId="34" xfId="0" applyFill="1" applyBorder="1" applyAlignment="1" applyProtection="1">
      <alignment vertical="center"/>
      <protection locked="0"/>
    </xf>
    <xf numFmtId="0" fontId="0" fillId="8" borderId="64" xfId="0" applyFill="1" applyBorder="1" applyAlignment="1" applyProtection="1">
      <alignment horizontal="center" vertical="center" wrapText="1"/>
      <protection hidden="1"/>
    </xf>
    <xf numFmtId="0" fontId="2" fillId="12" borderId="66" xfId="0" applyFont="1" applyFill="1" applyBorder="1" applyAlignment="1" applyProtection="1">
      <alignment horizontal="center" vertical="center" wrapText="1"/>
      <protection hidden="1"/>
    </xf>
    <xf numFmtId="0" fontId="2" fillId="8" borderId="67" xfId="0" applyFont="1" applyFill="1" applyBorder="1" applyAlignment="1" applyProtection="1">
      <alignment horizontal="center" vertical="center" wrapText="1"/>
      <protection hidden="1"/>
    </xf>
    <xf numFmtId="2" fontId="27" fillId="3" borderId="8" xfId="3" applyNumberFormat="1" applyFont="1" applyFill="1" applyBorder="1" applyAlignment="1" applyProtection="1">
      <alignment horizontal="center" vertical="center"/>
      <protection locked="0"/>
    </xf>
    <xf numFmtId="0" fontId="15" fillId="3" borderId="75" xfId="0" applyFont="1" applyFill="1" applyBorder="1" applyAlignment="1" applyProtection="1">
      <alignment vertical="center"/>
      <protection locked="0"/>
    </xf>
    <xf numFmtId="0" fontId="15" fillId="3" borderId="73" xfId="0" applyFont="1" applyFill="1" applyBorder="1" applyAlignment="1" applyProtection="1">
      <alignment vertical="center"/>
      <protection locked="0"/>
    </xf>
    <xf numFmtId="0" fontId="15" fillId="3" borderId="77" xfId="0" applyFont="1" applyFill="1" applyBorder="1" applyAlignment="1" applyProtection="1">
      <alignment vertical="center"/>
      <protection locked="0"/>
    </xf>
    <xf numFmtId="0" fontId="15" fillId="3" borderId="45" xfId="0" applyFont="1" applyFill="1" applyBorder="1" applyAlignment="1" applyProtection="1">
      <alignment vertical="center"/>
      <protection locked="0"/>
    </xf>
    <xf numFmtId="0" fontId="15" fillId="3" borderId="35" xfId="0" applyFont="1" applyFill="1" applyBorder="1" applyAlignment="1" applyProtection="1">
      <alignment vertical="center"/>
      <protection locked="0"/>
    </xf>
    <xf numFmtId="0" fontId="15" fillId="3" borderId="46" xfId="0" applyFont="1" applyFill="1" applyBorder="1" applyAlignment="1" applyProtection="1">
      <alignment vertical="center"/>
      <protection locked="0"/>
    </xf>
    <xf numFmtId="0" fontId="18" fillId="8" borderId="29" xfId="0" applyFont="1" applyFill="1" applyBorder="1" applyAlignment="1" applyProtection="1">
      <alignment horizontal="center" vertical="center" wrapText="1"/>
      <protection hidden="1"/>
    </xf>
    <xf numFmtId="0" fontId="18" fillId="8" borderId="25" xfId="0" applyFont="1" applyFill="1" applyBorder="1" applyAlignment="1" applyProtection="1">
      <alignment horizontal="center" vertical="center" wrapText="1"/>
      <protection hidden="1"/>
    </xf>
    <xf numFmtId="0" fontId="18" fillId="8" borderId="9" xfId="0" applyFont="1" applyFill="1" applyBorder="1" applyAlignment="1" applyProtection="1">
      <alignment horizontal="center" vertical="center" wrapText="1"/>
      <protection hidden="1"/>
    </xf>
    <xf numFmtId="2" fontId="20" fillId="11" borderId="74" xfId="0" applyNumberFormat="1" applyFont="1" applyFill="1" applyBorder="1" applyAlignment="1" applyProtection="1">
      <alignment horizontal="center" vertical="center" wrapText="1"/>
      <protection hidden="1"/>
    </xf>
    <xf numFmtId="0" fontId="18" fillId="8" borderId="34" xfId="0" applyFont="1" applyFill="1" applyBorder="1" applyAlignment="1" applyProtection="1">
      <alignment horizontal="center" vertical="center" wrapText="1"/>
      <protection hidden="1"/>
    </xf>
    <xf numFmtId="0" fontId="18" fillId="8" borderId="1" xfId="0" applyFont="1" applyFill="1" applyBorder="1" applyAlignment="1" applyProtection="1">
      <alignment horizontal="center" vertical="center" wrapText="1"/>
      <protection hidden="1"/>
    </xf>
    <xf numFmtId="0" fontId="18" fillId="8" borderId="5" xfId="0" applyFont="1" applyFill="1" applyBorder="1" applyAlignment="1" applyProtection="1">
      <alignment horizontal="center" vertical="center" wrapText="1"/>
      <protection hidden="1"/>
    </xf>
    <xf numFmtId="0" fontId="18" fillId="8" borderId="50" xfId="0" applyFont="1" applyFill="1" applyBorder="1" applyAlignment="1" applyProtection="1">
      <alignment horizontal="center" vertical="center" wrapText="1"/>
      <protection hidden="1"/>
    </xf>
    <xf numFmtId="0" fontId="18" fillId="8" borderId="43" xfId="0" applyFont="1" applyFill="1" applyBorder="1" applyAlignment="1" applyProtection="1">
      <alignment horizontal="center" vertical="center" wrapText="1"/>
      <protection hidden="1"/>
    </xf>
    <xf numFmtId="0" fontId="20" fillId="8" borderId="42" xfId="0" applyFont="1" applyFill="1" applyBorder="1" applyAlignment="1" applyProtection="1">
      <alignment horizontal="center" vertical="center" wrapText="1"/>
      <protection hidden="1"/>
    </xf>
    <xf numFmtId="0" fontId="20" fillId="8" borderId="29" xfId="0" applyFont="1" applyFill="1" applyBorder="1" applyAlignment="1" applyProtection="1">
      <alignment horizontal="center" vertical="center" wrapText="1"/>
      <protection hidden="1"/>
    </xf>
    <xf numFmtId="0" fontId="20" fillId="8" borderId="72" xfId="0" applyFont="1" applyFill="1" applyBorder="1" applyAlignment="1" applyProtection="1">
      <alignment horizontal="center" vertical="center" wrapText="1"/>
      <protection hidden="1"/>
    </xf>
    <xf numFmtId="0" fontId="20" fillId="8" borderId="50" xfId="0" applyFont="1" applyFill="1" applyBorder="1" applyAlignment="1" applyProtection="1">
      <alignment horizontal="center" vertical="center" wrapText="1"/>
      <protection hidden="1"/>
    </xf>
    <xf numFmtId="0" fontId="20" fillId="8" borderId="43" xfId="0" applyFont="1" applyFill="1" applyBorder="1" applyAlignment="1" applyProtection="1">
      <alignment horizontal="center" vertical="center" wrapText="1"/>
      <protection hidden="1"/>
    </xf>
    <xf numFmtId="0" fontId="20" fillId="8" borderId="64" xfId="0" applyFont="1" applyFill="1" applyBorder="1" applyAlignment="1" applyProtection="1">
      <alignment horizontal="center" vertical="center" wrapText="1"/>
      <protection hidden="1"/>
    </xf>
    <xf numFmtId="0" fontId="20" fillId="8" borderId="34" xfId="0" applyFont="1" applyFill="1" applyBorder="1" applyAlignment="1" applyProtection="1">
      <alignment horizontal="center" vertical="center" wrapText="1"/>
      <protection hidden="1"/>
    </xf>
    <xf numFmtId="0" fontId="20" fillId="8" borderId="9" xfId="0" applyFont="1" applyFill="1" applyBorder="1" applyAlignment="1" applyProtection="1">
      <alignment horizontal="center" vertical="center" wrapText="1"/>
      <protection hidden="1"/>
    </xf>
    <xf numFmtId="0" fontId="20" fillId="8" borderId="27" xfId="0" applyFont="1" applyFill="1" applyBorder="1" applyAlignment="1" applyProtection="1">
      <alignment horizontal="center" vertical="center" wrapText="1"/>
      <protection hidden="1"/>
    </xf>
    <xf numFmtId="0" fontId="20" fillId="8" borderId="25" xfId="0" applyFont="1" applyFill="1" applyBorder="1" applyAlignment="1" applyProtection="1">
      <alignment horizontal="center" vertical="center" wrapText="1"/>
      <protection hidden="1"/>
    </xf>
    <xf numFmtId="0" fontId="20" fillId="8" borderId="44" xfId="0" applyFont="1" applyFill="1" applyBorder="1" applyAlignment="1" applyProtection="1">
      <alignment horizontal="center" vertical="center" wrapText="1"/>
      <protection hidden="1"/>
    </xf>
    <xf numFmtId="0" fontId="20" fillId="8" borderId="7" xfId="0" applyFont="1" applyFill="1" applyBorder="1" applyAlignment="1" applyProtection="1">
      <alignment horizontal="center" vertical="center" wrapText="1"/>
      <protection hidden="1"/>
    </xf>
    <xf numFmtId="0" fontId="20" fillId="11" borderId="12" xfId="0" applyFont="1" applyFill="1" applyBorder="1" applyAlignment="1" applyProtection="1">
      <alignment vertical="center" wrapText="1"/>
      <protection hidden="1"/>
    </xf>
    <xf numFmtId="2" fontId="2" fillId="11" borderId="74" xfId="0" applyNumberFormat="1" applyFont="1" applyFill="1" applyBorder="1" applyAlignment="1" applyProtection="1">
      <alignment horizontal="center" vertical="center" wrapText="1"/>
      <protection hidden="1"/>
    </xf>
    <xf numFmtId="0" fontId="12" fillId="8" borderId="14" xfId="0" applyFont="1" applyFill="1" applyBorder="1" applyAlignment="1">
      <alignment vertical="center"/>
    </xf>
    <xf numFmtId="0" fontId="12" fillId="8" borderId="15" xfId="0" applyFont="1" applyFill="1" applyBorder="1" applyAlignment="1">
      <alignment vertical="center"/>
    </xf>
    <xf numFmtId="0" fontId="12" fillId="8" borderId="20" xfId="0" applyFont="1" applyFill="1" applyBorder="1" applyAlignment="1">
      <alignment vertical="center"/>
    </xf>
    <xf numFmtId="0" fontId="12" fillId="8" borderId="21" xfId="0" applyFont="1" applyFill="1" applyBorder="1" applyAlignment="1">
      <alignment vertical="center"/>
    </xf>
    <xf numFmtId="0" fontId="15" fillId="8" borderId="21" xfId="0" applyFont="1" applyFill="1" applyBorder="1" applyAlignment="1">
      <alignment vertical="center"/>
    </xf>
    <xf numFmtId="0" fontId="15" fillId="8" borderId="18" xfId="0" applyFont="1" applyFill="1" applyBorder="1" applyAlignment="1">
      <alignment vertical="center"/>
    </xf>
    <xf numFmtId="0" fontId="2" fillId="8" borderId="22" xfId="0" applyFont="1" applyFill="1" applyBorder="1" applyAlignment="1">
      <alignment horizontal="center"/>
    </xf>
    <xf numFmtId="0" fontId="11" fillId="8" borderId="74" xfId="0" applyFont="1" applyFill="1" applyBorder="1" applyAlignment="1">
      <alignment horizontal="center" vertical="center" wrapText="1"/>
    </xf>
    <xf numFmtId="0" fontId="20" fillId="8" borderId="74" xfId="0" applyFont="1" applyFill="1" applyBorder="1" applyAlignment="1" applyProtection="1">
      <alignment horizontal="center" vertical="center" wrapText="1"/>
      <protection hidden="1"/>
    </xf>
    <xf numFmtId="0" fontId="20" fillId="8" borderId="65" xfId="0" applyFont="1" applyFill="1" applyBorder="1" applyAlignment="1">
      <alignment horizontal="center" vertical="center" wrapText="1"/>
    </xf>
    <xf numFmtId="0" fontId="20" fillId="8" borderId="66" xfId="0" applyFont="1" applyFill="1" applyBorder="1" applyAlignment="1">
      <alignment horizontal="center" vertical="center" wrapText="1"/>
    </xf>
    <xf numFmtId="0" fontId="20" fillId="8" borderId="67" xfId="0" applyFont="1" applyFill="1" applyBorder="1" applyAlignment="1">
      <alignment horizontal="center" vertical="center" wrapText="1"/>
    </xf>
    <xf numFmtId="0" fontId="18" fillId="8" borderId="29" xfId="0" applyFont="1" applyFill="1" applyBorder="1" applyAlignment="1" applyProtection="1">
      <alignment horizontal="center" vertical="center"/>
      <protection hidden="1"/>
    </xf>
    <xf numFmtId="0" fontId="18" fillId="8" borderId="5" xfId="0" applyFont="1" applyFill="1" applyBorder="1" applyAlignment="1" applyProtection="1">
      <alignment horizontal="center" vertical="center"/>
      <protection hidden="1"/>
    </xf>
    <xf numFmtId="0" fontId="18" fillId="8" borderId="50" xfId="0" applyFont="1" applyFill="1" applyBorder="1" applyAlignment="1" applyProtection="1">
      <alignment horizontal="center" vertical="center"/>
      <protection hidden="1"/>
    </xf>
    <xf numFmtId="2" fontId="20" fillId="8" borderId="30" xfId="0" applyNumberFormat="1" applyFont="1" applyFill="1" applyBorder="1" applyAlignment="1" applyProtection="1">
      <alignment horizontal="center" vertical="center" wrapText="1"/>
      <protection hidden="1"/>
    </xf>
    <xf numFmtId="2" fontId="20" fillId="8" borderId="44" xfId="0" applyNumberFormat="1" applyFont="1" applyFill="1" applyBorder="1" applyAlignment="1" applyProtection="1">
      <alignment horizontal="center" vertical="center" wrapText="1"/>
      <protection hidden="1"/>
    </xf>
    <xf numFmtId="0" fontId="18" fillId="8" borderId="72" xfId="0" applyFont="1" applyFill="1" applyBorder="1" applyAlignment="1" applyProtection="1">
      <alignment horizontal="center" vertical="center"/>
      <protection hidden="1"/>
    </xf>
    <xf numFmtId="2" fontId="20" fillId="8" borderId="78" xfId="0" applyNumberFormat="1" applyFont="1" applyFill="1" applyBorder="1" applyAlignment="1" applyProtection="1">
      <alignment horizontal="center" vertical="center" wrapText="1"/>
      <protection hidden="1"/>
    </xf>
    <xf numFmtId="0" fontId="18" fillId="8" borderId="37" xfId="0" applyFont="1" applyFill="1" applyBorder="1" applyAlignment="1" applyProtection="1">
      <alignment horizontal="center" vertical="center"/>
      <protection hidden="1"/>
    </xf>
    <xf numFmtId="2" fontId="20" fillId="8" borderId="80" xfId="0" applyNumberFormat="1" applyFont="1" applyFill="1" applyBorder="1" applyAlignment="1" applyProtection="1">
      <alignment horizontal="center" vertical="center" wrapText="1"/>
      <protection hidden="1"/>
    </xf>
    <xf numFmtId="0" fontId="18" fillId="8" borderId="43" xfId="0" applyFont="1" applyFill="1" applyBorder="1" applyAlignment="1" applyProtection="1">
      <alignment horizontal="center" vertical="center"/>
      <protection hidden="1"/>
    </xf>
    <xf numFmtId="2" fontId="20" fillId="8" borderId="79" xfId="0" applyNumberFormat="1" applyFont="1" applyFill="1" applyBorder="1" applyAlignment="1" applyProtection="1">
      <alignment horizontal="center" vertical="center" wrapText="1"/>
      <protection hidden="1"/>
    </xf>
    <xf numFmtId="0" fontId="20" fillId="11" borderId="19" xfId="0" applyFont="1" applyFill="1" applyBorder="1" applyAlignment="1" applyProtection="1">
      <alignment vertical="center" wrapText="1"/>
      <protection hidden="1"/>
    </xf>
    <xf numFmtId="0" fontId="20" fillId="8" borderId="71" xfId="0" applyFont="1" applyFill="1" applyBorder="1" applyAlignment="1">
      <alignment horizontal="center" vertical="center" wrapText="1"/>
    </xf>
    <xf numFmtId="0" fontId="18" fillId="8" borderId="25" xfId="0" applyFont="1" applyFill="1" applyBorder="1" applyAlignment="1" applyProtection="1">
      <alignment horizontal="center" vertical="center"/>
      <protection hidden="1"/>
    </xf>
    <xf numFmtId="2" fontId="20" fillId="8" borderId="39" xfId="0" applyNumberFormat="1" applyFont="1" applyFill="1" applyBorder="1" applyAlignment="1" applyProtection="1">
      <alignment horizontal="center" vertical="center" wrapText="1"/>
      <protection hidden="1"/>
    </xf>
    <xf numFmtId="2" fontId="20" fillId="8" borderId="34" xfId="0" applyNumberFormat="1" applyFont="1" applyFill="1" applyBorder="1" applyAlignment="1" applyProtection="1">
      <alignment horizontal="center" vertical="center" wrapText="1"/>
      <protection hidden="1"/>
    </xf>
    <xf numFmtId="2" fontId="20" fillId="8" borderId="37" xfId="0" applyNumberFormat="1" applyFont="1" applyFill="1" applyBorder="1" applyAlignment="1" applyProtection="1">
      <alignment horizontal="center" vertical="center" wrapText="1"/>
      <protection hidden="1"/>
    </xf>
    <xf numFmtId="0" fontId="20" fillId="8" borderId="74"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 fillId="8" borderId="74" xfId="0" applyFont="1" applyFill="1" applyBorder="1" applyAlignment="1">
      <alignment horizontal="center" vertical="center" wrapText="1"/>
    </xf>
    <xf numFmtId="0" fontId="20" fillId="11" borderId="16" xfId="0" applyFont="1" applyFill="1" applyBorder="1" applyAlignment="1" applyProtection="1">
      <alignment vertical="center" wrapText="1"/>
      <protection hidden="1"/>
    </xf>
    <xf numFmtId="2" fontId="20" fillId="11" borderId="0" xfId="0" applyNumberFormat="1" applyFont="1" applyFill="1" applyAlignment="1" applyProtection="1">
      <alignment horizontal="center" vertical="center" wrapText="1"/>
      <protection hidden="1"/>
    </xf>
    <xf numFmtId="0" fontId="2" fillId="11" borderId="12" xfId="0" applyFont="1" applyFill="1" applyBorder="1" applyAlignment="1" applyProtection="1">
      <alignment vertical="center" wrapText="1"/>
      <protection hidden="1"/>
    </xf>
    <xf numFmtId="0" fontId="0" fillId="0" borderId="25" xfId="0" applyBorder="1" applyProtection="1">
      <protection hidden="1"/>
    </xf>
    <xf numFmtId="0" fontId="0" fillId="0" borderId="5" xfId="0" applyBorder="1" applyProtection="1">
      <protection hidden="1"/>
    </xf>
    <xf numFmtId="0" fontId="20" fillId="8" borderId="5" xfId="0" applyFont="1" applyFill="1" applyBorder="1" applyAlignment="1" applyProtection="1">
      <alignment horizontal="center" vertical="center" wrapText="1"/>
      <protection hidden="1"/>
    </xf>
    <xf numFmtId="0" fontId="20" fillId="8" borderId="6" xfId="0" applyFont="1" applyFill="1" applyBorder="1" applyAlignment="1" applyProtection="1">
      <alignment horizontal="center" vertical="center" wrapText="1"/>
      <protection hidden="1"/>
    </xf>
    <xf numFmtId="0" fontId="20" fillId="8" borderId="37" xfId="0" applyFont="1" applyFill="1" applyBorder="1" applyAlignment="1" applyProtection="1">
      <alignment horizontal="center" vertical="center" wrapText="1"/>
      <protection hidden="1"/>
    </xf>
    <xf numFmtId="0" fontId="20" fillId="8" borderId="48" xfId="0" applyFont="1" applyFill="1" applyBorder="1" applyAlignment="1" applyProtection="1">
      <alignment horizontal="center" vertical="center" wrapText="1"/>
      <protection hidden="1"/>
    </xf>
    <xf numFmtId="2" fontId="20" fillId="8" borderId="6" xfId="0" applyNumberFormat="1" applyFont="1" applyFill="1" applyBorder="1" applyAlignment="1" applyProtection="1">
      <alignment horizontal="center" vertical="center" wrapText="1"/>
      <protection hidden="1"/>
    </xf>
    <xf numFmtId="170" fontId="21" fillId="3" borderId="25" xfId="0" applyNumberFormat="1" applyFont="1" applyFill="1" applyBorder="1" applyAlignment="1" applyProtection="1">
      <alignment horizontal="center" vertical="center" wrapText="1"/>
      <protection locked="0"/>
    </xf>
    <xf numFmtId="0" fontId="2" fillId="0" borderId="5" xfId="0" applyFont="1" applyBorder="1" applyAlignment="1">
      <alignment horizontal="left"/>
    </xf>
    <xf numFmtId="0" fontId="0" fillId="0" borderId="5" xfId="0" applyBorder="1" applyAlignment="1">
      <alignment horizontal="left" vertical="center"/>
    </xf>
    <xf numFmtId="0" fontId="0" fillId="0" borderId="5" xfId="0" applyBorder="1" applyAlignment="1">
      <alignment horizontal="left"/>
    </xf>
    <xf numFmtId="0" fontId="18" fillId="3" borderId="61" xfId="0" applyFont="1" applyFill="1" applyBorder="1" applyAlignment="1" applyProtection="1">
      <alignment horizontal="center" vertical="center" wrapText="1"/>
      <protection locked="0"/>
    </xf>
    <xf numFmtId="0" fontId="18" fillId="3" borderId="70" xfId="0" applyFont="1" applyFill="1" applyBorder="1" applyAlignment="1" applyProtection="1">
      <alignment horizontal="center" vertical="center" wrapText="1"/>
      <protection locked="0"/>
    </xf>
    <xf numFmtId="49" fontId="21" fillId="3" borderId="25" xfId="0" applyNumberFormat="1" applyFont="1" applyFill="1" applyBorder="1" applyAlignment="1" applyProtection="1">
      <alignment horizontal="justify" vertical="center" wrapText="1"/>
      <protection locked="0"/>
    </xf>
    <xf numFmtId="0" fontId="18" fillId="8" borderId="29" xfId="0" applyFont="1" applyFill="1" applyBorder="1" applyAlignment="1" applyProtection="1">
      <alignment horizontal="center" vertical="center" wrapText="1"/>
      <protection locked="0"/>
    </xf>
    <xf numFmtId="0" fontId="18" fillId="8" borderId="5"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0" fillId="8" borderId="73" xfId="0" applyFont="1" applyFill="1" applyBorder="1" applyAlignment="1" applyProtection="1">
      <alignment horizontal="center" vertical="center" wrapText="1"/>
      <protection hidden="1"/>
    </xf>
    <xf numFmtId="0" fontId="20" fillId="8" borderId="32" xfId="0" applyFont="1" applyFill="1" applyBorder="1" applyAlignment="1" applyProtection="1">
      <alignment horizontal="center" vertical="center" wrapText="1"/>
      <protection hidden="1"/>
    </xf>
    <xf numFmtId="0" fontId="20" fillId="8" borderId="41" xfId="0" applyFont="1" applyFill="1" applyBorder="1" applyAlignment="1" applyProtection="1">
      <alignment horizontal="center" vertical="center" wrapText="1"/>
      <protection hidden="1"/>
    </xf>
    <xf numFmtId="0" fontId="8" fillId="3" borderId="12" xfId="0" applyFont="1" applyFill="1" applyBorder="1" applyAlignment="1" applyProtection="1">
      <alignment vertical="center"/>
      <protection hidden="1"/>
    </xf>
    <xf numFmtId="0" fontId="20" fillId="8" borderId="66" xfId="0" applyFont="1" applyFill="1" applyBorder="1" applyAlignment="1" applyProtection="1">
      <alignment horizontal="center" vertical="center" wrapText="1"/>
      <protection hidden="1"/>
    </xf>
    <xf numFmtId="0" fontId="20" fillId="8" borderId="67" xfId="0" applyFont="1" applyFill="1" applyBorder="1" applyAlignment="1" applyProtection="1">
      <alignment horizontal="center" vertical="center" wrapText="1"/>
      <protection hidden="1"/>
    </xf>
    <xf numFmtId="0" fontId="18" fillId="3" borderId="4" xfId="0" applyFont="1" applyFill="1" applyBorder="1" applyAlignment="1" applyProtection="1">
      <alignment horizontal="center" vertical="center" wrapText="1"/>
      <protection locked="0" hidden="1"/>
    </xf>
    <xf numFmtId="0" fontId="18" fillId="3" borderId="49" xfId="0" applyFont="1" applyFill="1" applyBorder="1" applyAlignment="1" applyProtection="1">
      <alignment horizontal="center" vertical="center" wrapText="1"/>
      <protection locked="0" hidden="1"/>
    </xf>
    <xf numFmtId="0" fontId="0" fillId="0" borderId="15" xfId="0" applyBorder="1" applyProtection="1">
      <protection locked="0"/>
    </xf>
    <xf numFmtId="0" fontId="0" fillId="0" borderId="21" xfId="0" applyBorder="1" applyProtection="1">
      <protection locked="0"/>
    </xf>
    <xf numFmtId="0" fontId="0" fillId="3" borderId="58" xfId="0" applyFill="1" applyBorder="1" applyAlignment="1" applyProtection="1">
      <alignment horizontal="center" vertical="center" wrapText="1"/>
      <protection locked="0"/>
    </xf>
    <xf numFmtId="2" fontId="27" fillId="3" borderId="36" xfId="3" applyNumberFormat="1" applyFont="1" applyFill="1" applyBorder="1" applyAlignment="1" applyProtection="1">
      <alignment horizontal="center" vertical="center"/>
      <protection locked="0"/>
    </xf>
    <xf numFmtId="2" fontId="27" fillId="3" borderId="48" xfId="3" applyNumberFormat="1" applyFont="1" applyFill="1" applyBorder="1" applyAlignment="1" applyProtection="1">
      <alignment horizontal="center" vertical="center"/>
      <protection locked="0"/>
    </xf>
    <xf numFmtId="0" fontId="18" fillId="8" borderId="35" xfId="0" applyFont="1" applyFill="1" applyBorder="1" applyAlignment="1" applyProtection="1">
      <alignment horizontal="center" vertical="center" wrapText="1"/>
      <protection hidden="1"/>
    </xf>
    <xf numFmtId="0" fontId="18" fillId="8" borderId="0" xfId="0" applyFont="1" applyFill="1" applyAlignment="1" applyProtection="1">
      <alignment horizontal="center" vertical="center" wrapText="1"/>
      <protection hidden="1"/>
    </xf>
    <xf numFmtId="0" fontId="20" fillId="8" borderId="46" xfId="0" applyFont="1" applyFill="1" applyBorder="1" applyAlignment="1" applyProtection="1">
      <alignment horizontal="center" vertical="center" wrapText="1"/>
      <protection hidden="1"/>
    </xf>
    <xf numFmtId="2" fontId="2" fillId="11" borderId="11" xfId="0" applyNumberFormat="1" applyFont="1" applyFill="1" applyBorder="1" applyAlignment="1" applyProtection="1">
      <alignment vertical="center" wrapText="1"/>
      <protection hidden="1"/>
    </xf>
    <xf numFmtId="0" fontId="18" fillId="8" borderId="68" xfId="0" applyFont="1" applyFill="1" applyBorder="1" applyAlignment="1" applyProtection="1">
      <alignment horizontal="center" vertical="center" wrapText="1"/>
      <protection hidden="1"/>
    </xf>
    <xf numFmtId="0" fontId="18" fillId="8" borderId="64" xfId="0" applyFont="1" applyFill="1" applyBorder="1" applyAlignment="1" applyProtection="1">
      <alignment horizontal="center" vertical="center" wrapText="1"/>
      <protection hidden="1"/>
    </xf>
    <xf numFmtId="0" fontId="20" fillId="11" borderId="74" xfId="0" applyFont="1" applyFill="1" applyBorder="1" applyAlignment="1" applyProtection="1">
      <alignment horizontal="center" vertical="center" wrapText="1"/>
      <protection hidden="1"/>
    </xf>
    <xf numFmtId="0" fontId="18" fillId="8" borderId="9" xfId="0" applyFont="1" applyFill="1" applyBorder="1" applyAlignment="1" applyProtection="1">
      <alignment horizontal="center" vertical="center"/>
      <protection hidden="1"/>
    </xf>
    <xf numFmtId="2" fontId="20" fillId="8" borderId="38" xfId="0" applyNumberFormat="1"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protection locked="0"/>
    </xf>
    <xf numFmtId="2" fontId="20" fillId="8" borderId="1" xfId="0" applyNumberFormat="1" applyFont="1" applyFill="1" applyBorder="1" applyAlignment="1" applyProtection="1">
      <alignment horizontal="center" vertical="center" wrapText="1"/>
      <protection hidden="1"/>
    </xf>
    <xf numFmtId="0" fontId="18" fillId="3" borderId="3" xfId="0" applyFont="1" applyFill="1" applyBorder="1" applyAlignment="1" applyProtection="1">
      <alignment horizontal="center" vertical="center" wrapText="1"/>
      <protection locked="0"/>
    </xf>
    <xf numFmtId="0" fontId="18" fillId="8" borderId="34" xfId="0" applyFont="1" applyFill="1" applyBorder="1" applyAlignment="1" applyProtection="1">
      <alignment horizontal="center" vertical="center"/>
      <protection hidden="1"/>
    </xf>
    <xf numFmtId="0" fontId="18" fillId="8" borderId="1" xfId="0" applyFont="1" applyFill="1" applyBorder="1" applyAlignment="1" applyProtection="1">
      <alignment horizontal="center" vertical="center"/>
      <protection hidden="1"/>
    </xf>
    <xf numFmtId="0" fontId="18" fillId="8" borderId="73" xfId="0" applyFont="1" applyFill="1" applyBorder="1" applyAlignment="1" applyProtection="1">
      <alignment horizontal="center" vertical="center"/>
      <protection hidden="1"/>
    </xf>
    <xf numFmtId="0" fontId="18" fillId="8" borderId="32" xfId="0" applyFont="1" applyFill="1" applyBorder="1" applyAlignment="1" applyProtection="1">
      <alignment horizontal="center" vertical="center"/>
      <protection hidden="1"/>
    </xf>
    <xf numFmtId="2" fontId="20" fillId="8" borderId="86" xfId="0" applyNumberFormat="1" applyFont="1" applyFill="1" applyBorder="1" applyAlignment="1" applyProtection="1">
      <alignment horizontal="center" vertical="center" wrapText="1"/>
      <protection hidden="1"/>
    </xf>
    <xf numFmtId="0" fontId="18" fillId="8" borderId="2" xfId="0" applyFont="1" applyFill="1" applyBorder="1" applyAlignment="1" applyProtection="1">
      <alignment horizontal="center" vertical="center"/>
      <protection hidden="1"/>
    </xf>
    <xf numFmtId="0" fontId="18" fillId="3" borderId="3" xfId="0" applyFont="1" applyFill="1" applyBorder="1" applyAlignment="1" applyProtection="1">
      <alignment horizontal="center" vertical="center"/>
      <protection locked="0"/>
    </xf>
    <xf numFmtId="0" fontId="18" fillId="8" borderId="64" xfId="0" applyFont="1" applyFill="1" applyBorder="1" applyAlignment="1" applyProtection="1">
      <alignment horizontal="center" vertical="center"/>
      <protection hidden="1"/>
    </xf>
    <xf numFmtId="0" fontId="11" fillId="3" borderId="16" xfId="0" applyFont="1" applyFill="1" applyBorder="1" applyAlignment="1" applyProtection="1">
      <alignment vertical="center"/>
      <protection locked="0"/>
    </xf>
    <xf numFmtId="0" fontId="11" fillId="3" borderId="19" xfId="0" applyFont="1" applyFill="1" applyBorder="1" applyAlignment="1" applyProtection="1">
      <alignment vertical="center"/>
      <protection locked="0"/>
    </xf>
    <xf numFmtId="0" fontId="11" fillId="8" borderId="12" xfId="0" applyFont="1" applyFill="1" applyBorder="1" applyAlignment="1">
      <alignment vertical="center" wrapText="1"/>
    </xf>
    <xf numFmtId="0" fontId="20" fillId="8" borderId="35" xfId="0" applyFont="1" applyFill="1" applyBorder="1" applyAlignment="1" applyProtection="1">
      <alignment horizontal="center" vertical="center" wrapText="1"/>
      <protection locked="0"/>
    </xf>
    <xf numFmtId="2" fontId="2" fillId="11" borderId="19" xfId="0" applyNumberFormat="1" applyFont="1" applyFill="1" applyBorder="1" applyAlignment="1" applyProtection="1">
      <alignment horizontal="center" vertical="center" wrapText="1"/>
      <protection hidden="1"/>
    </xf>
    <xf numFmtId="0" fontId="20" fillId="8" borderId="36" xfId="0" applyFont="1" applyFill="1" applyBorder="1" applyAlignment="1" applyProtection="1">
      <alignment horizontal="center" vertical="center" wrapText="1"/>
      <protection hidden="1"/>
    </xf>
    <xf numFmtId="0" fontId="20" fillId="8" borderId="35" xfId="0" applyFont="1" applyFill="1" applyBorder="1" applyAlignment="1" applyProtection="1">
      <alignment horizontal="center" vertical="center" wrapText="1"/>
      <protection hidden="1"/>
    </xf>
    <xf numFmtId="0" fontId="0" fillId="0" borderId="20" xfId="0" applyBorder="1" applyProtection="1">
      <protection locked="0"/>
    </xf>
    <xf numFmtId="0" fontId="20" fillId="8" borderId="12" xfId="0" applyFont="1" applyFill="1" applyBorder="1" applyAlignment="1">
      <alignment horizontal="center" vertical="center" wrapText="1"/>
    </xf>
    <xf numFmtId="0" fontId="11" fillId="8" borderId="74" xfId="0" applyFont="1" applyFill="1" applyBorder="1" applyAlignment="1" applyProtection="1">
      <alignment horizontal="center" vertical="center" wrapText="1"/>
      <protection hidden="1"/>
    </xf>
    <xf numFmtId="2" fontId="20" fillId="11" borderId="15" xfId="0" applyNumberFormat="1" applyFont="1" applyFill="1" applyBorder="1" applyAlignment="1" applyProtection="1">
      <alignment horizontal="center" vertical="center" wrapText="1"/>
      <protection hidden="1"/>
    </xf>
    <xf numFmtId="0" fontId="18" fillId="3" borderId="58" xfId="0" applyFont="1" applyFill="1" applyBorder="1" applyAlignment="1" applyProtection="1">
      <alignment horizontal="center" vertical="center" wrapText="1"/>
      <protection locked="0" hidden="1"/>
    </xf>
    <xf numFmtId="0" fontId="20" fillId="8" borderId="39" xfId="0" applyFont="1" applyFill="1" applyBorder="1" applyAlignment="1" applyProtection="1">
      <alignment horizontal="center" vertical="center" wrapText="1"/>
      <protection hidden="1"/>
    </xf>
    <xf numFmtId="0" fontId="20" fillId="8" borderId="12" xfId="0" applyFont="1" applyFill="1" applyBorder="1" applyAlignment="1" applyProtection="1">
      <alignment horizontal="center" vertical="center" wrapText="1"/>
      <protection hidden="1"/>
    </xf>
    <xf numFmtId="0" fontId="11" fillId="12" borderId="76" xfId="0" applyFont="1" applyFill="1" applyBorder="1" applyAlignment="1" applyProtection="1">
      <alignment horizontal="center" vertical="center" wrapText="1"/>
      <protection hidden="1"/>
    </xf>
    <xf numFmtId="0" fontId="2" fillId="8" borderId="0" xfId="0" applyFont="1" applyFill="1" applyAlignment="1" applyProtection="1">
      <alignment horizontal="center" vertical="center"/>
      <protection hidden="1"/>
    </xf>
    <xf numFmtId="0" fontId="2" fillId="8" borderId="2" xfId="0" applyFont="1" applyFill="1" applyBorder="1" applyAlignment="1" applyProtection="1">
      <alignment horizontal="center" vertical="center"/>
      <protection hidden="1"/>
    </xf>
    <xf numFmtId="0" fontId="18" fillId="3" borderId="25" xfId="0" applyFont="1" applyFill="1" applyBorder="1" applyAlignment="1" applyProtection="1">
      <alignment horizontal="justify" vertical="center" wrapText="1"/>
      <protection locked="0"/>
    </xf>
    <xf numFmtId="0" fontId="20" fillId="11" borderId="12" xfId="0" applyFont="1" applyFill="1" applyBorder="1" applyAlignment="1" applyProtection="1">
      <alignment horizontal="center" vertical="center" wrapText="1"/>
      <protection hidden="1"/>
    </xf>
    <xf numFmtId="3" fontId="0" fillId="8" borderId="35" xfId="0" applyNumberFormat="1" applyFill="1" applyBorder="1" applyAlignment="1" applyProtection="1">
      <alignment horizontal="center" vertical="center"/>
      <protection hidden="1"/>
    </xf>
    <xf numFmtId="0" fontId="0" fillId="8" borderId="35" xfId="0" applyFill="1" applyBorder="1" applyAlignment="1" applyProtection="1">
      <alignment horizontal="center" vertical="center"/>
      <protection hidden="1"/>
    </xf>
    <xf numFmtId="0" fontId="0" fillId="8" borderId="0" xfId="0" applyFill="1" applyAlignment="1" applyProtection="1">
      <alignment horizontal="center" vertical="center" wrapText="1"/>
      <protection hidden="1"/>
    </xf>
    <xf numFmtId="2" fontId="2" fillId="8" borderId="5" xfId="0" applyNumberFormat="1" applyFont="1" applyFill="1" applyBorder="1" applyAlignment="1" applyProtection="1">
      <alignment horizontal="center" vertical="center"/>
      <protection hidden="1"/>
    </xf>
    <xf numFmtId="168" fontId="0" fillId="0" borderId="5" xfId="1" applyNumberFormat="1" applyFont="1" applyBorder="1" applyAlignment="1" applyProtection="1">
      <alignment horizontal="center" vertical="center"/>
      <protection locked="0"/>
    </xf>
    <xf numFmtId="0" fontId="18" fillId="3" borderId="5" xfId="0" applyFont="1" applyFill="1" applyBorder="1" applyAlignment="1" applyProtection="1">
      <alignment horizontal="justify" vertical="center" wrapText="1"/>
      <protection locked="0"/>
    </xf>
    <xf numFmtId="167" fontId="2" fillId="3" borderId="5" xfId="0" applyNumberFormat="1"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2" fillId="8" borderId="35" xfId="0" applyFont="1" applyFill="1" applyBorder="1" applyAlignment="1" applyProtection="1">
      <alignment horizontal="center" vertical="center" wrapText="1"/>
      <protection hidden="1"/>
    </xf>
    <xf numFmtId="0" fontId="2" fillId="8" borderId="0" xfId="0" applyFont="1" applyFill="1" applyAlignment="1" applyProtection="1">
      <alignment horizontal="center" vertical="center"/>
      <protection locked="0"/>
    </xf>
    <xf numFmtId="0" fontId="2" fillId="8" borderId="35" xfId="0"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wrapText="1"/>
      <protection locked="0"/>
    </xf>
    <xf numFmtId="0" fontId="2" fillId="8" borderId="7" xfId="0" applyFont="1" applyFill="1" applyBorder="1" applyAlignment="1" applyProtection="1">
      <alignment horizontal="center" vertical="center" wrapText="1"/>
      <protection locked="0"/>
    </xf>
    <xf numFmtId="2" fontId="0" fillId="0" borderId="5" xfId="0" applyNumberFormat="1" applyBorder="1" applyAlignment="1" applyProtection="1">
      <alignment horizontal="center" vertical="center"/>
      <protection locked="0"/>
    </xf>
    <xf numFmtId="0" fontId="2" fillId="8" borderId="58" xfId="0" applyFont="1" applyFill="1" applyBorder="1" applyAlignment="1" applyProtection="1">
      <alignment horizontal="center" vertical="center" wrapText="1"/>
      <protection hidden="1"/>
    </xf>
    <xf numFmtId="0" fontId="2" fillId="8" borderId="48" xfId="0" applyFont="1" applyFill="1" applyBorder="1" applyAlignment="1" applyProtection="1">
      <alignment horizontal="center" vertical="center" wrapText="1"/>
      <protection hidden="1"/>
    </xf>
    <xf numFmtId="0" fontId="2" fillId="8" borderId="7" xfId="0" applyFont="1" applyFill="1" applyBorder="1" applyAlignment="1" applyProtection="1">
      <alignment horizontal="center" vertical="center" wrapText="1"/>
      <protection hidden="1"/>
    </xf>
    <xf numFmtId="0" fontId="2" fillId="8" borderId="34" xfId="0" applyFont="1" applyFill="1" applyBorder="1" applyAlignment="1" applyProtection="1">
      <alignment horizontal="center" vertical="center" wrapText="1"/>
      <protection hidden="1"/>
    </xf>
    <xf numFmtId="0" fontId="2" fillId="8" borderId="5" xfId="0" applyFont="1" applyFill="1" applyBorder="1" applyAlignment="1" applyProtection="1">
      <alignment horizontal="center" vertical="center"/>
      <protection hidden="1"/>
    </xf>
    <xf numFmtId="0" fontId="2" fillId="8" borderId="9"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0" fillId="8" borderId="71" xfId="0" applyFont="1" applyFill="1" applyBorder="1" applyAlignment="1" applyProtection="1">
      <alignment horizontal="center" vertical="center" wrapText="1"/>
      <protection hidden="1"/>
    </xf>
    <xf numFmtId="0" fontId="2" fillId="8" borderId="2" xfId="0" applyFont="1" applyFill="1" applyBorder="1" applyAlignment="1" applyProtection="1">
      <alignment horizontal="center" vertical="center" wrapText="1"/>
      <protection hidden="1"/>
    </xf>
    <xf numFmtId="0" fontId="2" fillId="8" borderId="37" xfId="0" applyFont="1" applyFill="1" applyBorder="1" applyAlignment="1" applyProtection="1">
      <alignment horizontal="center" vertical="center"/>
      <protection hidden="1"/>
    </xf>
    <xf numFmtId="2" fontId="20" fillId="11" borderId="12" xfId="0" applyNumberFormat="1" applyFont="1" applyFill="1" applyBorder="1" applyAlignment="1" applyProtection="1">
      <alignment horizontal="center" vertical="center" wrapText="1"/>
      <protection hidden="1"/>
    </xf>
    <xf numFmtId="2" fontId="20" fillId="11" borderId="11" xfId="0" applyNumberFormat="1" applyFont="1" applyFill="1" applyBorder="1" applyAlignment="1" applyProtection="1">
      <alignment horizontal="center" vertical="center" wrapText="1"/>
      <protection hidden="1"/>
    </xf>
    <xf numFmtId="14" fontId="2" fillId="3" borderId="0" xfId="0" applyNumberFormat="1" applyFont="1" applyFill="1" applyAlignment="1" applyProtection="1">
      <alignment horizontal="center" vertical="center"/>
      <protection locked="0"/>
    </xf>
    <xf numFmtId="14" fontId="2" fillId="3" borderId="19" xfId="0" applyNumberFormat="1" applyFont="1" applyFill="1" applyBorder="1" applyAlignment="1" applyProtection="1">
      <alignment horizontal="center" vertical="center"/>
      <protection locked="0"/>
    </xf>
    <xf numFmtId="0" fontId="2" fillId="3" borderId="0" xfId="0" applyFont="1" applyFill="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0" fillId="8" borderId="19" xfId="0" applyFont="1" applyFill="1" applyBorder="1" applyAlignment="1" applyProtection="1">
      <alignment horizontal="center" vertical="center" wrapText="1"/>
      <protection locked="0"/>
    </xf>
    <xf numFmtId="0" fontId="18" fillId="8" borderId="25"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protection locked="0"/>
    </xf>
    <xf numFmtId="0" fontId="11" fillId="8" borderId="12" xfId="0" applyFont="1" applyFill="1" applyBorder="1" applyAlignment="1" applyProtection="1">
      <alignment vertical="center" wrapText="1"/>
      <protection hidden="1"/>
    </xf>
    <xf numFmtId="0" fontId="11" fillId="8" borderId="16" xfId="0" applyFont="1" applyFill="1" applyBorder="1" applyAlignment="1" applyProtection="1">
      <alignment vertical="center" wrapText="1"/>
      <protection hidden="1"/>
    </xf>
    <xf numFmtId="0" fontId="0" fillId="3" borderId="25" xfId="0" applyFill="1" applyBorder="1" applyAlignment="1" applyProtection="1">
      <alignment horizontal="justify" vertical="center" wrapText="1"/>
      <protection locked="0" hidden="1"/>
    </xf>
    <xf numFmtId="0" fontId="0" fillId="3" borderId="5" xfId="0" applyFill="1" applyBorder="1" applyAlignment="1" applyProtection="1">
      <alignment horizontal="justify" vertical="center" wrapText="1"/>
      <protection locked="0" hidden="1"/>
    </xf>
    <xf numFmtId="0" fontId="0" fillId="3" borderId="5" xfId="0" applyFill="1" applyBorder="1" applyAlignment="1" applyProtection="1">
      <alignment vertical="center" wrapText="1"/>
      <protection locked="0"/>
    </xf>
    <xf numFmtId="0" fontId="26" fillId="3" borderId="36" xfId="0" applyFont="1" applyFill="1" applyBorder="1" applyAlignment="1" applyProtection="1">
      <alignment horizontal="center" vertical="center" wrapText="1"/>
      <protection locked="0"/>
    </xf>
    <xf numFmtId="0" fontId="26" fillId="8" borderId="25" xfId="0" applyFont="1" applyFill="1" applyBorder="1" applyAlignment="1" applyProtection="1">
      <alignment horizontal="center" vertical="center" wrapText="1"/>
      <protection hidden="1"/>
    </xf>
    <xf numFmtId="0" fontId="26" fillId="8" borderId="39" xfId="0" applyFont="1" applyFill="1" applyBorder="1" applyAlignment="1" applyProtection="1">
      <alignment horizontal="center" vertical="center" wrapText="1"/>
      <protection hidden="1"/>
    </xf>
    <xf numFmtId="0" fontId="26" fillId="8" borderId="5" xfId="0" applyFont="1" applyFill="1" applyBorder="1" applyAlignment="1" applyProtection="1">
      <alignment horizontal="center" vertical="center" wrapText="1"/>
      <protection hidden="1"/>
    </xf>
    <xf numFmtId="0" fontId="26" fillId="3" borderId="3" xfId="0" applyFont="1" applyFill="1" applyBorder="1" applyAlignment="1" applyProtection="1">
      <alignment horizontal="center" vertical="center" wrapText="1"/>
      <protection locked="0"/>
    </xf>
    <xf numFmtId="0" fontId="26" fillId="8" borderId="9" xfId="0" applyFont="1" applyFill="1" applyBorder="1" applyAlignment="1" applyProtection="1">
      <alignment horizontal="center" vertical="center" wrapText="1"/>
      <protection hidden="1"/>
    </xf>
    <xf numFmtId="0" fontId="26" fillId="8" borderId="38" xfId="0" applyFont="1" applyFill="1" applyBorder="1" applyAlignment="1" applyProtection="1">
      <alignment horizontal="center" vertical="center" wrapText="1"/>
      <protection hidden="1"/>
    </xf>
    <xf numFmtId="0" fontId="11" fillId="8" borderId="35" xfId="0" applyFont="1" applyFill="1" applyBorder="1" applyAlignment="1" applyProtection="1">
      <alignment horizontal="center" vertical="center" wrapText="1"/>
      <protection hidden="1"/>
    </xf>
    <xf numFmtId="0" fontId="11" fillId="8" borderId="32" xfId="0" applyFont="1" applyFill="1" applyBorder="1" applyAlignment="1" applyProtection="1">
      <alignment horizontal="center" vertical="center" wrapText="1"/>
      <protection hidden="1"/>
    </xf>
    <xf numFmtId="0" fontId="11" fillId="11" borderId="19" xfId="0" applyFont="1" applyFill="1" applyBorder="1" applyAlignment="1" applyProtection="1">
      <alignment vertical="center" wrapText="1"/>
      <protection hidden="1"/>
    </xf>
    <xf numFmtId="9" fontId="0" fillId="8" borderId="37" xfId="0" applyNumberFormat="1" applyFill="1" applyBorder="1" applyAlignment="1" applyProtection="1">
      <alignment horizontal="center"/>
      <protection hidden="1"/>
    </xf>
    <xf numFmtId="9" fontId="2" fillId="8" borderId="6" xfId="0" applyNumberFormat="1" applyFont="1" applyFill="1" applyBorder="1" applyAlignment="1" applyProtection="1">
      <alignment horizontal="center" vertical="center" wrapText="1"/>
      <protection hidden="1"/>
    </xf>
    <xf numFmtId="1" fontId="0" fillId="3" borderId="5" xfId="0" applyNumberFormat="1" applyFill="1" applyBorder="1" applyAlignment="1" applyProtection="1">
      <alignment horizontal="center" vertical="center"/>
      <protection locked="0"/>
    </xf>
    <xf numFmtId="0" fontId="3" fillId="0" borderId="48" xfId="0" applyFont="1" applyBorder="1" applyAlignment="1" applyProtection="1">
      <alignment vertical="center" wrapText="1"/>
      <protection locked="0"/>
    </xf>
    <xf numFmtId="0" fontId="0" fillId="0" borderId="14" xfId="0" applyBorder="1"/>
    <xf numFmtId="0" fontId="0" fillId="0" borderId="16" xfId="0" applyBorder="1"/>
    <xf numFmtId="0" fontId="0" fillId="0" borderId="15" xfId="0" applyBorder="1"/>
    <xf numFmtId="0" fontId="2" fillId="8" borderId="25" xfId="0" applyFont="1" applyFill="1" applyBorder="1" applyAlignment="1">
      <alignment horizontal="center"/>
    </xf>
    <xf numFmtId="0" fontId="2" fillId="8" borderId="7" xfId="0" applyFont="1" applyFill="1" applyBorder="1" applyAlignment="1" applyProtection="1">
      <alignment horizontal="center"/>
      <protection locked="0"/>
    </xf>
    <xf numFmtId="0" fontId="2" fillId="8" borderId="75" xfId="0" applyFont="1" applyFill="1" applyBorder="1" applyAlignment="1" applyProtection="1">
      <alignment horizontal="center" vertical="center"/>
      <protection hidden="1"/>
    </xf>
    <xf numFmtId="2" fontId="0" fillId="8" borderId="22" xfId="0" applyNumberFormat="1" applyFill="1" applyBorder="1" applyAlignment="1" applyProtection="1">
      <alignment horizontal="center" vertical="center"/>
      <protection hidden="1"/>
    </xf>
    <xf numFmtId="2" fontId="0" fillId="8" borderId="23" xfId="0" applyNumberFormat="1" applyFill="1" applyBorder="1" applyAlignment="1" applyProtection="1">
      <alignment horizontal="center" vertical="center"/>
      <protection hidden="1"/>
    </xf>
    <xf numFmtId="0" fontId="2" fillId="8" borderId="15" xfId="0" applyFont="1" applyFill="1" applyBorder="1" applyAlignment="1" applyProtection="1">
      <alignment horizontal="center" vertical="center"/>
      <protection hidden="1"/>
    </xf>
    <xf numFmtId="0" fontId="11" fillId="8" borderId="14" xfId="0" applyFont="1" applyFill="1" applyBorder="1" applyAlignment="1" applyProtection="1">
      <alignment horizontal="center" vertical="center" wrapText="1"/>
      <protection hidden="1"/>
    </xf>
    <xf numFmtId="0" fontId="11" fillId="8" borderId="22" xfId="0" applyFont="1" applyFill="1" applyBorder="1" applyAlignment="1" applyProtection="1">
      <alignment horizontal="center" vertical="center" wrapText="1"/>
      <protection hidden="1"/>
    </xf>
    <xf numFmtId="0" fontId="0" fillId="8" borderId="18" xfId="0" applyFill="1" applyBorder="1" applyAlignment="1" applyProtection="1">
      <alignment horizontal="center" vertical="center" wrapText="1"/>
      <protection hidden="1"/>
    </xf>
    <xf numFmtId="0" fontId="2" fillId="0" borderId="0" xfId="0" applyFont="1" applyAlignment="1" applyProtection="1">
      <alignment horizontal="center" vertical="center"/>
      <protection locked="0"/>
    </xf>
    <xf numFmtId="0" fontId="20" fillId="8" borderId="0" xfId="0" applyFont="1" applyFill="1" applyAlignment="1" applyProtection="1">
      <alignment horizontal="center" vertical="center" wrapText="1"/>
      <protection hidden="1"/>
    </xf>
    <xf numFmtId="0" fontId="20" fillId="8" borderId="21" xfId="0" applyFont="1" applyFill="1" applyBorder="1" applyAlignment="1" applyProtection="1">
      <alignment horizontal="center" vertical="center" wrapText="1"/>
      <protection hidden="1"/>
    </xf>
    <xf numFmtId="0" fontId="20" fillId="11" borderId="11" xfId="0" applyFont="1" applyFill="1" applyBorder="1" applyAlignment="1" applyProtection="1">
      <alignment horizontal="center" vertical="center" wrapText="1"/>
      <protection hidden="1"/>
    </xf>
    <xf numFmtId="0" fontId="11" fillId="8" borderId="11" xfId="0" applyFont="1" applyFill="1" applyBorder="1" applyAlignment="1" applyProtection="1">
      <alignment horizontal="center" vertical="center" wrapText="1"/>
      <protection hidden="1"/>
    </xf>
    <xf numFmtId="0" fontId="11" fillId="8" borderId="12" xfId="0" applyFont="1" applyFill="1" applyBorder="1" applyAlignment="1" applyProtection="1">
      <alignment horizontal="center" vertical="center" wrapText="1"/>
      <protection hidden="1"/>
    </xf>
    <xf numFmtId="0" fontId="20" fillId="11" borderId="14" xfId="0" applyFont="1" applyFill="1" applyBorder="1" applyAlignment="1" applyProtection="1">
      <alignment horizontal="center" vertical="center" wrapText="1"/>
      <protection hidden="1"/>
    </xf>
    <xf numFmtId="0" fontId="15" fillId="3" borderId="16"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11" fillId="8" borderId="11"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2" fillId="8" borderId="71" xfId="0" applyFont="1" applyFill="1" applyBorder="1" applyAlignment="1" applyProtection="1">
      <alignment horizontal="center" vertical="center" wrapText="1"/>
      <protection hidden="1"/>
    </xf>
    <xf numFmtId="0" fontId="2" fillId="8" borderId="11" xfId="0" applyFont="1" applyFill="1" applyBorder="1" applyAlignment="1" applyProtection="1">
      <alignment horizontal="center" vertical="center" wrapText="1"/>
      <protection hidden="1"/>
    </xf>
    <xf numFmtId="2" fontId="27" fillId="3" borderId="3" xfId="3" applyNumberFormat="1" applyFont="1" applyFill="1" applyBorder="1" applyAlignment="1" applyProtection="1">
      <alignment horizontal="center" vertical="center"/>
      <protection locked="0"/>
    </xf>
    <xf numFmtId="0" fontId="0" fillId="8" borderId="21" xfId="0" applyFill="1" applyBorder="1" applyAlignment="1" applyProtection="1">
      <alignment horizontal="center" vertical="center"/>
      <protection hidden="1"/>
    </xf>
    <xf numFmtId="0" fontId="2" fillId="8" borderId="15" xfId="0" applyFont="1" applyFill="1" applyBorder="1" applyAlignment="1">
      <alignment horizontal="center" vertical="center"/>
    </xf>
    <xf numFmtId="0" fontId="2" fillId="8" borderId="15" xfId="0" applyFont="1" applyFill="1" applyBorder="1" applyAlignment="1">
      <alignment horizontal="center"/>
    </xf>
    <xf numFmtId="167" fontId="0" fillId="3" borderId="18" xfId="0" applyNumberFormat="1" applyFill="1" applyBorder="1" applyAlignment="1" applyProtection="1">
      <alignment horizontal="center" vertical="center"/>
      <protection locked="0"/>
    </xf>
    <xf numFmtId="167" fontId="0" fillId="3" borderId="19" xfId="0" applyNumberFormat="1" applyFill="1" applyBorder="1" applyAlignment="1" applyProtection="1">
      <alignment horizontal="center" vertical="center"/>
      <protection locked="0"/>
    </xf>
    <xf numFmtId="0" fontId="2" fillId="8" borderId="16" xfId="0" applyFont="1" applyFill="1" applyBorder="1" applyAlignment="1">
      <alignment horizontal="center"/>
    </xf>
    <xf numFmtId="9" fontId="2" fillId="8" borderId="13" xfId="2" applyFont="1" applyFill="1" applyBorder="1" applyAlignment="1" applyProtection="1">
      <alignment horizontal="center" vertical="center" wrapText="1"/>
      <protection hidden="1"/>
    </xf>
    <xf numFmtId="2" fontId="20" fillId="11" borderId="13" xfId="0" applyNumberFormat="1" applyFont="1" applyFill="1" applyBorder="1" applyAlignment="1" applyProtection="1">
      <alignment horizontal="center" vertical="center" wrapText="1"/>
      <protection hidden="1"/>
    </xf>
    <xf numFmtId="0" fontId="20" fillId="11" borderId="19" xfId="0" applyFont="1" applyFill="1" applyBorder="1" applyAlignment="1" applyProtection="1">
      <alignment horizontal="center" vertical="center" wrapText="1"/>
      <protection hidden="1"/>
    </xf>
    <xf numFmtId="2" fontId="20" fillId="11" borderId="17" xfId="0" applyNumberFormat="1" applyFont="1" applyFill="1" applyBorder="1" applyAlignment="1" applyProtection="1">
      <alignment horizontal="center" vertical="center" wrapText="1"/>
      <protection hidden="1"/>
    </xf>
    <xf numFmtId="2" fontId="20" fillId="11" borderId="19" xfId="0" applyNumberFormat="1" applyFont="1" applyFill="1" applyBorder="1" applyAlignment="1" applyProtection="1">
      <alignment horizontal="center" vertical="center" wrapText="1"/>
      <protection hidden="1"/>
    </xf>
    <xf numFmtId="0" fontId="2" fillId="8" borderId="35" xfId="0" applyFont="1" applyFill="1" applyBorder="1" applyAlignment="1">
      <alignment horizontal="center" vertical="center" wrapText="1"/>
    </xf>
    <xf numFmtId="0" fontId="2" fillId="8" borderId="12" xfId="0" applyFont="1" applyFill="1" applyBorder="1" applyAlignment="1" applyProtection="1">
      <alignment horizontal="center" vertical="center" wrapText="1"/>
      <protection hidden="1"/>
    </xf>
    <xf numFmtId="2" fontId="2" fillId="11" borderId="12" xfId="0" applyNumberFormat="1" applyFont="1" applyFill="1" applyBorder="1" applyAlignment="1" applyProtection="1">
      <alignment horizontal="center" vertical="center" wrapText="1"/>
      <protection hidden="1"/>
    </xf>
    <xf numFmtId="167" fontId="11" fillId="8" borderId="39" xfId="0" applyNumberFormat="1" applyFont="1" applyFill="1" applyBorder="1" applyAlignment="1">
      <alignment vertical="center" wrapText="1"/>
    </xf>
    <xf numFmtId="167" fontId="11" fillId="8" borderId="35" xfId="0" applyNumberFormat="1" applyFont="1" applyFill="1" applyBorder="1" applyAlignment="1">
      <alignment vertical="center" wrapText="1"/>
    </xf>
    <xf numFmtId="0" fontId="11" fillId="8" borderId="34" xfId="0" applyFont="1" applyFill="1" applyBorder="1" applyAlignment="1">
      <alignment vertical="center" wrapText="1"/>
    </xf>
    <xf numFmtId="167" fontId="11" fillId="8" borderId="30" xfId="0" applyNumberFormat="1" applyFont="1" applyFill="1" applyBorder="1" applyAlignment="1">
      <alignment vertical="center" wrapText="1"/>
    </xf>
    <xf numFmtId="0" fontId="11" fillId="8" borderId="25" xfId="0" applyFont="1" applyFill="1" applyBorder="1" applyAlignment="1">
      <alignment vertical="center" wrapText="1"/>
    </xf>
    <xf numFmtId="0" fontId="11" fillId="3" borderId="32" xfId="0" applyFont="1" applyFill="1" applyBorder="1" applyAlignment="1" applyProtection="1">
      <alignment vertical="center" wrapText="1"/>
      <protection locked="0"/>
    </xf>
    <xf numFmtId="0" fontId="11" fillId="8" borderId="32" xfId="0" applyFont="1" applyFill="1" applyBorder="1" applyAlignment="1">
      <alignment horizontal="left" vertical="center" wrapText="1"/>
    </xf>
    <xf numFmtId="166" fontId="11" fillId="0" borderId="48" xfId="0" applyNumberFormat="1" applyFont="1" applyBorder="1" applyAlignment="1" applyProtection="1">
      <alignment vertical="center" wrapText="1"/>
      <protection locked="0"/>
    </xf>
    <xf numFmtId="0" fontId="11" fillId="8" borderId="0" xfId="0" applyFont="1" applyFill="1" applyAlignment="1">
      <alignment horizontal="left" vertical="center"/>
    </xf>
    <xf numFmtId="166" fontId="11" fillId="0" borderId="19" xfId="0" applyNumberFormat="1" applyFont="1" applyBorder="1" applyAlignment="1" applyProtection="1">
      <alignment vertical="center" wrapText="1"/>
      <protection locked="0"/>
    </xf>
    <xf numFmtId="0" fontId="11" fillId="8" borderId="41" xfId="0" applyFont="1" applyFill="1" applyBorder="1" applyAlignment="1">
      <alignment horizontal="left" vertical="center" wrapText="1"/>
    </xf>
    <xf numFmtId="1" fontId="27" fillId="3" borderId="58" xfId="3" applyNumberFormat="1" applyFont="1" applyFill="1" applyBorder="1" applyAlignment="1" applyProtection="1">
      <alignment horizontal="center" vertical="center"/>
      <protection locked="0"/>
    </xf>
    <xf numFmtId="1" fontId="27" fillId="3" borderId="4" xfId="3" applyNumberFormat="1" applyFont="1" applyFill="1" applyBorder="1" applyAlignment="1" applyProtection="1">
      <alignment horizontal="center" vertical="center"/>
      <protection locked="0"/>
    </xf>
    <xf numFmtId="1" fontId="26" fillId="8" borderId="62" xfId="2" applyNumberFormat="1" applyFont="1" applyFill="1" applyBorder="1" applyAlignment="1" applyProtection="1">
      <alignment horizontal="center" vertical="center" wrapText="1"/>
      <protection hidden="1"/>
    </xf>
    <xf numFmtId="1" fontId="26" fillId="8" borderId="38" xfId="2" applyNumberFormat="1" applyFont="1" applyFill="1" applyBorder="1" applyAlignment="1" applyProtection="1">
      <alignment horizontal="center" vertical="center" wrapText="1"/>
      <protection hidden="1"/>
    </xf>
    <xf numFmtId="1" fontId="11" fillId="11" borderId="30" xfId="2" applyNumberFormat="1" applyFont="1" applyFill="1" applyBorder="1" applyAlignment="1" applyProtection="1">
      <alignment horizontal="center" vertical="center"/>
      <protection hidden="1"/>
    </xf>
    <xf numFmtId="1" fontId="20" fillId="11" borderId="12" xfId="0" applyNumberFormat="1" applyFont="1" applyFill="1" applyBorder="1" applyAlignment="1" applyProtection="1">
      <alignment horizontal="center" vertical="center" wrapText="1"/>
      <protection hidden="1"/>
    </xf>
    <xf numFmtId="1" fontId="20" fillId="11" borderId="74" xfId="0" applyNumberFormat="1" applyFont="1" applyFill="1" applyBorder="1" applyAlignment="1" applyProtection="1">
      <alignment horizontal="center" vertical="center" wrapText="1"/>
      <protection hidden="1"/>
    </xf>
    <xf numFmtId="1" fontId="20" fillId="11" borderId="22" xfId="0" applyNumberFormat="1" applyFont="1" applyFill="1" applyBorder="1" applyAlignment="1" applyProtection="1">
      <alignment horizontal="center" vertical="center" wrapText="1"/>
      <protection hidden="1"/>
    </xf>
    <xf numFmtId="1" fontId="20" fillId="11" borderId="15" xfId="0" applyNumberFormat="1" applyFont="1" applyFill="1" applyBorder="1" applyAlignment="1" applyProtection="1">
      <alignment horizontal="center" vertical="center" wrapText="1"/>
      <protection hidden="1"/>
    </xf>
    <xf numFmtId="1" fontId="8" fillId="3" borderId="12" xfId="0" applyNumberFormat="1" applyFont="1" applyFill="1" applyBorder="1" applyAlignment="1" applyProtection="1">
      <alignment horizontal="center" vertical="center" wrapText="1"/>
      <protection hidden="1"/>
    </xf>
    <xf numFmtId="1" fontId="20" fillId="11" borderId="14" xfId="0" applyNumberFormat="1" applyFont="1" applyFill="1" applyBorder="1" applyAlignment="1" applyProtection="1">
      <alignment horizontal="center" vertical="center" wrapText="1"/>
      <protection hidden="1"/>
    </xf>
    <xf numFmtId="1" fontId="20" fillId="11" borderId="11" xfId="0" applyNumberFormat="1" applyFont="1" applyFill="1" applyBorder="1" applyAlignment="1" applyProtection="1">
      <alignment horizontal="center" vertical="center" wrapText="1"/>
      <protection hidden="1"/>
    </xf>
    <xf numFmtId="1" fontId="0" fillId="8" borderId="23" xfId="0" applyNumberFormat="1" applyFill="1" applyBorder="1" applyAlignment="1" applyProtection="1">
      <alignment horizontal="center" vertical="center"/>
      <protection hidden="1"/>
    </xf>
    <xf numFmtId="1" fontId="26" fillId="12" borderId="25" xfId="0" applyNumberFormat="1" applyFont="1" applyFill="1" applyBorder="1" applyAlignment="1" applyProtection="1">
      <alignment horizontal="center" vertical="center"/>
      <protection hidden="1"/>
    </xf>
    <xf numFmtId="1" fontId="26" fillId="12" borderId="5" xfId="0" applyNumberFormat="1" applyFont="1" applyFill="1" applyBorder="1" applyAlignment="1" applyProtection="1">
      <alignment horizontal="center" vertical="center"/>
      <protection hidden="1"/>
    </xf>
    <xf numFmtId="1" fontId="0" fillId="8" borderId="17" xfId="0" applyNumberFormat="1" applyFill="1" applyBorder="1" applyAlignment="1" applyProtection="1">
      <alignment horizontal="center" vertical="center"/>
      <protection hidden="1"/>
    </xf>
    <xf numFmtId="171" fontId="2" fillId="8" borderId="6" xfId="1" applyNumberFormat="1" applyFont="1" applyFill="1" applyBorder="1" applyAlignment="1" applyProtection="1">
      <alignment horizontal="center" vertical="center"/>
      <protection hidden="1"/>
    </xf>
    <xf numFmtId="1" fontId="2" fillId="8" borderId="5" xfId="0" applyNumberFormat="1" applyFont="1" applyFill="1" applyBorder="1" applyAlignment="1" applyProtection="1">
      <alignment horizontal="center" vertical="center"/>
      <protection hidden="1"/>
    </xf>
    <xf numFmtId="1" fontId="20" fillId="11" borderId="23" xfId="0" applyNumberFormat="1" applyFont="1" applyFill="1" applyBorder="1" applyAlignment="1" applyProtection="1">
      <alignment horizontal="center" vertical="center" wrapText="1"/>
      <protection hidden="1"/>
    </xf>
    <xf numFmtId="1" fontId="20" fillId="11" borderId="19" xfId="0" applyNumberFormat="1" applyFont="1" applyFill="1" applyBorder="1" applyAlignment="1" applyProtection="1">
      <alignment horizontal="center" vertical="center" wrapText="1"/>
      <protection hidden="1"/>
    </xf>
    <xf numFmtId="1" fontId="20" fillId="11" borderId="17" xfId="0" applyNumberFormat="1" applyFont="1" applyFill="1" applyBorder="1" applyAlignment="1" applyProtection="1">
      <alignment horizontal="center" vertical="center" wrapText="1"/>
      <protection hidden="1"/>
    </xf>
    <xf numFmtId="1" fontId="20" fillId="11" borderId="13" xfId="0" applyNumberFormat="1" applyFont="1" applyFill="1" applyBorder="1" applyAlignment="1" applyProtection="1">
      <alignment horizontal="center" vertical="center" wrapText="1"/>
      <protection hidden="1"/>
    </xf>
    <xf numFmtId="1" fontId="26" fillId="12" borderId="9" xfId="0" applyNumberFormat="1" applyFont="1" applyFill="1" applyBorder="1" applyAlignment="1" applyProtection="1">
      <alignment horizontal="center" vertical="center"/>
      <protection hidden="1"/>
    </xf>
    <xf numFmtId="1" fontId="18" fillId="12" borderId="81" xfId="0" applyNumberFormat="1" applyFont="1" applyFill="1" applyBorder="1" applyAlignment="1" applyProtection="1">
      <alignment horizontal="center" vertical="center" wrapText="1"/>
      <protection hidden="1"/>
    </xf>
    <xf numFmtId="1" fontId="18" fillId="12" borderId="80" xfId="0" applyNumberFormat="1" applyFont="1" applyFill="1" applyBorder="1" applyAlignment="1" applyProtection="1">
      <alignment horizontal="center" vertical="center" wrapText="1"/>
      <protection hidden="1"/>
    </xf>
    <xf numFmtId="1" fontId="2" fillId="8" borderId="78" xfId="0" applyNumberFormat="1" applyFont="1" applyFill="1" applyBorder="1" applyAlignment="1" applyProtection="1">
      <alignment horizontal="center" vertical="center" wrapText="1"/>
      <protection hidden="1"/>
    </xf>
    <xf numFmtId="1" fontId="2" fillId="8" borderId="80" xfId="0" applyNumberFormat="1" applyFont="1" applyFill="1" applyBorder="1" applyAlignment="1" applyProtection="1">
      <alignment horizontal="center" vertical="center" wrapText="1"/>
      <protection hidden="1"/>
    </xf>
    <xf numFmtId="1" fontId="2" fillId="8" borderId="79" xfId="0" applyNumberFormat="1" applyFont="1" applyFill="1" applyBorder="1" applyAlignment="1" applyProtection="1">
      <alignment horizontal="center" vertical="center" wrapText="1"/>
      <protection hidden="1"/>
    </xf>
    <xf numFmtId="1" fontId="2" fillId="8" borderId="81" xfId="0" applyNumberFormat="1" applyFont="1" applyFill="1" applyBorder="1" applyAlignment="1" applyProtection="1">
      <alignment horizontal="center" vertical="center" wrapText="1"/>
      <protection hidden="1"/>
    </xf>
    <xf numFmtId="1" fontId="2" fillId="8" borderId="86" xfId="0" applyNumberFormat="1" applyFont="1" applyFill="1" applyBorder="1" applyAlignment="1" applyProtection="1">
      <alignment horizontal="center" vertical="center" wrapText="1"/>
      <protection hidden="1"/>
    </xf>
    <xf numFmtId="1" fontId="2" fillId="8" borderId="77" xfId="0" applyNumberFormat="1" applyFont="1" applyFill="1" applyBorder="1" applyAlignment="1" applyProtection="1">
      <alignment horizontal="center" vertical="center" wrapText="1"/>
      <protection hidden="1"/>
    </xf>
    <xf numFmtId="1" fontId="2" fillId="8" borderId="33" xfId="0" applyNumberFormat="1" applyFont="1" applyFill="1" applyBorder="1" applyAlignment="1" applyProtection="1">
      <alignment horizontal="center" vertical="center" wrapText="1"/>
      <protection hidden="1"/>
    </xf>
    <xf numFmtId="1" fontId="2" fillId="8" borderId="47" xfId="0" applyNumberFormat="1" applyFont="1" applyFill="1" applyBorder="1" applyAlignment="1" applyProtection="1">
      <alignment horizontal="center" vertical="center" wrapText="1"/>
      <protection hidden="1"/>
    </xf>
    <xf numFmtId="1" fontId="18" fillId="12" borderId="78" xfId="0" applyNumberFormat="1" applyFont="1" applyFill="1" applyBorder="1" applyAlignment="1" applyProtection="1">
      <alignment horizontal="center" vertical="center" wrapText="1"/>
      <protection hidden="1"/>
    </xf>
    <xf numFmtId="1" fontId="11" fillId="11" borderId="13" xfId="0" applyNumberFormat="1" applyFont="1" applyFill="1" applyBorder="1" applyAlignment="1" applyProtection="1">
      <alignment horizontal="center" vertical="center" wrapText="1"/>
      <protection hidden="1"/>
    </xf>
    <xf numFmtId="0" fontId="2" fillId="0" borderId="0" xfId="0" applyFont="1"/>
    <xf numFmtId="49" fontId="0" fillId="3" borderId="18" xfId="0" applyNumberFormat="1"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34" fillId="0" borderId="2" xfId="0" applyFont="1" applyBorder="1" applyAlignment="1">
      <alignment vertical="center" wrapText="1"/>
    </xf>
    <xf numFmtId="0" fontId="34" fillId="0" borderId="47" xfId="0" applyFont="1" applyBorder="1" applyAlignment="1">
      <alignment vertical="center" wrapText="1"/>
    </xf>
    <xf numFmtId="0" fontId="34" fillId="0" borderId="32" xfId="0" applyFont="1" applyBorder="1" applyAlignment="1">
      <alignment vertical="center" wrapText="1"/>
    </xf>
    <xf numFmtId="0" fontId="0" fillId="3" borderId="37" xfId="0" applyFill="1" applyBorder="1" applyAlignment="1" applyProtection="1">
      <alignment horizontal="center"/>
      <protection locked="0"/>
    </xf>
    <xf numFmtId="0" fontId="2" fillId="3" borderId="50"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44" xfId="0" applyFont="1" applyFill="1" applyBorder="1" applyAlignment="1" applyProtection="1">
      <alignment horizontal="center" vertical="center"/>
      <protection locked="0"/>
    </xf>
    <xf numFmtId="0" fontId="2" fillId="2" borderId="17" xfId="0" applyFont="1" applyFill="1" applyBorder="1" applyAlignment="1">
      <alignment vertical="center"/>
    </xf>
    <xf numFmtId="0" fontId="2" fillId="2" borderId="19" xfId="0" applyFont="1" applyFill="1" applyBorder="1" applyAlignment="1">
      <alignment vertical="center"/>
    </xf>
    <xf numFmtId="0" fontId="2" fillId="8" borderId="29"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3" borderId="5"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0" fillId="3" borderId="3" xfId="0" applyFill="1" applyBorder="1" applyAlignment="1" applyProtection="1">
      <alignment horizontal="justify" vertical="center" wrapText="1"/>
      <protection hidden="1"/>
    </xf>
    <xf numFmtId="10" fontId="0" fillId="3" borderId="9" xfId="0" applyNumberFormat="1" applyFill="1" applyBorder="1" applyAlignment="1" applyProtection="1">
      <alignment horizontal="center" vertical="center" wrapText="1"/>
      <protection locked="0"/>
    </xf>
    <xf numFmtId="10" fontId="0" fillId="8" borderId="9" xfId="0" applyNumberFormat="1" applyFill="1" applyBorder="1" applyAlignment="1" applyProtection="1">
      <alignment horizontal="center" vertical="center" wrapText="1"/>
      <protection hidden="1"/>
    </xf>
    <xf numFmtId="10" fontId="2" fillId="8" borderId="38" xfId="2" applyNumberFormat="1" applyFont="1" applyFill="1" applyBorder="1" applyAlignment="1" applyProtection="1">
      <alignment horizontal="center" vertical="center" wrapText="1"/>
      <protection hidden="1"/>
    </xf>
    <xf numFmtId="9" fontId="2" fillId="8" borderId="71" xfId="0" applyNumberFormat="1" applyFont="1" applyFill="1" applyBorder="1" applyAlignment="1" applyProtection="1">
      <alignment horizontal="center" vertical="center" wrapText="1"/>
      <protection hidden="1"/>
    </xf>
    <xf numFmtId="9" fontId="2" fillId="8" borderId="67" xfId="0" applyNumberFormat="1" applyFont="1" applyFill="1" applyBorder="1" applyAlignment="1" applyProtection="1">
      <alignment horizontal="center" vertical="center" wrapText="1"/>
      <protection hidden="1"/>
    </xf>
    <xf numFmtId="0" fontId="2" fillId="8" borderId="23" xfId="0" applyFont="1" applyFill="1" applyBorder="1" applyAlignment="1" applyProtection="1">
      <alignment horizontal="center" vertical="center"/>
      <protection hidden="1"/>
    </xf>
    <xf numFmtId="0" fontId="2" fillId="8" borderId="22" xfId="0" applyFont="1" applyFill="1" applyBorder="1" applyAlignment="1" applyProtection="1">
      <alignment horizontal="center" vertical="center"/>
      <protection hidden="1"/>
    </xf>
    <xf numFmtId="0" fontId="2" fillId="8" borderId="80" xfId="0" applyFont="1" applyFill="1" applyBorder="1" applyAlignment="1" applyProtection="1">
      <alignment horizontal="center" vertical="center"/>
      <protection hidden="1"/>
    </xf>
    <xf numFmtId="170" fontId="0" fillId="3" borderId="29" xfId="0" applyNumberFormat="1" applyFill="1" applyBorder="1" applyAlignment="1" applyProtection="1">
      <alignment horizontal="center" vertical="center" wrapText="1"/>
      <protection locked="0"/>
    </xf>
    <xf numFmtId="49" fontId="0" fillId="3" borderId="29" xfId="0" applyNumberFormat="1" applyFill="1" applyBorder="1" applyAlignment="1" applyProtection="1">
      <alignment horizontal="justify" vertical="center" wrapText="1"/>
      <protection locked="0"/>
    </xf>
    <xf numFmtId="170" fontId="0" fillId="3" borderId="5" xfId="0" applyNumberFormat="1" applyFill="1" applyBorder="1" applyAlignment="1" applyProtection="1">
      <alignment horizontal="center" vertical="center" wrapText="1"/>
      <protection locked="0"/>
    </xf>
    <xf numFmtId="49" fontId="0" fillId="3" borderId="5" xfId="0" applyNumberFormat="1" applyFill="1" applyBorder="1" applyAlignment="1" applyProtection="1">
      <alignment horizontal="justify" vertical="center" wrapText="1"/>
      <protection locked="0"/>
    </xf>
    <xf numFmtId="0" fontId="0" fillId="3" borderId="8" xfId="0" applyFill="1" applyBorder="1" applyAlignment="1" applyProtection="1">
      <alignment horizontal="center" vertical="center" wrapText="1"/>
      <protection locked="0"/>
    </xf>
    <xf numFmtId="0" fontId="0" fillId="3" borderId="9" xfId="0" applyFill="1" applyBorder="1" applyAlignment="1" applyProtection="1">
      <alignment horizontal="justify" vertical="center" wrapText="1"/>
      <protection locked="0" hidden="1"/>
    </xf>
    <xf numFmtId="170" fontId="21" fillId="3" borderId="64" xfId="0" applyNumberFormat="1" applyFont="1" applyFill="1" applyBorder="1" applyAlignment="1" applyProtection="1">
      <alignment horizontal="center" vertical="center" wrapText="1"/>
      <protection locked="0"/>
    </xf>
    <xf numFmtId="49" fontId="21" fillId="3" borderId="9" xfId="0" applyNumberFormat="1" applyFont="1" applyFill="1" applyBorder="1" applyAlignment="1" applyProtection="1">
      <alignment horizontal="justify" vertical="center" wrapText="1"/>
      <protection locked="0"/>
    </xf>
    <xf numFmtId="0" fontId="0" fillId="4" borderId="0" xfId="0" applyFill="1" applyProtection="1">
      <protection locked="0"/>
    </xf>
    <xf numFmtId="164" fontId="0" fillId="4" borderId="0" xfId="0" applyNumberFormat="1" applyFill="1" applyProtection="1">
      <protection locked="0"/>
    </xf>
    <xf numFmtId="165" fontId="0" fillId="4" borderId="0" xfId="0" applyNumberFormat="1" applyFill="1" applyProtection="1">
      <protection locked="0"/>
    </xf>
    <xf numFmtId="1" fontId="0" fillId="8" borderId="74" xfId="2" applyNumberFormat="1" applyFont="1" applyFill="1" applyBorder="1" applyAlignment="1" applyProtection="1">
      <alignment horizontal="center" vertical="center" wrapText="1"/>
      <protection hidden="1"/>
    </xf>
    <xf numFmtId="2" fontId="0" fillId="8" borderId="22" xfId="2" applyNumberFormat="1" applyFont="1" applyFill="1" applyBorder="1" applyAlignment="1" applyProtection="1">
      <alignment horizontal="center" vertical="center" wrapText="1"/>
      <protection hidden="1"/>
    </xf>
    <xf numFmtId="2" fontId="0" fillId="8" borderId="23" xfId="2" applyNumberFormat="1" applyFont="1" applyFill="1" applyBorder="1" applyAlignment="1" applyProtection="1">
      <alignment horizontal="center" vertical="center" wrapText="1"/>
      <protection hidden="1"/>
    </xf>
    <xf numFmtId="0" fontId="12" fillId="8" borderId="0" xfId="0" applyFont="1" applyFill="1" applyAlignment="1" applyProtection="1">
      <alignment horizontal="center" vertical="center" wrapText="1"/>
      <protection locked="0"/>
    </xf>
    <xf numFmtId="0" fontId="12" fillId="8" borderId="19" xfId="0" applyFont="1" applyFill="1" applyBorder="1" applyAlignment="1" applyProtection="1">
      <alignment horizontal="center" vertical="center" wrapText="1"/>
      <protection locked="0"/>
    </xf>
    <xf numFmtId="1" fontId="26" fillId="8" borderId="7" xfId="2" applyNumberFormat="1" applyFont="1" applyFill="1" applyBorder="1" applyAlignment="1" applyProtection="1">
      <alignment horizontal="center" vertical="center" wrapText="1"/>
      <protection hidden="1"/>
    </xf>
    <xf numFmtId="1" fontId="26" fillId="8" borderId="1" xfId="2" applyNumberFormat="1" applyFont="1" applyFill="1" applyBorder="1" applyAlignment="1" applyProtection="1">
      <alignment horizontal="center" vertical="center" wrapText="1"/>
      <protection hidden="1"/>
    </xf>
    <xf numFmtId="1" fontId="11" fillId="11" borderId="72" xfId="2" applyNumberFormat="1" applyFont="1" applyFill="1" applyBorder="1" applyAlignment="1" applyProtection="1">
      <alignment horizontal="center" vertical="center"/>
      <protection hidden="1"/>
    </xf>
    <xf numFmtId="0" fontId="11" fillId="11" borderId="43" xfId="0" applyFont="1" applyFill="1" applyBorder="1" applyAlignment="1" applyProtection="1">
      <alignment horizontal="center" vertical="center"/>
      <protection hidden="1"/>
    </xf>
    <xf numFmtId="0" fontId="11" fillId="12" borderId="11" xfId="0" applyFont="1" applyFill="1" applyBorder="1" applyAlignment="1" applyProtection="1">
      <alignment horizontal="center" vertical="center" wrapText="1"/>
      <protection hidden="1"/>
    </xf>
    <xf numFmtId="1" fontId="18" fillId="12" borderId="45" xfId="0" applyNumberFormat="1" applyFont="1" applyFill="1" applyBorder="1" applyAlignment="1" applyProtection="1">
      <alignment horizontal="center" vertical="center" wrapText="1"/>
      <protection hidden="1"/>
    </xf>
    <xf numFmtId="0" fontId="11" fillId="0" borderId="0" xfId="0" applyFont="1" applyAlignment="1" applyProtection="1">
      <alignment horizontal="center"/>
      <protection locked="0"/>
    </xf>
    <xf numFmtId="0" fontId="2" fillId="0" borderId="0" xfId="0" applyFont="1" applyAlignment="1" applyProtection="1">
      <alignment vertical="center"/>
      <protection locked="0"/>
    </xf>
    <xf numFmtId="0" fontId="2" fillId="7" borderId="0" xfId="0" applyFont="1" applyFill="1" applyAlignment="1" applyProtection="1">
      <alignment horizontal="center" vertical="center"/>
      <protection locked="0"/>
    </xf>
    <xf numFmtId="0" fontId="2" fillId="3" borderId="0" xfId="0" applyFont="1" applyFill="1" applyAlignment="1" applyProtection="1">
      <alignment vertical="center"/>
      <protection locked="0"/>
    </xf>
    <xf numFmtId="0" fontId="2" fillId="0" borderId="0" xfId="0" applyFont="1" applyAlignment="1" applyProtection="1">
      <alignment vertical="top"/>
      <protection locked="0"/>
    </xf>
    <xf numFmtId="0" fontId="2" fillId="3" borderId="0" xfId="0" applyFont="1" applyFill="1" applyAlignment="1" applyProtection="1">
      <alignment vertical="top"/>
      <protection locked="0"/>
    </xf>
    <xf numFmtId="0" fontId="2" fillId="4" borderId="0" xfId="0" applyFont="1" applyFill="1" applyAlignment="1" applyProtection="1">
      <alignment vertical="center"/>
      <protection locked="0"/>
    </xf>
    <xf numFmtId="164" fontId="0" fillId="0" borderId="0" xfId="0" applyNumberFormat="1" applyProtection="1">
      <protection locked="0"/>
    </xf>
    <xf numFmtId="165" fontId="0" fillId="0" borderId="0" xfId="0" applyNumberFormat="1" applyProtection="1">
      <protection locked="0"/>
    </xf>
    <xf numFmtId="167" fontId="12" fillId="8" borderId="39" xfId="0" applyNumberFormat="1" applyFont="1" applyFill="1" applyBorder="1" applyAlignment="1">
      <alignment vertical="center" wrapText="1"/>
    </xf>
    <xf numFmtId="167" fontId="12" fillId="8" borderId="35" xfId="0" applyNumberFormat="1" applyFont="1" applyFill="1" applyBorder="1" applyAlignment="1">
      <alignment vertical="center" wrapText="1"/>
    </xf>
    <xf numFmtId="0" fontId="12" fillId="8" borderId="34" xfId="0" applyFont="1" applyFill="1" applyBorder="1" applyAlignment="1">
      <alignment vertical="center" wrapText="1"/>
    </xf>
    <xf numFmtId="167" fontId="12" fillId="8" borderId="30" xfId="0" applyNumberFormat="1" applyFont="1" applyFill="1" applyBorder="1" applyAlignment="1">
      <alignment vertical="center" wrapText="1"/>
    </xf>
    <xf numFmtId="0" fontId="12" fillId="8" borderId="25" xfId="0" applyFont="1" applyFill="1" applyBorder="1" applyAlignment="1">
      <alignment vertical="center" wrapText="1"/>
    </xf>
    <xf numFmtId="0" fontId="15" fillId="0" borderId="0" xfId="0" applyFont="1" applyProtection="1">
      <protection locked="0"/>
    </xf>
    <xf numFmtId="0" fontId="12" fillId="3" borderId="32" xfId="0" applyFont="1" applyFill="1" applyBorder="1" applyAlignment="1" applyProtection="1">
      <alignment vertical="center" wrapText="1"/>
      <protection locked="0"/>
    </xf>
    <xf numFmtId="0" fontId="12" fillId="8" borderId="32" xfId="0" applyFont="1" applyFill="1" applyBorder="1" applyAlignment="1">
      <alignment horizontal="left" vertical="center" wrapText="1"/>
    </xf>
    <xf numFmtId="166" fontId="12" fillId="0" borderId="48" xfId="0" applyNumberFormat="1" applyFont="1" applyBorder="1" applyAlignment="1" applyProtection="1">
      <alignment vertical="center" wrapText="1"/>
      <protection locked="0"/>
    </xf>
    <xf numFmtId="0" fontId="12" fillId="8" borderId="0" xfId="0" applyFont="1" applyFill="1" applyAlignment="1">
      <alignment horizontal="left" vertical="center"/>
    </xf>
    <xf numFmtId="166" fontId="12" fillId="0" borderId="19" xfId="0" applyNumberFormat="1" applyFont="1" applyBorder="1" applyAlignment="1" applyProtection="1">
      <alignment vertical="center" wrapText="1"/>
      <protection locked="0"/>
    </xf>
    <xf numFmtId="0" fontId="12" fillId="8" borderId="41" xfId="0" applyFont="1" applyFill="1" applyBorder="1" applyAlignment="1">
      <alignment horizontal="left" vertical="center" wrapText="1"/>
    </xf>
    <xf numFmtId="0" fontId="0" fillId="0" borderId="16" xfId="0" applyBorder="1" applyProtection="1">
      <protection locked="0"/>
    </xf>
    <xf numFmtId="0" fontId="11" fillId="0" borderId="19" xfId="0" applyFont="1" applyBorder="1" applyAlignment="1" applyProtection="1">
      <alignment horizontal="center"/>
      <protection locked="0"/>
    </xf>
    <xf numFmtId="0" fontId="0" fillId="0" borderId="19" xfId="0" applyBorder="1" applyProtection="1">
      <protection locked="0"/>
    </xf>
    <xf numFmtId="0" fontId="45" fillId="0" borderId="0" xfId="0" applyFont="1" applyAlignment="1">
      <alignment horizontal="left" vertical="center"/>
    </xf>
    <xf numFmtId="0" fontId="45" fillId="0" borderId="21" xfId="0" applyFont="1" applyBorder="1" applyAlignment="1">
      <alignment horizontal="left" vertical="center"/>
    </xf>
    <xf numFmtId="0" fontId="20" fillId="3" borderId="74" xfId="0" applyFont="1" applyFill="1" applyBorder="1" applyAlignment="1" applyProtection="1">
      <alignment horizontal="center" vertical="center" wrapText="1"/>
      <protection locked="0"/>
    </xf>
    <xf numFmtId="0" fontId="20" fillId="3" borderId="38" xfId="0" applyFont="1" applyFill="1" applyBorder="1" applyAlignment="1" applyProtection="1">
      <alignment horizontal="center" vertical="center" wrapText="1"/>
      <protection locked="0"/>
    </xf>
    <xf numFmtId="0" fontId="0" fillId="3" borderId="0" xfId="0" applyFill="1" applyProtection="1">
      <protection locked="0"/>
    </xf>
    <xf numFmtId="0" fontId="2" fillId="3" borderId="0" xfId="0" applyFont="1" applyFill="1" applyAlignment="1" applyProtection="1">
      <alignment horizontal="center" vertical="center"/>
      <protection locked="0"/>
    </xf>
    <xf numFmtId="0" fontId="0" fillId="8" borderId="25" xfId="0" applyFill="1" applyBorder="1" applyAlignment="1" applyProtection="1">
      <alignment horizontal="center" vertical="center" wrapText="1"/>
      <protection hidden="1"/>
    </xf>
    <xf numFmtId="0" fontId="2" fillId="8" borderId="5" xfId="0" applyFont="1" applyFill="1" applyBorder="1" applyAlignment="1" applyProtection="1">
      <alignment vertical="center" wrapText="1"/>
      <protection hidden="1"/>
    </xf>
    <xf numFmtId="0" fontId="12" fillId="8" borderId="29" xfId="0" applyFont="1" applyFill="1" applyBorder="1" applyAlignment="1">
      <alignment vertical="center"/>
    </xf>
    <xf numFmtId="0" fontId="12" fillId="8" borderId="5" xfId="0" applyFont="1" applyFill="1" applyBorder="1" applyAlignment="1">
      <alignment vertical="center"/>
    </xf>
    <xf numFmtId="0" fontId="15" fillId="3" borderId="2" xfId="0" applyFont="1" applyFill="1" applyBorder="1" applyAlignment="1" applyProtection="1">
      <alignment vertical="top"/>
      <protection locked="0"/>
    </xf>
    <xf numFmtId="0" fontId="15" fillId="3" borderId="19" xfId="0" applyFont="1" applyFill="1" applyBorder="1" applyAlignment="1" applyProtection="1">
      <alignment vertical="top"/>
      <protection locked="0"/>
    </xf>
    <xf numFmtId="0" fontId="12" fillId="8" borderId="17" xfId="0" applyFont="1" applyFill="1" applyBorder="1" applyAlignment="1">
      <alignment vertical="top"/>
    </xf>
    <xf numFmtId="0" fontId="12" fillId="8" borderId="56" xfId="0" applyFont="1" applyFill="1" applyBorder="1" applyAlignment="1">
      <alignment vertical="top"/>
    </xf>
    <xf numFmtId="0" fontId="11" fillId="3" borderId="14" xfId="0" applyFont="1" applyFill="1" applyBorder="1" applyAlignment="1" applyProtection="1">
      <alignment vertical="center" wrapText="1"/>
      <protection hidden="1"/>
    </xf>
    <xf numFmtId="0" fontId="11" fillId="3" borderId="16" xfId="0" applyFont="1" applyFill="1" applyBorder="1" applyAlignment="1" applyProtection="1">
      <alignment vertical="center" wrapText="1"/>
      <protection hidden="1"/>
    </xf>
    <xf numFmtId="0" fontId="0" fillId="0" borderId="1" xfId="0" applyBorder="1"/>
    <xf numFmtId="0" fontId="0" fillId="0" borderId="2" xfId="0" applyBorder="1"/>
    <xf numFmtId="0" fontId="0" fillId="0" borderId="19" xfId="0" applyBorder="1"/>
    <xf numFmtId="0" fontId="11" fillId="3" borderId="14" xfId="0" applyFont="1" applyFill="1" applyBorder="1" applyAlignment="1">
      <alignment vertical="center" wrapText="1"/>
    </xf>
    <xf numFmtId="0" fontId="11" fillId="3" borderId="16" xfId="0" applyFont="1" applyFill="1" applyBorder="1" applyAlignment="1">
      <alignment vertical="center" wrapText="1"/>
    </xf>
    <xf numFmtId="0" fontId="3" fillId="0" borderId="14" xfId="0" applyFont="1" applyBorder="1" applyAlignment="1">
      <alignment vertical="center" wrapText="1"/>
    </xf>
    <xf numFmtId="0" fontId="11" fillId="3" borderId="20" xfId="0" applyFont="1" applyFill="1" applyBorder="1" applyAlignment="1">
      <alignment horizontal="center" vertical="center"/>
    </xf>
    <xf numFmtId="0" fontId="11" fillId="3" borderId="0" xfId="0" applyFont="1" applyFill="1" applyAlignment="1">
      <alignment horizontal="center" vertical="center"/>
    </xf>
    <xf numFmtId="0" fontId="37" fillId="3" borderId="0" xfId="0" applyFont="1" applyFill="1" applyAlignment="1">
      <alignment vertical="center" wrapText="1"/>
    </xf>
    <xf numFmtId="0" fontId="20" fillId="3" borderId="13" xfId="0" applyFont="1" applyFill="1" applyBorder="1" applyAlignment="1" applyProtection="1">
      <alignment horizontal="center" vertical="center" wrapText="1"/>
      <protection locked="0"/>
    </xf>
    <xf numFmtId="0" fontId="30" fillId="0" borderId="31" xfId="0" applyFont="1" applyBorder="1" applyAlignment="1">
      <alignment horizontal="left" vertical="center" wrapText="1"/>
    </xf>
    <xf numFmtId="0" fontId="30" fillId="0" borderId="32" xfId="0" applyFont="1" applyBorder="1" applyAlignment="1">
      <alignment horizontal="left" vertical="center" wrapText="1"/>
    </xf>
    <xf numFmtId="0" fontId="30" fillId="0" borderId="33" xfId="0" applyFont="1" applyBorder="1" applyAlignment="1">
      <alignment horizontal="left" vertical="center" wrapText="1"/>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3" borderId="19" xfId="0" applyFont="1" applyFill="1" applyBorder="1" applyAlignment="1" applyProtection="1">
      <alignment horizontal="center" vertical="center"/>
      <protection locked="0"/>
    </xf>
    <xf numFmtId="0" fontId="2" fillId="0" borderId="20" xfId="0" applyFont="1" applyBorder="1" applyAlignment="1" applyProtection="1">
      <alignment horizontal="center"/>
      <protection locked="0"/>
    </xf>
    <xf numFmtId="0" fontId="2" fillId="0" borderId="0" xfId="0" applyFont="1" applyAlignment="1" applyProtection="1">
      <alignment horizontal="center"/>
      <protection locked="0"/>
    </xf>
    <xf numFmtId="0" fontId="2" fillId="8" borderId="39" xfId="0" applyFont="1" applyFill="1" applyBorder="1" applyAlignment="1">
      <alignment horizontal="center"/>
    </xf>
    <xf numFmtId="0" fontId="3" fillId="0" borderId="0" xfId="0" applyFont="1" applyAlignment="1" applyProtection="1">
      <alignment vertical="center" wrapText="1"/>
      <protection locked="0"/>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9" fillId="0" borderId="32" xfId="0" applyFont="1" applyBorder="1" applyAlignment="1">
      <alignment vertical="center"/>
    </xf>
    <xf numFmtId="0" fontId="19" fillId="0" borderId="41" xfId="0" applyFont="1" applyBorder="1" applyAlignment="1">
      <alignment vertical="center"/>
    </xf>
    <xf numFmtId="0" fontId="12" fillId="8" borderId="29" xfId="0" applyFont="1" applyFill="1" applyBorder="1" applyAlignment="1">
      <alignment horizontal="center"/>
    </xf>
    <xf numFmtId="0" fontId="11" fillId="3" borderId="16" xfId="0" applyFont="1" applyFill="1" applyBorder="1" applyAlignment="1" applyProtection="1">
      <alignment horizontal="center"/>
      <protection locked="0"/>
    </xf>
    <xf numFmtId="0" fontId="11" fillId="3" borderId="19" xfId="0" applyFont="1" applyFill="1" applyBorder="1" applyAlignment="1" applyProtection="1">
      <alignment horizontal="center"/>
      <protection locked="0"/>
    </xf>
    <xf numFmtId="0" fontId="12" fillId="3" borderId="5" xfId="0" applyFont="1" applyFill="1" applyBorder="1" applyAlignment="1" applyProtection="1">
      <alignment horizontal="center"/>
      <protection locked="0"/>
    </xf>
    <xf numFmtId="0" fontId="19" fillId="0" borderId="2" xfId="0" applyFont="1" applyBorder="1" applyAlignment="1">
      <alignment vertical="center"/>
    </xf>
    <xf numFmtId="3" fontId="0" fillId="3" borderId="35" xfId="0" applyNumberFormat="1" applyFill="1" applyBorder="1" applyAlignment="1" applyProtection="1">
      <alignment horizontal="center" vertical="center"/>
      <protection locked="0"/>
    </xf>
    <xf numFmtId="0" fontId="0" fillId="3" borderId="35"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0" xfId="0" applyFill="1" applyAlignment="1" applyProtection="1">
      <alignment horizontal="center" vertical="center" wrapText="1"/>
      <protection locked="0"/>
    </xf>
    <xf numFmtId="0" fontId="2" fillId="3" borderId="35" xfId="0" applyFont="1" applyFill="1" applyBorder="1" applyAlignment="1" applyProtection="1">
      <alignment horizontal="center" vertical="center"/>
      <protection locked="0"/>
    </xf>
    <xf numFmtId="0" fontId="8" fillId="0" borderId="0" xfId="0" applyFont="1" applyAlignment="1" applyProtection="1">
      <alignment horizontal="center" wrapText="1"/>
      <protection hidden="1"/>
    </xf>
    <xf numFmtId="0" fontId="25" fillId="0" borderId="0" xfId="0" applyFont="1" applyAlignment="1" applyProtection="1">
      <alignment horizontal="center"/>
      <protection hidden="1"/>
    </xf>
    <xf numFmtId="0" fontId="25" fillId="0" borderId="0" xfId="0" applyFont="1" applyAlignment="1" applyProtection="1">
      <alignment horizontal="center"/>
      <protection locked="0"/>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55" xfId="0" applyFont="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3" fontId="0" fillId="3" borderId="17" xfId="0" applyNumberFormat="1" applyFill="1" applyBorder="1" applyAlignment="1" applyProtection="1">
      <alignment horizontal="center" vertical="center"/>
      <protection locked="0"/>
    </xf>
    <xf numFmtId="3" fontId="0" fillId="3" borderId="19" xfId="0" applyNumberFormat="1" applyFill="1" applyBorder="1" applyAlignment="1" applyProtection="1">
      <alignment horizontal="center" vertical="center"/>
      <protection locked="0"/>
    </xf>
    <xf numFmtId="3" fontId="0" fillId="3" borderId="18" xfId="0" applyNumberFormat="1" applyFill="1" applyBorder="1" applyAlignment="1" applyProtection="1">
      <alignment horizontal="center" vertical="center"/>
      <protection locked="0"/>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8" borderId="14" xfId="0" applyFont="1" applyFill="1" applyBorder="1" applyAlignment="1">
      <alignment horizontal="center" vertical="center"/>
    </xf>
    <xf numFmtId="0" fontId="2" fillId="8" borderId="15" xfId="0" applyFont="1" applyFill="1" applyBorder="1" applyAlignment="1">
      <alignment horizontal="center" vertical="center"/>
    </xf>
    <xf numFmtId="0" fontId="2" fillId="8" borderId="16" xfId="0" applyFont="1" applyFill="1" applyBorder="1" applyAlignment="1">
      <alignment horizontal="center" vertical="center"/>
    </xf>
    <xf numFmtId="0" fontId="34" fillId="0" borderId="26" xfId="0" applyFont="1" applyBorder="1" applyAlignment="1">
      <alignment horizontal="left" vertical="center" wrapText="1"/>
    </xf>
    <xf numFmtId="0" fontId="34" fillId="0" borderId="16" xfId="0" applyFont="1" applyBorder="1" applyAlignment="1">
      <alignment horizontal="left" vertical="center" wrapText="1"/>
    </xf>
    <xf numFmtId="0" fontId="34" fillId="0" borderId="15" xfId="0" applyFont="1" applyBorder="1" applyAlignment="1">
      <alignment horizontal="left" vertical="center" wrapText="1"/>
    </xf>
    <xf numFmtId="0" fontId="34" fillId="0" borderId="34" xfId="0" applyFont="1" applyBorder="1" applyAlignment="1">
      <alignment horizontal="left" vertical="center" wrapText="1"/>
    </xf>
    <xf numFmtId="0" fontId="34" fillId="0" borderId="35" xfId="0" applyFont="1" applyBorder="1" applyAlignment="1">
      <alignment horizontal="left" vertical="center" wrapText="1"/>
    </xf>
    <xf numFmtId="0" fontId="34" fillId="0" borderId="46" xfId="0" applyFont="1" applyBorder="1" applyAlignment="1">
      <alignment horizontal="left" vertical="center" wrapText="1"/>
    </xf>
    <xf numFmtId="0" fontId="34" fillId="0" borderId="37" xfId="0" applyFont="1" applyBorder="1" applyAlignment="1">
      <alignment horizontal="left" vertical="center" wrapText="1"/>
    </xf>
    <xf numFmtId="0" fontId="34" fillId="0" borderId="32" xfId="0" applyFont="1" applyBorder="1" applyAlignment="1">
      <alignment horizontal="left" vertical="center" wrapText="1"/>
    </xf>
    <xf numFmtId="0" fontId="34" fillId="0" borderId="33" xfId="0" applyFont="1" applyBorder="1" applyAlignment="1">
      <alignment horizontal="left" vertical="center" wrapText="1"/>
    </xf>
    <xf numFmtId="0" fontId="34" fillId="0" borderId="27" xfId="0" applyFont="1" applyBorder="1" applyAlignment="1">
      <alignment horizontal="left" vertical="center" wrapText="1"/>
    </xf>
    <xf numFmtId="0" fontId="34" fillId="0" borderId="19" xfId="0" applyFont="1" applyBorder="1" applyAlignment="1">
      <alignment horizontal="left" vertical="center" wrapText="1"/>
    </xf>
    <xf numFmtId="0" fontId="34" fillId="0" borderId="18" xfId="0" applyFont="1" applyBorder="1" applyAlignment="1">
      <alignment horizontal="left" vertical="center" wrapText="1"/>
    </xf>
    <xf numFmtId="0" fontId="2" fillId="0" borderId="20"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61" xfId="0" applyFont="1" applyBorder="1" applyAlignment="1" applyProtection="1">
      <alignment horizontal="center"/>
      <protection locked="0"/>
    </xf>
    <xf numFmtId="0" fontId="19" fillId="0" borderId="26"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56" xfId="0" applyFont="1" applyFill="1" applyBorder="1" applyAlignment="1">
      <alignment horizontal="center" vertical="center" wrapText="1"/>
    </xf>
    <xf numFmtId="0" fontId="2" fillId="3" borderId="19" xfId="0" applyFont="1" applyFill="1" applyBorder="1" applyAlignment="1" applyProtection="1">
      <alignment horizontal="center" vertical="center" wrapText="1"/>
      <protection locked="0" hidden="1"/>
    </xf>
    <xf numFmtId="0" fontId="2" fillId="3" borderId="56" xfId="0" applyFont="1" applyFill="1" applyBorder="1" applyAlignment="1" applyProtection="1">
      <alignment horizontal="center" vertical="center" wrapText="1"/>
      <protection locked="0" hidden="1"/>
    </xf>
    <xf numFmtId="0" fontId="18" fillId="8" borderId="72" xfId="0" applyFont="1" applyFill="1" applyBorder="1" applyAlignment="1" applyProtection="1">
      <alignment horizontal="justify" vertical="center" wrapText="1"/>
      <protection hidden="1"/>
    </xf>
    <xf numFmtId="0" fontId="18" fillId="8" borderId="73" xfId="0" applyFont="1" applyFill="1" applyBorder="1" applyAlignment="1" applyProtection="1">
      <alignment horizontal="justify" vertical="center" wrapText="1"/>
      <protection hidden="1"/>
    </xf>
    <xf numFmtId="0" fontId="0" fillId="3" borderId="17"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17"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2" fillId="8" borderId="19" xfId="0" applyFont="1" applyFill="1" applyBorder="1" applyAlignment="1">
      <alignment horizontal="center" vertical="center"/>
    </xf>
    <xf numFmtId="0" fontId="2" fillId="8" borderId="18" xfId="0" applyFont="1" applyFill="1" applyBorder="1" applyAlignment="1">
      <alignment horizontal="center" vertical="center"/>
    </xf>
    <xf numFmtId="49" fontId="0" fillId="3" borderId="17" xfId="0" applyNumberFormat="1" applyFill="1" applyBorder="1" applyAlignment="1" applyProtection="1">
      <alignment horizontal="center" vertical="center" wrapText="1"/>
      <protection locked="0"/>
    </xf>
    <xf numFmtId="49" fontId="0" fillId="3" borderId="18" xfId="0" applyNumberFormat="1" applyFill="1" applyBorder="1" applyAlignment="1" applyProtection="1">
      <alignment horizontal="center" vertical="center" wrapText="1"/>
      <protection locked="0"/>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5"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xf>
    <xf numFmtId="0" fontId="0" fillId="3" borderId="31" xfId="0" applyFill="1" applyBorder="1" applyAlignment="1" applyProtection="1">
      <alignment horizontal="justify" vertical="center" wrapText="1"/>
      <protection locked="0"/>
    </xf>
    <xf numFmtId="0" fontId="0" fillId="3" borderId="32" xfId="0" applyFill="1" applyBorder="1" applyAlignment="1" applyProtection="1">
      <alignment horizontal="justify" vertical="center" wrapText="1"/>
      <protection locked="0"/>
    </xf>
    <xf numFmtId="0" fontId="0" fillId="3" borderId="48" xfId="0" applyFill="1" applyBorder="1" applyAlignment="1" applyProtection="1">
      <alignment horizontal="justify" vertical="center" wrapText="1"/>
      <protection locked="0"/>
    </xf>
    <xf numFmtId="0" fontId="0" fillId="3" borderId="37" xfId="0" applyFill="1" applyBorder="1" applyAlignment="1" applyProtection="1">
      <alignment horizontal="justify" vertical="center" wrapText="1"/>
      <protection locked="0"/>
    </xf>
    <xf numFmtId="0" fontId="2" fillId="3" borderId="25" xfId="0" applyFont="1" applyFill="1" applyBorder="1" applyAlignment="1" applyProtection="1">
      <alignment horizontal="center" vertical="center"/>
      <protection locked="0"/>
    </xf>
    <xf numFmtId="0" fontId="0" fillId="3" borderId="50" xfId="0" applyFill="1" applyBorder="1" applyProtection="1">
      <protection locked="0"/>
    </xf>
    <xf numFmtId="0" fontId="2" fillId="8" borderId="7" xfId="0" applyFont="1" applyFill="1" applyBorder="1" applyAlignment="1">
      <alignment horizontal="center" vertical="center"/>
    </xf>
    <xf numFmtId="0" fontId="2" fillId="8" borderId="0" xfId="0" applyFont="1" applyFill="1" applyAlignment="1">
      <alignment horizontal="center" vertical="center"/>
    </xf>
    <xf numFmtId="0" fontId="2" fillId="8" borderId="27" xfId="0" applyFont="1" applyFill="1" applyBorder="1" applyAlignment="1">
      <alignment horizontal="center" vertical="center"/>
    </xf>
    <xf numFmtId="0" fontId="2" fillId="3" borderId="34" xfId="0" applyFont="1" applyFill="1" applyBorder="1" applyAlignment="1" applyProtection="1">
      <alignment horizontal="center" vertical="center"/>
      <protection locked="0"/>
    </xf>
    <xf numFmtId="0" fontId="0" fillId="3" borderId="43" xfId="0" applyFill="1" applyBorder="1" applyProtection="1">
      <protection locked="0"/>
    </xf>
    <xf numFmtId="0" fontId="2" fillId="2" borderId="11" xfId="0" applyFont="1" applyFill="1" applyBorder="1" applyAlignment="1" applyProtection="1">
      <alignment horizontal="center" vertical="center" wrapText="1"/>
      <protection hidden="1"/>
    </xf>
    <xf numFmtId="0" fontId="2" fillId="2" borderId="12" xfId="0" applyFont="1" applyFill="1" applyBorder="1" applyAlignment="1" applyProtection="1">
      <alignment horizontal="center" vertical="center" wrapText="1"/>
      <protection hidden="1"/>
    </xf>
    <xf numFmtId="0" fontId="2" fillId="2" borderId="13" xfId="0" applyFont="1" applyFill="1" applyBorder="1" applyAlignment="1" applyProtection="1">
      <alignment horizontal="center" vertical="center" wrapText="1"/>
      <protection hidden="1"/>
    </xf>
    <xf numFmtId="0" fontId="2" fillId="8" borderId="56" xfId="0" applyFont="1" applyFill="1" applyBorder="1" applyAlignment="1" applyProtection="1">
      <alignment horizontal="center" vertical="center" wrapText="1"/>
      <protection hidden="1"/>
    </xf>
    <xf numFmtId="0" fontId="2" fillId="8" borderId="68" xfId="0" applyFont="1" applyFill="1" applyBorder="1" applyAlignment="1" applyProtection="1">
      <alignment horizontal="center" vertical="center" wrapText="1"/>
      <protection hidden="1"/>
    </xf>
    <xf numFmtId="0" fontId="0" fillId="3" borderId="43" xfId="0" applyFill="1" applyBorder="1" applyAlignment="1" applyProtection="1">
      <alignment horizontal="justify" vertical="center" wrapText="1"/>
      <protection locked="0"/>
    </xf>
    <xf numFmtId="0" fontId="0" fillId="3" borderId="41" xfId="0" applyFill="1" applyBorder="1" applyAlignment="1" applyProtection="1">
      <alignment horizontal="justify" vertical="center" wrapText="1"/>
      <protection locked="0"/>
    </xf>
    <xf numFmtId="0" fontId="0" fillId="3" borderId="42" xfId="0" applyFill="1" applyBorder="1" applyAlignment="1" applyProtection="1">
      <alignment horizontal="justify" vertical="center" wrapText="1"/>
      <protection locked="0"/>
    </xf>
    <xf numFmtId="0" fontId="0" fillId="3" borderId="25" xfId="0" applyFill="1" applyBorder="1" applyAlignment="1" applyProtection="1">
      <alignment horizontal="center" vertical="center" wrapText="1"/>
      <protection locked="0"/>
    </xf>
    <xf numFmtId="0" fontId="0" fillId="3" borderId="39"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2" fillId="8" borderId="2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58" xfId="0" applyFont="1" applyFill="1" applyBorder="1" applyAlignment="1">
      <alignment horizontal="center" vertical="center"/>
    </xf>
    <xf numFmtId="0" fontId="2" fillId="8" borderId="25" xfId="0" applyFont="1" applyFill="1" applyBorder="1" applyAlignment="1">
      <alignment horizontal="center" vertical="center"/>
    </xf>
    <xf numFmtId="0" fontId="2" fillId="8" borderId="49" xfId="0" applyFont="1" applyFill="1" applyBorder="1" applyAlignment="1">
      <alignment horizontal="center" vertical="center"/>
    </xf>
    <xf numFmtId="0" fontId="2" fillId="8" borderId="50" xfId="0" applyFont="1" applyFill="1" applyBorder="1" applyAlignment="1">
      <alignment horizontal="center" vertical="center"/>
    </xf>
    <xf numFmtId="0" fontId="18" fillId="8" borderId="29" xfId="0" applyFont="1" applyFill="1" applyBorder="1" applyAlignment="1" applyProtection="1">
      <alignment horizontal="justify" vertical="center" wrapText="1"/>
      <protection hidden="1"/>
    </xf>
    <xf numFmtId="0" fontId="18" fillId="8" borderId="30" xfId="0" applyFont="1" applyFill="1" applyBorder="1" applyAlignment="1" applyProtection="1">
      <alignment horizontal="justify" vertical="center" wrapText="1"/>
      <protection hidden="1"/>
    </xf>
    <xf numFmtId="0" fontId="18" fillId="8" borderId="50" xfId="0" applyFont="1" applyFill="1" applyBorder="1" applyAlignment="1" applyProtection="1">
      <alignment horizontal="justify" vertical="center" wrapText="1"/>
      <protection hidden="1"/>
    </xf>
    <xf numFmtId="0" fontId="18" fillId="8" borderId="44" xfId="0" applyFont="1" applyFill="1" applyBorder="1" applyAlignment="1" applyProtection="1">
      <alignment horizontal="justify" vertical="center" wrapText="1"/>
      <protection hidden="1"/>
    </xf>
    <xf numFmtId="0" fontId="2" fillId="3" borderId="73" xfId="0" applyFont="1" applyFill="1" applyBorder="1" applyAlignment="1" applyProtection="1">
      <alignment horizontal="center" vertical="center" wrapText="1"/>
      <protection locked="0" hidden="1"/>
    </xf>
    <xf numFmtId="0" fontId="2" fillId="3" borderId="59" xfId="0" applyFont="1" applyFill="1" applyBorder="1" applyAlignment="1" applyProtection="1">
      <alignment horizontal="center" vertical="center" wrapText="1"/>
      <protection locked="0" hidden="1"/>
    </xf>
    <xf numFmtId="0" fontId="2" fillId="3" borderId="48" xfId="0" applyFont="1" applyFill="1" applyBorder="1" applyAlignment="1" applyProtection="1">
      <alignment horizontal="center" vertical="center" wrapText="1"/>
      <protection locked="0" hidden="1"/>
    </xf>
    <xf numFmtId="0" fontId="2" fillId="3" borderId="5" xfId="0" applyFont="1" applyFill="1" applyBorder="1" applyAlignment="1" applyProtection="1">
      <alignment horizontal="center" vertical="center" wrapText="1"/>
      <protection locked="0" hidden="1"/>
    </xf>
    <xf numFmtId="0" fontId="18" fillId="8" borderId="5" xfId="0" applyFont="1" applyFill="1" applyBorder="1" applyAlignment="1" applyProtection="1">
      <alignment horizontal="justify" vertical="center" wrapText="1"/>
      <protection hidden="1"/>
    </xf>
    <xf numFmtId="0" fontId="18" fillId="8" borderId="6" xfId="0" applyFont="1" applyFill="1" applyBorder="1" applyAlignment="1" applyProtection="1">
      <alignment horizontal="justify" vertical="center" wrapText="1"/>
      <protection hidden="1"/>
    </xf>
    <xf numFmtId="0" fontId="0" fillId="3" borderId="40" xfId="0" applyFill="1" applyBorder="1" applyAlignment="1" applyProtection="1">
      <alignment horizontal="justify" vertical="center" wrapText="1"/>
      <protection locked="0"/>
    </xf>
    <xf numFmtId="0" fontId="2" fillId="8" borderId="6" xfId="0" applyFont="1" applyFill="1" applyBorder="1" applyAlignment="1">
      <alignment horizontal="center" vertical="center" wrapText="1"/>
    </xf>
    <xf numFmtId="0" fontId="0" fillId="3" borderId="31" xfId="0" applyFill="1" applyBorder="1" applyAlignment="1" applyProtection="1">
      <alignment horizontal="center"/>
      <protection locked="0"/>
    </xf>
    <xf numFmtId="0" fontId="0" fillId="3" borderId="32" xfId="0" applyFill="1" applyBorder="1" applyAlignment="1" applyProtection="1">
      <alignment horizontal="center"/>
      <protection locked="0"/>
    </xf>
    <xf numFmtId="0" fontId="0" fillId="3" borderId="48"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2" fillId="3" borderId="37" xfId="0" applyFont="1" applyFill="1" applyBorder="1" applyAlignment="1" applyProtection="1">
      <alignment horizontal="center" vertical="center"/>
      <protection locked="0"/>
    </xf>
    <xf numFmtId="0" fontId="2" fillId="3" borderId="32" xfId="0" applyFont="1" applyFill="1" applyBorder="1" applyAlignment="1" applyProtection="1">
      <alignment horizontal="center" vertical="center"/>
      <protection locked="0"/>
    </xf>
    <xf numFmtId="0" fontId="2" fillId="3" borderId="48"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wrapText="1"/>
      <protection locked="0"/>
    </xf>
    <xf numFmtId="14" fontId="0" fillId="3" borderId="37" xfId="0" applyNumberFormat="1" applyFill="1" applyBorder="1" applyAlignment="1" applyProtection="1">
      <alignment horizontal="center" vertical="center"/>
      <protection locked="0"/>
    </xf>
    <xf numFmtId="14" fontId="0" fillId="3" borderId="33" xfId="0" applyNumberForma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2" borderId="58"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8" borderId="5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47" xfId="0" applyFont="1" applyFill="1" applyBorder="1" applyAlignment="1">
      <alignment horizontal="center" vertical="center"/>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3" borderId="17"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8" borderId="2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8" borderId="4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14" xfId="0" applyFont="1" applyBorder="1" applyAlignment="1" applyProtection="1">
      <alignment horizontal="center" vertical="center" wrapText="1"/>
      <protection locked="0"/>
    </xf>
    <xf numFmtId="0" fontId="2" fillId="0" borderId="57"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hidden="1"/>
    </xf>
    <xf numFmtId="0" fontId="2" fillId="0" borderId="57" xfId="0" applyFont="1" applyBorder="1" applyAlignment="1" applyProtection="1">
      <alignment horizontal="center" vertical="center"/>
      <protection locked="0" hidden="1"/>
    </xf>
    <xf numFmtId="0" fontId="2" fillId="0" borderId="27" xfId="0" applyFont="1" applyBorder="1" applyAlignment="1" applyProtection="1">
      <alignment horizontal="center" vertical="center"/>
      <protection locked="0" hidden="1"/>
    </xf>
    <xf numFmtId="0" fontId="2" fillId="0" borderId="56" xfId="0" applyFont="1" applyBorder="1" applyAlignment="1" applyProtection="1">
      <alignment horizontal="center" vertical="center"/>
      <protection locked="0" hidden="1"/>
    </xf>
    <xf numFmtId="0" fontId="2" fillId="8" borderId="20" xfId="0" applyFont="1" applyFill="1" applyBorder="1" applyAlignment="1">
      <alignment horizontal="center" vertical="center"/>
    </xf>
    <xf numFmtId="0" fontId="2" fillId="8" borderId="22"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0" fillId="3" borderId="14"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2" fillId="0" borderId="26" xfId="0" applyFont="1" applyBorder="1" applyAlignment="1">
      <alignment horizontal="center" vertical="center"/>
    </xf>
    <xf numFmtId="0" fontId="2" fillId="0" borderId="16" xfId="0" applyFont="1" applyBorder="1" applyAlignment="1">
      <alignment horizontal="center" vertical="center"/>
    </xf>
    <xf numFmtId="0" fontId="2" fillId="0" borderId="27" xfId="0" applyFont="1" applyBorder="1" applyAlignment="1">
      <alignment horizontal="center" vertical="center"/>
    </xf>
    <xf numFmtId="0" fontId="2" fillId="0" borderId="19" xfId="0" applyFont="1" applyBorder="1" applyAlignment="1">
      <alignment horizontal="center" vertical="center"/>
    </xf>
    <xf numFmtId="0" fontId="2" fillId="0" borderId="26" xfId="0" applyFont="1" applyBorder="1" applyAlignment="1">
      <alignment horizontal="center" vertical="center" wrapText="1"/>
    </xf>
    <xf numFmtId="0" fontId="0" fillId="0" borderId="16" xfId="0" applyBorder="1" applyAlignment="1">
      <alignment wrapText="1"/>
    </xf>
    <xf numFmtId="0" fontId="0" fillId="0" borderId="57" xfId="0" applyBorder="1" applyAlignment="1">
      <alignment wrapText="1"/>
    </xf>
    <xf numFmtId="0" fontId="0" fillId="0" borderId="27" xfId="0" applyBorder="1" applyAlignment="1">
      <alignment wrapText="1"/>
    </xf>
    <xf numFmtId="0" fontId="0" fillId="0" borderId="19" xfId="0" applyBorder="1" applyAlignment="1">
      <alignment wrapText="1"/>
    </xf>
    <xf numFmtId="0" fontId="0" fillId="0" borderId="56" xfId="0" applyBorder="1" applyAlignment="1">
      <alignment wrapText="1"/>
    </xf>
    <xf numFmtId="0" fontId="2" fillId="2" borderId="20"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0" fontId="2" fillId="8" borderId="20"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0" fillId="3" borderId="11" xfId="0" applyFill="1" applyBorder="1" applyAlignment="1" applyProtection="1">
      <alignment horizontal="right" vertical="center" wrapText="1"/>
      <protection hidden="1"/>
    </xf>
    <xf numFmtId="0" fontId="0" fillId="3" borderId="12" xfId="0" applyFill="1" applyBorder="1" applyAlignment="1" applyProtection="1">
      <alignment horizontal="right" vertical="center"/>
      <protection hidden="1"/>
    </xf>
    <xf numFmtId="0" fontId="0" fillId="3" borderId="13" xfId="0" applyFill="1" applyBorder="1" applyAlignment="1" applyProtection="1">
      <alignment horizontal="right" vertical="center"/>
      <protection hidden="1"/>
    </xf>
    <xf numFmtId="0" fontId="0" fillId="0" borderId="11" xfId="0" applyBorder="1" applyAlignment="1">
      <alignment horizontal="right" vertical="center" wrapText="1"/>
    </xf>
    <xf numFmtId="0" fontId="0" fillId="0" borderId="12" xfId="0" applyBorder="1" applyAlignment="1">
      <alignment horizontal="right" vertical="center"/>
    </xf>
    <xf numFmtId="0" fontId="0" fillId="0" borderId="13" xfId="0" applyBorder="1" applyAlignment="1">
      <alignment horizontal="right" vertical="center"/>
    </xf>
    <xf numFmtId="0" fontId="34" fillId="0" borderId="48" xfId="0" applyFont="1" applyBorder="1" applyAlignment="1">
      <alignment horizontal="left"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8" borderId="48" xfId="0" applyFont="1" applyFill="1" applyBorder="1" applyAlignment="1">
      <alignment horizontal="center" vertical="center"/>
    </xf>
    <xf numFmtId="0" fontId="18" fillId="8" borderId="27" xfId="0" applyFont="1" applyFill="1" applyBorder="1" applyAlignment="1" applyProtection="1">
      <alignment horizontal="justify" vertical="center" wrapText="1"/>
      <protection hidden="1"/>
    </xf>
    <xf numFmtId="0" fontId="18" fillId="8" borderId="19" xfId="0" applyFont="1" applyFill="1" applyBorder="1" applyAlignment="1" applyProtection="1">
      <alignment horizontal="justify" vertical="center" wrapText="1"/>
      <protection hidden="1"/>
    </xf>
    <xf numFmtId="0" fontId="2" fillId="8" borderId="69" xfId="0" applyFont="1" applyFill="1" applyBorder="1" applyAlignment="1" applyProtection="1">
      <alignment horizontal="center" vertical="center" wrapText="1"/>
      <protection hidden="1"/>
    </xf>
    <xf numFmtId="0" fontId="2" fillId="3" borderId="32" xfId="0" applyFont="1" applyFill="1" applyBorder="1" applyAlignment="1" applyProtection="1">
      <alignment horizontal="center" vertical="center" wrapText="1"/>
      <protection locked="0" hidden="1"/>
    </xf>
    <xf numFmtId="0" fontId="18" fillId="8" borderId="37" xfId="0" applyFont="1" applyFill="1" applyBorder="1" applyAlignment="1" applyProtection="1">
      <alignment horizontal="justify" vertical="center" wrapText="1"/>
      <protection hidden="1"/>
    </xf>
    <xf numFmtId="0" fontId="0" fillId="8" borderId="4" xfId="0" applyFill="1" applyBorder="1" applyAlignment="1">
      <alignment horizontal="left" vertical="center" wrapText="1"/>
    </xf>
    <xf numFmtId="0" fontId="0" fillId="8" borderId="5" xfId="0" applyFill="1" applyBorder="1" applyAlignment="1">
      <alignment horizontal="left" vertical="center" wrapText="1"/>
    </xf>
    <xf numFmtId="0" fontId="2" fillId="3" borderId="5" xfId="0" applyFont="1"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50"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44" xfId="0" applyFill="1" applyBorder="1" applyAlignment="1" applyProtection="1">
      <alignment horizontal="center" vertical="center"/>
      <protection locked="0"/>
    </xf>
    <xf numFmtId="0" fontId="0" fillId="8" borderId="49" xfId="0" applyFill="1" applyBorder="1" applyAlignment="1">
      <alignment horizontal="left" vertical="center" wrapText="1"/>
    </xf>
    <xf numFmtId="0" fontId="0" fillId="8" borderId="50" xfId="0" applyFill="1" applyBorder="1" applyAlignment="1">
      <alignment horizontal="left" vertical="center" wrapText="1"/>
    </xf>
    <xf numFmtId="14" fontId="2" fillId="3" borderId="50" xfId="0" applyNumberFormat="1" applyFont="1" applyFill="1" applyBorder="1" applyAlignment="1" applyProtection="1">
      <alignment horizontal="center" vertical="center"/>
      <protection locked="0"/>
    </xf>
    <xf numFmtId="0" fontId="36" fillId="9" borderId="11" xfId="0" applyFont="1" applyFill="1" applyBorder="1" applyAlignment="1" applyProtection="1">
      <alignment horizontal="right" vertical="center"/>
      <protection hidden="1"/>
    </xf>
    <xf numFmtId="0" fontId="36" fillId="9" borderId="12" xfId="0" applyFont="1" applyFill="1" applyBorder="1" applyAlignment="1" applyProtection="1">
      <alignment horizontal="right" vertical="center"/>
      <protection hidden="1"/>
    </xf>
    <xf numFmtId="0" fontId="36" fillId="9" borderId="13" xfId="0" applyFont="1" applyFill="1" applyBorder="1" applyAlignment="1" applyProtection="1">
      <alignment horizontal="right" vertical="center"/>
      <protection hidden="1"/>
    </xf>
    <xf numFmtId="0" fontId="2" fillId="8" borderId="11" xfId="0" applyFont="1" applyFill="1" applyBorder="1" applyAlignment="1" applyProtection="1">
      <alignment horizontal="center" vertical="center"/>
      <protection hidden="1"/>
    </xf>
    <xf numFmtId="0" fontId="2" fillId="8" borderId="12" xfId="0" applyFont="1" applyFill="1" applyBorder="1" applyAlignment="1" applyProtection="1">
      <alignment horizontal="center" vertical="center"/>
      <protection hidden="1"/>
    </xf>
    <xf numFmtId="0" fontId="2" fillId="8" borderId="14" xfId="0" applyFont="1" applyFill="1" applyBorder="1" applyAlignment="1" applyProtection="1">
      <alignment horizontal="center" vertical="center"/>
      <protection hidden="1"/>
    </xf>
    <xf numFmtId="0" fontId="2" fillId="8" borderId="16" xfId="0" applyFont="1" applyFill="1" applyBorder="1" applyAlignment="1" applyProtection="1">
      <alignment horizontal="center" vertical="center"/>
      <protection hidden="1"/>
    </xf>
    <xf numFmtId="0" fontId="2" fillId="8" borderId="15" xfId="0" applyFont="1" applyFill="1" applyBorder="1" applyAlignment="1" applyProtection="1">
      <alignment horizontal="center" vertical="center"/>
      <protection hidden="1"/>
    </xf>
    <xf numFmtId="0" fontId="0" fillId="8" borderId="17" xfId="0" applyFill="1" applyBorder="1" applyAlignment="1" applyProtection="1">
      <alignment horizontal="center" vertical="center"/>
      <protection hidden="1"/>
    </xf>
    <xf numFmtId="0" fontId="0" fillId="8" borderId="19" xfId="0" applyFill="1" applyBorder="1" applyAlignment="1" applyProtection="1">
      <alignment horizontal="center" vertical="center"/>
      <protection hidden="1"/>
    </xf>
    <xf numFmtId="0" fontId="0" fillId="8" borderId="18" xfId="0" applyFill="1" applyBorder="1" applyAlignment="1" applyProtection="1">
      <alignment horizontal="center" vertical="center"/>
      <protection hidden="1"/>
    </xf>
    <xf numFmtId="0" fontId="2" fillId="8" borderId="20" xfId="0" applyFont="1" applyFill="1" applyBorder="1" applyAlignment="1" applyProtection="1">
      <alignment horizontal="center" vertical="center"/>
      <protection hidden="1"/>
    </xf>
    <xf numFmtId="0" fontId="2" fillId="8" borderId="0" xfId="0" applyFont="1" applyFill="1" applyAlignment="1" applyProtection="1">
      <alignment horizontal="center" vertical="center"/>
      <protection hidden="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0" fillId="0" borderId="45" xfId="0" applyBorder="1" applyAlignment="1">
      <alignment horizontal="left"/>
    </xf>
    <xf numFmtId="0" fontId="0" fillId="0" borderId="35" xfId="0" applyBorder="1" applyAlignment="1">
      <alignment horizontal="left"/>
    </xf>
    <xf numFmtId="0" fontId="0" fillId="0" borderId="46" xfId="0" applyBorder="1" applyAlignment="1">
      <alignment horizontal="left"/>
    </xf>
    <xf numFmtId="0" fontId="0" fillId="0" borderId="31"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51" xfId="0" applyBorder="1" applyAlignment="1">
      <alignment horizontal="left"/>
    </xf>
    <xf numFmtId="0" fontId="0" fillId="0" borderId="2" xfId="0" applyBorder="1" applyAlignment="1">
      <alignment horizontal="left"/>
    </xf>
    <xf numFmtId="0" fontId="0" fillId="0" borderId="47" xfId="0" applyBorder="1" applyAlignment="1">
      <alignment horizontal="left"/>
    </xf>
    <xf numFmtId="0" fontId="12" fillId="2" borderId="11" xfId="0" applyFont="1" applyFill="1" applyBorder="1" applyAlignment="1" applyProtection="1">
      <alignment horizontal="center" vertic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12" fillId="8" borderId="20"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21"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12" fillId="8" borderId="18" xfId="0" applyFont="1" applyFill="1" applyBorder="1" applyAlignment="1">
      <alignment horizontal="center" vertical="center" wrapText="1"/>
    </xf>
    <xf numFmtId="0" fontId="18" fillId="8" borderId="17" xfId="0" applyFont="1" applyFill="1" applyBorder="1" applyAlignment="1" applyProtection="1">
      <alignment horizontal="center" vertical="center"/>
      <protection hidden="1"/>
    </xf>
    <xf numFmtId="0" fontId="18" fillId="8" borderId="18" xfId="0" applyFont="1" applyFill="1" applyBorder="1" applyAlignment="1" applyProtection="1">
      <alignment horizontal="center" vertical="center"/>
      <protection hidden="1"/>
    </xf>
    <xf numFmtId="3" fontId="0" fillId="8" borderId="17" xfId="0" applyNumberFormat="1" applyFill="1" applyBorder="1" applyAlignment="1" applyProtection="1">
      <alignment horizontal="center" vertical="center"/>
      <protection hidden="1"/>
    </xf>
    <xf numFmtId="3" fontId="0" fillId="8" borderId="19" xfId="0" applyNumberFormat="1" applyFill="1" applyBorder="1" applyAlignment="1" applyProtection="1">
      <alignment horizontal="center" vertical="center"/>
      <protection hidden="1"/>
    </xf>
    <xf numFmtId="3" fontId="0" fillId="8" borderId="18" xfId="0" applyNumberFormat="1" applyFill="1" applyBorder="1" applyAlignment="1" applyProtection="1">
      <alignment horizontal="center" vertical="center"/>
      <protection hidden="1"/>
    </xf>
    <xf numFmtId="0" fontId="2" fillId="8" borderId="22" xfId="0" applyFont="1" applyFill="1" applyBorder="1" applyAlignment="1" applyProtection="1">
      <alignment horizontal="center" vertical="center" wrapText="1"/>
      <protection hidden="1"/>
    </xf>
    <xf numFmtId="0" fontId="2" fillId="8" borderId="23" xfId="0" applyFont="1" applyFill="1" applyBorder="1" applyAlignment="1" applyProtection="1">
      <alignment horizontal="center" vertical="center" wrapText="1"/>
      <protection hidden="1"/>
    </xf>
    <xf numFmtId="0" fontId="0" fillId="8" borderId="14" xfId="0" applyFill="1" applyBorder="1" applyAlignment="1" applyProtection="1">
      <alignment horizontal="center" vertical="center" wrapText="1"/>
      <protection hidden="1"/>
    </xf>
    <xf numFmtId="0" fontId="0" fillId="8" borderId="16" xfId="0" applyFill="1" applyBorder="1" applyAlignment="1" applyProtection="1">
      <alignment horizontal="center" vertical="center" wrapText="1"/>
      <protection hidden="1"/>
    </xf>
    <xf numFmtId="0" fontId="0" fillId="8" borderId="15" xfId="0" applyFill="1" applyBorder="1" applyAlignment="1" applyProtection="1">
      <alignment horizontal="center" vertical="center" wrapText="1"/>
      <protection hidden="1"/>
    </xf>
    <xf numFmtId="0" fontId="0" fillId="8" borderId="17" xfId="0" applyFill="1" applyBorder="1" applyAlignment="1" applyProtection="1">
      <alignment horizontal="center" vertical="center" wrapText="1"/>
      <protection hidden="1"/>
    </xf>
    <xf numFmtId="0" fontId="0" fillId="8" borderId="19" xfId="0" applyFill="1" applyBorder="1" applyAlignment="1" applyProtection="1">
      <alignment horizontal="center" vertical="center" wrapText="1"/>
      <protection hidden="1"/>
    </xf>
    <xf numFmtId="0" fontId="0" fillId="8" borderId="18" xfId="0" applyFill="1" applyBorder="1" applyAlignment="1" applyProtection="1">
      <alignment horizontal="center" vertical="center" wrapText="1"/>
      <protection hidden="1"/>
    </xf>
    <xf numFmtId="0" fontId="18" fillId="3" borderId="17" xfId="0" applyFont="1" applyFill="1" applyBorder="1" applyAlignment="1" applyProtection="1">
      <alignment horizontal="center" vertical="center"/>
      <protection locked="0"/>
    </xf>
    <xf numFmtId="0" fontId="18" fillId="3" borderId="18" xfId="0" applyFont="1" applyFill="1" applyBorder="1" applyAlignment="1" applyProtection="1">
      <alignment horizontal="center" vertical="center"/>
      <protection locked="0"/>
    </xf>
    <xf numFmtId="49" fontId="0" fillId="8" borderId="17" xfId="0" applyNumberFormat="1" applyFill="1" applyBorder="1" applyAlignment="1" applyProtection="1">
      <alignment horizontal="center" vertical="center" wrapText="1"/>
      <protection hidden="1"/>
    </xf>
    <xf numFmtId="49" fontId="0" fillId="8" borderId="18" xfId="0" applyNumberFormat="1" applyFill="1" applyBorder="1" applyAlignment="1" applyProtection="1">
      <alignment horizontal="center" vertical="center" wrapText="1"/>
      <protection hidden="1"/>
    </xf>
    <xf numFmtId="0" fontId="2" fillId="3" borderId="60"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18" xfId="0" applyFont="1" applyFill="1" applyBorder="1" applyAlignment="1" applyProtection="1">
      <alignment horizontal="center" vertical="center" wrapText="1"/>
      <protection locked="0"/>
    </xf>
    <xf numFmtId="0" fontId="2" fillId="8" borderId="22" xfId="0" applyFont="1" applyFill="1" applyBorder="1" applyAlignment="1" applyProtection="1">
      <alignment horizontal="center" vertical="center"/>
      <protection locked="0"/>
    </xf>
    <xf numFmtId="0" fontId="2" fillId="8" borderId="55" xfId="0" applyFont="1" applyFill="1" applyBorder="1" applyAlignment="1" applyProtection="1">
      <alignment horizontal="center" vertical="center"/>
      <protection locked="0"/>
    </xf>
    <xf numFmtId="0" fontId="2" fillId="8" borderId="23" xfId="0" applyFont="1" applyFill="1" applyBorder="1" applyAlignment="1" applyProtection="1">
      <alignment horizontal="center" vertical="center"/>
      <protection locked="0"/>
    </xf>
    <xf numFmtId="0" fontId="2" fillId="8" borderId="55" xfId="0" applyFont="1" applyFill="1" applyBorder="1" applyAlignment="1" applyProtection="1">
      <alignment horizontal="center" vertical="center" wrapText="1"/>
      <protection hidden="1"/>
    </xf>
    <xf numFmtId="49" fontId="2" fillId="3" borderId="17" xfId="0" applyNumberFormat="1" applyFont="1" applyFill="1" applyBorder="1" applyAlignment="1" applyProtection="1">
      <alignment horizontal="center" vertical="center" wrapText="1"/>
      <protection locked="0"/>
    </xf>
    <xf numFmtId="49" fontId="2" fillId="3" borderId="18" xfId="0" applyNumberFormat="1" applyFont="1" applyFill="1" applyBorder="1" applyAlignment="1" applyProtection="1">
      <alignment horizontal="center" vertical="center" wrapText="1"/>
      <protection locked="0"/>
    </xf>
    <xf numFmtId="0" fontId="2" fillId="3" borderId="17" xfId="0" applyFont="1" applyFill="1" applyBorder="1" applyAlignment="1" applyProtection="1">
      <alignment horizontal="center" vertical="center" wrapText="1"/>
      <protection locked="0"/>
    </xf>
    <xf numFmtId="3" fontId="2" fillId="3" borderId="17" xfId="0" applyNumberFormat="1" applyFont="1" applyFill="1" applyBorder="1" applyAlignment="1" applyProtection="1">
      <alignment horizontal="center" vertical="center"/>
      <protection locked="0"/>
    </xf>
    <xf numFmtId="3" fontId="2" fillId="3" borderId="19" xfId="0" applyNumberFormat="1" applyFont="1" applyFill="1" applyBorder="1" applyAlignment="1" applyProtection="1">
      <alignment horizontal="center" vertical="center"/>
      <protection locked="0"/>
    </xf>
    <xf numFmtId="3" fontId="2" fillId="3" borderId="18" xfId="0" applyNumberFormat="1" applyFont="1" applyFill="1" applyBorder="1" applyAlignment="1" applyProtection="1">
      <alignment horizontal="center" vertical="center"/>
      <protection locked="0"/>
    </xf>
    <xf numFmtId="0" fontId="2" fillId="8" borderId="16" xfId="0" applyFont="1" applyFill="1" applyBorder="1" applyAlignment="1" applyProtection="1">
      <alignment horizontal="center" vertical="center" wrapText="1"/>
      <protection hidden="1"/>
    </xf>
    <xf numFmtId="0" fontId="2" fillId="8" borderId="15" xfId="0" applyFont="1" applyFill="1" applyBorder="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2" fillId="8" borderId="21" xfId="0" applyFont="1" applyFill="1" applyBorder="1" applyAlignment="1" applyProtection="1">
      <alignment horizontal="center" vertical="center" wrapText="1"/>
      <protection hidden="1"/>
    </xf>
    <xf numFmtId="0" fontId="2" fillId="8" borderId="19" xfId="0" applyFont="1" applyFill="1" applyBorder="1" applyAlignment="1" applyProtection="1">
      <alignment horizontal="center" vertical="center" wrapText="1"/>
      <protection hidden="1"/>
    </xf>
    <xf numFmtId="0" fontId="2" fillId="8" borderId="18" xfId="0" applyFont="1" applyFill="1" applyBorder="1" applyAlignment="1" applyProtection="1">
      <alignment horizontal="center" vertical="center" wrapText="1"/>
      <protection hidden="1"/>
    </xf>
    <xf numFmtId="0" fontId="2" fillId="8" borderId="14" xfId="0" applyFont="1" applyFill="1" applyBorder="1" applyAlignment="1" applyProtection="1">
      <alignment horizontal="center" vertical="center" wrapText="1"/>
      <protection hidden="1"/>
    </xf>
    <xf numFmtId="0" fontId="2" fillId="8" borderId="20" xfId="0" applyFont="1" applyFill="1" applyBorder="1" applyAlignment="1" applyProtection="1">
      <alignment horizontal="center" vertical="center" wrapText="1"/>
      <protection hidden="1"/>
    </xf>
    <xf numFmtId="0" fontId="0" fillId="8" borderId="25" xfId="0" applyFill="1" applyBorder="1" applyAlignment="1" applyProtection="1">
      <alignment horizontal="justify" vertical="top" wrapText="1"/>
      <protection hidden="1"/>
    </xf>
    <xf numFmtId="0" fontId="2" fillId="8" borderId="59" xfId="0" applyFont="1" applyFill="1" applyBorder="1" applyAlignment="1" applyProtection="1">
      <alignment horizontal="center" vertical="center" wrapText="1"/>
      <protection hidden="1"/>
    </xf>
    <xf numFmtId="0" fontId="2" fillId="8" borderId="29" xfId="0" applyFont="1" applyFill="1" applyBorder="1" applyAlignment="1" applyProtection="1">
      <alignment horizontal="center" vertical="center" wrapText="1"/>
      <protection hidden="1"/>
    </xf>
    <xf numFmtId="0" fontId="2" fillId="8" borderId="48" xfId="0" applyFont="1" applyFill="1" applyBorder="1" applyAlignment="1" applyProtection="1">
      <alignment horizontal="center" vertical="center" wrapText="1"/>
      <protection hidden="1"/>
    </xf>
    <xf numFmtId="0" fontId="2" fillId="8" borderId="5" xfId="0" applyFont="1" applyFill="1" applyBorder="1" applyAlignment="1" applyProtection="1">
      <alignment horizontal="center" vertical="center" wrapText="1"/>
      <protection hidden="1"/>
    </xf>
    <xf numFmtId="0" fontId="2" fillId="8" borderId="3" xfId="0" applyFont="1" applyFill="1" applyBorder="1" applyAlignment="1" applyProtection="1">
      <alignment horizontal="center" vertical="center" wrapText="1"/>
      <protection hidden="1"/>
    </xf>
    <xf numFmtId="0" fontId="2" fillId="8" borderId="9" xfId="0" applyFont="1" applyFill="1" applyBorder="1" applyAlignment="1" applyProtection="1">
      <alignment horizontal="center" vertical="center" wrapText="1"/>
      <protection hidden="1"/>
    </xf>
    <xf numFmtId="0" fontId="2" fillId="8" borderId="28" xfId="0" applyFont="1" applyFill="1" applyBorder="1" applyAlignment="1" applyProtection="1">
      <alignment horizontal="center" vertical="center" wrapText="1"/>
      <protection hidden="1"/>
    </xf>
    <xf numFmtId="0" fontId="2" fillId="8" borderId="30" xfId="0" applyFont="1" applyFill="1" applyBorder="1" applyAlignment="1" applyProtection="1">
      <alignment horizontal="center" vertical="center" wrapText="1"/>
      <protection hidden="1"/>
    </xf>
    <xf numFmtId="0" fontId="2" fillId="8" borderId="4" xfId="0" applyFont="1" applyFill="1" applyBorder="1" applyAlignment="1" applyProtection="1">
      <alignment horizontal="center" vertical="center" wrapText="1"/>
      <protection hidden="1"/>
    </xf>
    <xf numFmtId="0" fontId="2" fillId="8" borderId="6" xfId="0" applyFont="1" applyFill="1" applyBorder="1" applyAlignment="1" applyProtection="1">
      <alignment horizontal="center" vertical="center" wrapText="1"/>
      <protection hidden="1"/>
    </xf>
    <xf numFmtId="0" fontId="2" fillId="8" borderId="8" xfId="0" applyFont="1" applyFill="1" applyBorder="1" applyAlignment="1" applyProtection="1">
      <alignment horizontal="center" vertical="center" wrapText="1"/>
      <protection hidden="1"/>
    </xf>
    <xf numFmtId="0" fontId="2" fillId="8" borderId="38" xfId="0" applyFont="1" applyFill="1" applyBorder="1" applyAlignment="1" applyProtection="1">
      <alignment horizontal="center" vertical="center" wrapText="1"/>
      <protection hidden="1"/>
    </xf>
    <xf numFmtId="169" fontId="0" fillId="3" borderId="5" xfId="0" applyNumberFormat="1" applyFill="1" applyBorder="1" applyAlignment="1" applyProtection="1">
      <alignment horizontal="justify" vertical="center" wrapText="1"/>
      <protection locked="0"/>
    </xf>
    <xf numFmtId="0" fontId="2" fillId="8" borderId="24" xfId="0" applyFont="1" applyFill="1" applyBorder="1" applyAlignment="1" applyProtection="1">
      <alignment horizontal="center" vertical="center"/>
      <protection hidden="1"/>
    </xf>
    <xf numFmtId="0" fontId="2" fillId="8" borderId="2" xfId="0" applyFont="1" applyFill="1" applyBorder="1" applyAlignment="1" applyProtection="1">
      <alignment horizontal="center" vertical="center"/>
      <protection hidden="1"/>
    </xf>
    <xf numFmtId="0" fontId="2" fillId="8" borderId="14" xfId="0" applyFont="1" applyFill="1" applyBorder="1" applyAlignment="1">
      <alignment horizontal="center" vertical="center" wrapText="1"/>
    </xf>
    <xf numFmtId="0" fontId="2" fillId="0" borderId="20" xfId="0" applyFont="1" applyBorder="1" applyAlignment="1" applyProtection="1">
      <alignment horizontal="center" wrapText="1"/>
      <protection hidden="1"/>
    </xf>
    <xf numFmtId="0" fontId="2" fillId="0" borderId="0" xfId="0" applyFont="1" applyAlignment="1" applyProtection="1">
      <alignment horizontal="center" wrapText="1"/>
      <protection hidden="1"/>
    </xf>
    <xf numFmtId="3" fontId="2" fillId="0" borderId="11" xfId="0" applyNumberFormat="1" applyFont="1" applyBorder="1" applyAlignment="1" applyProtection="1">
      <alignment horizontal="center" vertical="center" wrapText="1"/>
      <protection hidden="1"/>
    </xf>
    <xf numFmtId="3" fontId="2" fillId="0" borderId="12" xfId="0" applyNumberFormat="1" applyFont="1" applyBorder="1" applyAlignment="1" applyProtection="1">
      <alignment horizontal="center" vertical="center" wrapText="1"/>
      <protection hidden="1"/>
    </xf>
    <xf numFmtId="0" fontId="2" fillId="0" borderId="21" xfId="0" applyFont="1" applyBorder="1" applyAlignment="1" applyProtection="1">
      <alignment horizontal="center" wrapText="1"/>
      <protection hidden="1"/>
    </xf>
    <xf numFmtId="0" fontId="0" fillId="3" borderId="25" xfId="0" applyFill="1" applyBorder="1" applyAlignment="1" applyProtection="1">
      <alignment horizontal="justify" vertical="center" wrapText="1"/>
      <protection locked="0"/>
    </xf>
    <xf numFmtId="0" fontId="2" fillId="8" borderId="72"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8" borderId="49" xfId="0" applyFont="1" applyFill="1" applyBorder="1" applyAlignment="1">
      <alignment horizontal="center" vertical="center" wrapText="1"/>
    </xf>
    <xf numFmtId="0" fontId="2" fillId="8" borderId="43" xfId="0" applyFont="1" applyFill="1" applyBorder="1" applyAlignment="1">
      <alignment horizontal="center" vertical="center" wrapText="1"/>
    </xf>
    <xf numFmtId="3" fontId="2" fillId="0" borderId="13" xfId="0" applyNumberFormat="1" applyFont="1" applyBorder="1" applyAlignment="1" applyProtection="1">
      <alignment horizontal="center" vertical="center" wrapText="1"/>
      <protection hidden="1"/>
    </xf>
    <xf numFmtId="0" fontId="0" fillId="3" borderId="9" xfId="0" applyFill="1" applyBorder="1" applyAlignment="1" applyProtection="1">
      <alignment horizontal="justify" vertical="center" wrapText="1"/>
      <protection locked="0"/>
    </xf>
    <xf numFmtId="0" fontId="0" fillId="3" borderId="72" xfId="0" applyFill="1" applyBorder="1" applyAlignment="1" applyProtection="1">
      <alignment horizontal="justify" vertical="center" wrapText="1"/>
      <protection locked="0"/>
    </xf>
    <xf numFmtId="0" fontId="0" fillId="3" borderId="73" xfId="0" applyFill="1" applyBorder="1" applyAlignment="1" applyProtection="1">
      <alignment horizontal="justify" vertical="center" wrapText="1"/>
      <protection locked="0"/>
    </xf>
    <xf numFmtId="0" fontId="0" fillId="3" borderId="59" xfId="0" applyFill="1" applyBorder="1" applyAlignment="1" applyProtection="1">
      <alignment horizontal="justify" vertical="center" wrapText="1"/>
      <protection locked="0"/>
    </xf>
    <xf numFmtId="0" fontId="12" fillId="2" borderId="14" xfId="0" applyFont="1" applyFill="1" applyBorder="1" applyAlignment="1" applyProtection="1">
      <alignment horizontal="center" vertical="center"/>
      <protection hidden="1"/>
    </xf>
    <xf numFmtId="0" fontId="12" fillId="2" borderId="16" xfId="0" applyFont="1" applyFill="1" applyBorder="1" applyAlignment="1" applyProtection="1">
      <alignment horizontal="center" vertical="center"/>
      <protection hidden="1"/>
    </xf>
    <xf numFmtId="0" fontId="12" fillId="2" borderId="15" xfId="0" applyFont="1" applyFill="1" applyBorder="1" applyAlignment="1" applyProtection="1">
      <alignment horizontal="center" vertical="center"/>
      <protection hidden="1"/>
    </xf>
    <xf numFmtId="0" fontId="22" fillId="3" borderId="9" xfId="0" applyFont="1" applyFill="1" applyBorder="1" applyAlignment="1" applyProtection="1">
      <alignment horizontal="center" vertical="center"/>
      <protection locked="0"/>
    </xf>
    <xf numFmtId="0" fontId="22" fillId="3" borderId="38" xfId="0" applyFont="1" applyFill="1" applyBorder="1" applyAlignment="1" applyProtection="1">
      <alignment horizontal="center" vertical="center"/>
      <protection locked="0"/>
    </xf>
    <xf numFmtId="0" fontId="18" fillId="8" borderId="64" xfId="0" applyFont="1" applyFill="1" applyBorder="1" applyAlignment="1" applyProtection="1">
      <alignment horizontal="justify" vertical="top" wrapText="1"/>
      <protection hidden="1"/>
    </xf>
    <xf numFmtId="169" fontId="18" fillId="3" borderId="9" xfId="0" applyNumberFormat="1" applyFont="1" applyFill="1" applyBorder="1" applyAlignment="1" applyProtection="1">
      <alignment horizontal="justify" vertical="center" wrapText="1"/>
      <protection locked="0"/>
    </xf>
    <xf numFmtId="0" fontId="18" fillId="8" borderId="25" xfId="0" applyFont="1" applyFill="1" applyBorder="1" applyAlignment="1" applyProtection="1">
      <alignment horizontal="justify" vertical="top" wrapText="1"/>
      <protection hidden="1"/>
    </xf>
    <xf numFmtId="169" fontId="18" fillId="3" borderId="25" xfId="0" applyNumberFormat="1" applyFont="1" applyFill="1" applyBorder="1" applyAlignment="1" applyProtection="1">
      <alignment horizontal="justify" vertical="center" wrapText="1"/>
      <protection locked="0"/>
    </xf>
    <xf numFmtId="0" fontId="12" fillId="2" borderId="17"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18" xfId="0" applyFont="1" applyFill="1" applyBorder="1" applyAlignment="1">
      <alignment horizontal="center" vertical="center"/>
    </xf>
    <xf numFmtId="0" fontId="42" fillId="0" borderId="16" xfId="0" applyFont="1" applyBorder="1" applyAlignment="1">
      <alignment horizontal="right" wrapText="1"/>
    </xf>
    <xf numFmtId="0" fontId="42" fillId="0" borderId="16" xfId="0" applyFont="1" applyBorder="1" applyAlignment="1">
      <alignment horizontal="right"/>
    </xf>
    <xf numFmtId="0" fontId="22" fillId="3" borderId="25" xfId="0" applyFont="1" applyFill="1" applyBorder="1" applyAlignment="1" applyProtection="1">
      <alignment horizontal="center" vertical="center"/>
      <protection locked="0"/>
    </xf>
    <xf numFmtId="0" fontId="22" fillId="3" borderId="39" xfId="0" applyFont="1" applyFill="1" applyBorder="1" applyAlignment="1" applyProtection="1">
      <alignment horizontal="center" vertical="center"/>
      <protection locked="0"/>
    </xf>
    <xf numFmtId="169" fontId="0" fillId="3" borderId="29" xfId="0" applyNumberFormat="1" applyFill="1" applyBorder="1" applyAlignment="1" applyProtection="1">
      <alignment horizontal="justify" vertical="center" wrapText="1"/>
      <protection locked="0"/>
    </xf>
    <xf numFmtId="0" fontId="0" fillId="3" borderId="29"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37" xfId="0" applyFill="1" applyBorder="1" applyAlignment="1" applyProtection="1">
      <alignment horizontal="left" vertical="center" wrapText="1"/>
      <protection locked="0"/>
    </xf>
    <xf numFmtId="0" fontId="0" fillId="3" borderId="32" xfId="0" applyFill="1" applyBorder="1" applyAlignment="1" applyProtection="1">
      <alignment horizontal="left" vertical="center" wrapText="1"/>
      <protection locked="0"/>
    </xf>
    <xf numFmtId="0" fontId="0" fillId="3" borderId="48" xfId="0" applyFill="1" applyBorder="1" applyAlignment="1" applyProtection="1">
      <alignment horizontal="left" vertical="center" wrapText="1"/>
      <protection locked="0"/>
    </xf>
    <xf numFmtId="0" fontId="2" fillId="3" borderId="20" xfId="0" applyFont="1" applyFill="1" applyBorder="1" applyAlignment="1" applyProtection="1">
      <alignment horizontal="center" wrapText="1"/>
      <protection locked="0"/>
    </xf>
    <xf numFmtId="0" fontId="2" fillId="3" borderId="0" xfId="0" applyFont="1" applyFill="1" applyAlignment="1" applyProtection="1">
      <alignment horizontal="center" wrapText="1"/>
      <protection locked="0"/>
    </xf>
    <xf numFmtId="0" fontId="2" fillId="3" borderId="21" xfId="0" applyFont="1" applyFill="1" applyBorder="1" applyAlignment="1" applyProtection="1">
      <alignment horizontal="center" wrapText="1"/>
      <protection locked="0"/>
    </xf>
    <xf numFmtId="0" fontId="2" fillId="3" borderId="17" xfId="0" applyFont="1" applyFill="1" applyBorder="1" applyAlignment="1" applyProtection="1">
      <alignment horizontal="center" wrapText="1"/>
      <protection locked="0"/>
    </xf>
    <xf numFmtId="0" fontId="2" fillId="3" borderId="19" xfId="0" applyFont="1" applyFill="1" applyBorder="1" applyAlignment="1" applyProtection="1">
      <alignment horizontal="center" wrapText="1"/>
      <protection locked="0"/>
    </xf>
    <xf numFmtId="0" fontId="2" fillId="3" borderId="18" xfId="0" applyFont="1" applyFill="1" applyBorder="1" applyAlignment="1" applyProtection="1">
      <alignment horizontal="center" wrapText="1"/>
      <protection locked="0"/>
    </xf>
    <xf numFmtId="0" fontId="16" fillId="8" borderId="14"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6" fillId="8" borderId="18" xfId="0" applyFont="1" applyFill="1" applyBorder="1" applyAlignment="1">
      <alignment horizontal="center" vertical="center" wrapText="1"/>
    </xf>
    <xf numFmtId="0" fontId="2" fillId="0" borderId="17" xfId="0" applyFont="1" applyBorder="1" applyAlignment="1" applyProtection="1">
      <alignment horizontal="center"/>
      <protection locked="0"/>
    </xf>
    <xf numFmtId="0" fontId="2" fillId="0" borderId="19" xfId="0" applyFont="1" applyBorder="1" applyAlignment="1" applyProtection="1">
      <alignment horizontal="center"/>
      <protection locked="0"/>
    </xf>
    <xf numFmtId="0" fontId="0" fillId="3" borderId="7"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11" fillId="11" borderId="40" xfId="0" applyFont="1" applyFill="1" applyBorder="1" applyAlignment="1" applyProtection="1">
      <alignment horizontal="center" vertical="center"/>
      <protection hidden="1"/>
    </xf>
    <xf numFmtId="0" fontId="11" fillId="11" borderId="42" xfId="0" applyFont="1" applyFill="1" applyBorder="1" applyAlignment="1" applyProtection="1">
      <alignment horizontal="center" vertical="center"/>
      <protection hidden="1"/>
    </xf>
    <xf numFmtId="49" fontId="0" fillId="3" borderId="7" xfId="0" applyNumberFormat="1" applyFill="1" applyBorder="1" applyAlignment="1" applyProtection="1">
      <alignment horizontal="center" vertical="center" wrapText="1"/>
      <protection locked="0"/>
    </xf>
    <xf numFmtId="49" fontId="0" fillId="3" borderId="10" xfId="0" applyNumberFormat="1"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protection locked="0"/>
    </xf>
    <xf numFmtId="0" fontId="2" fillId="8" borderId="1" xfId="0" applyFont="1" applyFill="1" applyBorder="1" applyAlignment="1" applyProtection="1">
      <alignment horizontal="center" vertical="center"/>
      <protection hidden="1"/>
    </xf>
    <xf numFmtId="0" fontId="2" fillId="8" borderId="3" xfId="0" applyFont="1" applyFill="1" applyBorder="1" applyAlignment="1" applyProtection="1">
      <alignment horizontal="center" vertical="center"/>
      <protection hidden="1"/>
    </xf>
    <xf numFmtId="0" fontId="0" fillId="3" borderId="20" xfId="0" applyFill="1" applyBorder="1" applyAlignment="1" applyProtection="1">
      <alignment horizontal="center" vertical="center"/>
      <protection locked="0"/>
    </xf>
    <xf numFmtId="0" fontId="2" fillId="8" borderId="47" xfId="0" applyFont="1" applyFill="1" applyBorder="1" applyAlignment="1" applyProtection="1">
      <alignment horizontal="center" vertical="center"/>
      <protection hidden="1"/>
    </xf>
    <xf numFmtId="0" fontId="0" fillId="3" borderId="20" xfId="0"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2" fillId="8" borderId="64" xfId="0" applyFont="1" applyFill="1" applyBorder="1" applyAlignment="1" applyProtection="1">
      <alignment horizontal="center" vertical="center" wrapText="1"/>
      <protection hidden="1"/>
    </xf>
    <xf numFmtId="0" fontId="0" fillId="8" borderId="2" xfId="0" applyFill="1" applyBorder="1" applyAlignment="1" applyProtection="1">
      <alignment horizontal="center" vertical="center" wrapText="1"/>
      <protection hidden="1"/>
    </xf>
    <xf numFmtId="0" fontId="0" fillId="8" borderId="47" xfId="0" applyFill="1" applyBorder="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0" fillId="8" borderId="21" xfId="0" applyFill="1" applyBorder="1" applyAlignment="1" applyProtection="1">
      <alignment horizontal="center" vertical="center" wrapText="1"/>
      <protection hidden="1"/>
    </xf>
    <xf numFmtId="0" fontId="0" fillId="8" borderId="20" xfId="0" applyFill="1" applyBorder="1" applyAlignment="1" applyProtection="1">
      <alignment horizontal="center" vertical="center" wrapText="1"/>
      <protection hidden="1"/>
    </xf>
    <xf numFmtId="0" fontId="0" fillId="8" borderId="10" xfId="0" applyFill="1" applyBorder="1" applyAlignment="1" applyProtection="1">
      <alignment horizontal="center" vertical="center" wrapText="1"/>
      <protection hidden="1"/>
    </xf>
    <xf numFmtId="49" fontId="0" fillId="8" borderId="0" xfId="0" applyNumberFormat="1" applyFill="1" applyAlignment="1" applyProtection="1">
      <alignment horizontal="center" vertical="center" wrapText="1"/>
      <protection hidden="1"/>
    </xf>
    <xf numFmtId="0" fontId="0" fillId="8" borderId="35" xfId="0" applyFill="1" applyBorder="1" applyAlignment="1" applyProtection="1">
      <alignment horizontal="center" vertical="center"/>
      <protection hidden="1"/>
    </xf>
    <xf numFmtId="0" fontId="0" fillId="8" borderId="46" xfId="0" applyFill="1" applyBorder="1" applyAlignment="1" applyProtection="1">
      <alignment horizontal="center" vertical="center"/>
      <protection hidden="1"/>
    </xf>
    <xf numFmtId="0" fontId="2" fillId="8" borderId="51" xfId="0" applyFont="1" applyFill="1" applyBorder="1" applyAlignment="1" applyProtection="1">
      <alignment horizontal="center" vertical="center"/>
      <protection hidden="1"/>
    </xf>
    <xf numFmtId="0" fontId="0" fillId="8" borderId="45" xfId="0" applyFill="1" applyBorder="1" applyAlignment="1" applyProtection="1">
      <alignment horizontal="center" vertical="center"/>
      <protection hidden="1"/>
    </xf>
    <xf numFmtId="0" fontId="0" fillId="8" borderId="36" xfId="0" applyFill="1" applyBorder="1" applyAlignment="1" applyProtection="1">
      <alignment horizontal="center" vertical="center"/>
      <protection hidden="1"/>
    </xf>
    <xf numFmtId="0" fontId="20" fillId="11" borderId="11" xfId="0" applyFont="1" applyFill="1" applyBorder="1" applyAlignment="1" applyProtection="1">
      <alignment horizontal="center" vertical="center" wrapText="1"/>
      <protection hidden="1"/>
    </xf>
    <xf numFmtId="0" fontId="20" fillId="11" borderId="12" xfId="0" applyFont="1" applyFill="1" applyBorder="1" applyAlignment="1" applyProtection="1">
      <alignment horizontal="center" vertical="center" wrapText="1"/>
      <protection hidden="1"/>
    </xf>
    <xf numFmtId="0" fontId="11" fillId="8" borderId="11" xfId="0" applyFont="1" applyFill="1" applyBorder="1" applyAlignment="1" applyProtection="1">
      <alignment horizontal="center" vertical="center" wrapText="1"/>
      <protection hidden="1"/>
    </xf>
    <xf numFmtId="0" fontId="11" fillId="8" borderId="12" xfId="0" applyFont="1" applyFill="1" applyBorder="1" applyAlignment="1" applyProtection="1">
      <alignment horizontal="center" vertical="center" wrapText="1"/>
      <protection hidden="1"/>
    </xf>
    <xf numFmtId="0" fontId="11" fillId="8" borderId="13" xfId="0" applyFont="1" applyFill="1" applyBorder="1" applyAlignment="1" applyProtection="1">
      <alignment horizontal="center" vertical="center" wrapText="1"/>
      <protection hidden="1"/>
    </xf>
    <xf numFmtId="0" fontId="18" fillId="8" borderId="31" xfId="0" applyFont="1" applyFill="1" applyBorder="1" applyAlignment="1" applyProtection="1">
      <alignment horizontal="justify" vertical="center" wrapText="1"/>
      <protection hidden="1"/>
    </xf>
    <xf numFmtId="0" fontId="18" fillId="8" borderId="32" xfId="0" applyFont="1" applyFill="1" applyBorder="1" applyAlignment="1" applyProtection="1">
      <alignment horizontal="justify" vertical="center" wrapText="1"/>
      <protection hidden="1"/>
    </xf>
    <xf numFmtId="0" fontId="18" fillId="8" borderId="33" xfId="0" applyFont="1" applyFill="1" applyBorder="1" applyAlignment="1" applyProtection="1">
      <alignment horizontal="justify" vertical="center" wrapText="1"/>
      <protection hidden="1"/>
    </xf>
    <xf numFmtId="0" fontId="18" fillId="8" borderId="40" xfId="0" applyFont="1" applyFill="1" applyBorder="1" applyAlignment="1" applyProtection="1">
      <alignment horizontal="justify" vertical="center" wrapText="1"/>
      <protection hidden="1"/>
    </xf>
    <xf numFmtId="0" fontId="18" fillId="8" borderId="41" xfId="0" applyFont="1" applyFill="1" applyBorder="1" applyAlignment="1" applyProtection="1">
      <alignment horizontal="justify" vertical="center" wrapText="1"/>
      <protection hidden="1"/>
    </xf>
    <xf numFmtId="0" fontId="18" fillId="8" borderId="63" xfId="0" applyFont="1" applyFill="1" applyBorder="1" applyAlignment="1" applyProtection="1">
      <alignment horizontal="justify" vertical="center" wrapText="1"/>
      <protection hidden="1"/>
    </xf>
    <xf numFmtId="167" fontId="44" fillId="3" borderId="34" xfId="0" applyNumberFormat="1" applyFont="1" applyFill="1" applyBorder="1" applyAlignment="1">
      <alignment horizontal="center" vertical="center" wrapText="1"/>
    </xf>
    <xf numFmtId="167" fontId="44" fillId="3" borderId="36" xfId="0" applyNumberFormat="1" applyFont="1" applyFill="1" applyBorder="1" applyAlignment="1">
      <alignment horizontal="center" vertical="center" wrapText="1"/>
    </xf>
    <xf numFmtId="0" fontId="15" fillId="0" borderId="25" xfId="0" applyFont="1" applyBorder="1" applyAlignment="1" applyProtection="1">
      <alignment horizontal="center"/>
      <protection locked="0"/>
    </xf>
    <xf numFmtId="0" fontId="15" fillId="0" borderId="34" xfId="0" applyFont="1" applyBorder="1" applyAlignment="1" applyProtection="1">
      <alignment horizontal="center"/>
      <protection locked="0"/>
    </xf>
    <xf numFmtId="0" fontId="8" fillId="8" borderId="11" xfId="0"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0" fontId="8" fillId="8" borderId="75" xfId="0" applyFont="1" applyFill="1" applyBorder="1" applyAlignment="1" applyProtection="1">
      <alignment horizontal="center" vertical="center" wrapText="1"/>
      <protection hidden="1"/>
    </xf>
    <xf numFmtId="0" fontId="8" fillId="8" borderId="73" xfId="0" applyFont="1" applyFill="1" applyBorder="1" applyAlignment="1" applyProtection="1">
      <alignment horizontal="center" vertical="center" wrapText="1"/>
      <protection hidden="1"/>
    </xf>
    <xf numFmtId="0" fontId="8" fillId="8" borderId="77" xfId="0" applyFont="1" applyFill="1" applyBorder="1" applyAlignment="1" applyProtection="1">
      <alignment horizontal="center" vertical="center" wrapText="1"/>
      <protection hidden="1"/>
    </xf>
    <xf numFmtId="0" fontId="20" fillId="11" borderId="13" xfId="0" applyFont="1" applyFill="1" applyBorder="1" applyAlignment="1" applyProtection="1">
      <alignment horizontal="center" vertical="center" wrapText="1"/>
      <protection hidden="1"/>
    </xf>
    <xf numFmtId="9" fontId="2" fillId="8" borderId="17" xfId="2" applyFont="1" applyFill="1" applyBorder="1" applyAlignment="1" applyProtection="1">
      <alignment horizontal="center" vertical="center" wrapText="1"/>
      <protection hidden="1"/>
    </xf>
    <xf numFmtId="9" fontId="2" fillId="8" borderId="18" xfId="2" applyFont="1" applyFill="1" applyBorder="1" applyAlignment="1" applyProtection="1">
      <alignment horizontal="center" vertical="center" wrapText="1"/>
      <protection hidden="1"/>
    </xf>
    <xf numFmtId="0" fontId="11" fillId="8" borderId="11" xfId="0" applyFont="1" applyFill="1" applyBorder="1" applyAlignment="1" applyProtection="1">
      <alignment horizontal="center" vertical="center"/>
      <protection hidden="1"/>
    </xf>
    <xf numFmtId="0" fontId="11" fillId="8" borderId="12" xfId="0" applyFont="1" applyFill="1" applyBorder="1" applyAlignment="1" applyProtection="1">
      <alignment horizontal="center" vertical="center"/>
      <protection hidden="1"/>
    </xf>
    <xf numFmtId="0" fontId="11" fillId="8" borderId="13" xfId="0" applyFont="1" applyFill="1" applyBorder="1" applyAlignment="1" applyProtection="1">
      <alignment horizontal="center" vertical="center"/>
      <protection hidden="1"/>
    </xf>
    <xf numFmtId="9" fontId="12" fillId="2" borderId="11" xfId="2" applyFont="1" applyFill="1" applyBorder="1" applyAlignment="1" applyProtection="1">
      <alignment horizontal="center" vertical="center"/>
      <protection hidden="1"/>
    </xf>
    <xf numFmtId="9" fontId="12" fillId="2" borderId="12" xfId="2" applyFont="1" applyFill="1" applyBorder="1" applyAlignment="1" applyProtection="1">
      <alignment horizontal="center" vertical="center"/>
      <protection hidden="1"/>
    </xf>
    <xf numFmtId="9" fontId="12" fillId="2" borderId="13" xfId="2" applyFont="1" applyFill="1" applyBorder="1" applyAlignment="1" applyProtection="1">
      <alignment horizontal="center" vertical="center"/>
      <protection hidden="1"/>
    </xf>
    <xf numFmtId="0" fontId="12" fillId="8" borderId="14" xfId="0" applyFont="1" applyFill="1" applyBorder="1" applyAlignment="1">
      <alignment horizontal="center" vertical="center" wrapText="1"/>
    </xf>
    <xf numFmtId="0" fontId="12" fillId="8" borderId="16" xfId="0" applyFont="1" applyFill="1" applyBorder="1" applyAlignment="1">
      <alignment horizontal="center" vertical="center" wrapText="1"/>
    </xf>
    <xf numFmtId="0" fontId="12" fillId="3" borderId="14" xfId="0" applyFont="1" applyFill="1" applyBorder="1" applyAlignment="1" applyProtection="1">
      <alignment horizontal="center" vertical="center" wrapText="1"/>
      <protection locked="0"/>
    </xf>
    <xf numFmtId="0" fontId="12" fillId="3" borderId="16"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12" fillId="3" borderId="20" xfId="0" applyFont="1" applyFill="1" applyBorder="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2" fillId="3" borderId="21" xfId="0" applyFont="1" applyFill="1" applyBorder="1" applyAlignment="1" applyProtection="1">
      <alignment horizontal="center" vertical="center" wrapText="1"/>
      <protection locked="0"/>
    </xf>
    <xf numFmtId="0" fontId="12" fillId="3" borderId="17" xfId="0" applyFont="1" applyFill="1" applyBorder="1" applyAlignment="1" applyProtection="1">
      <alignment horizontal="center" vertical="center" wrapText="1"/>
      <protection locked="0"/>
    </xf>
    <xf numFmtId="0" fontId="12" fillId="3" borderId="19" xfId="0" applyFont="1" applyFill="1" applyBorder="1" applyAlignment="1" applyProtection="1">
      <alignment horizontal="center" vertical="center" wrapText="1"/>
      <protection locked="0"/>
    </xf>
    <xf numFmtId="0" fontId="12" fillId="3" borderId="18" xfId="0" applyFont="1" applyFill="1" applyBorder="1" applyAlignment="1" applyProtection="1">
      <alignment horizontal="center" vertical="center" wrapText="1"/>
      <protection locked="0"/>
    </xf>
    <xf numFmtId="0" fontId="12" fillId="2" borderId="14"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0" fontId="12" fillId="8" borderId="4"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2" fillId="8" borderId="37" xfId="0" applyFont="1" applyFill="1" applyBorder="1" applyAlignment="1">
      <alignment horizontal="center" vertical="center" wrapText="1"/>
    </xf>
    <xf numFmtId="0" fontId="12" fillId="8" borderId="49" xfId="0" applyFont="1" applyFill="1" applyBorder="1" applyAlignment="1">
      <alignment horizontal="center" vertical="center" wrapText="1"/>
    </xf>
    <xf numFmtId="0" fontId="12" fillId="8" borderId="50" xfId="0" applyFont="1" applyFill="1" applyBorder="1" applyAlignment="1">
      <alignment horizontal="center" vertical="center" wrapText="1"/>
    </xf>
    <xf numFmtId="0" fontId="12" fillId="8" borderId="43" xfId="0" applyFont="1" applyFill="1" applyBorder="1" applyAlignment="1">
      <alignment horizontal="center" vertical="center" wrapText="1"/>
    </xf>
    <xf numFmtId="0" fontId="16" fillId="3" borderId="22" xfId="0" applyFont="1" applyFill="1" applyBorder="1" applyAlignment="1" applyProtection="1">
      <alignment horizontal="center" vertical="center"/>
      <protection locked="0"/>
    </xf>
    <xf numFmtId="0" fontId="16" fillId="3" borderId="55" xfId="0" applyFont="1" applyFill="1" applyBorder="1" applyAlignment="1" applyProtection="1">
      <alignment horizontal="center" vertical="center"/>
      <protection locked="0"/>
    </xf>
    <xf numFmtId="0" fontId="16" fillId="3" borderId="23" xfId="0" applyFont="1" applyFill="1" applyBorder="1" applyAlignment="1" applyProtection="1">
      <alignment horizontal="center" vertical="center"/>
      <protection locked="0"/>
    </xf>
    <xf numFmtId="0" fontId="12" fillId="8" borderId="15" xfId="0" applyFont="1" applyFill="1" applyBorder="1" applyAlignment="1">
      <alignment horizontal="center" vertical="center" wrapText="1"/>
    </xf>
    <xf numFmtId="0" fontId="16" fillId="8" borderId="75" xfId="0" applyFont="1" applyFill="1" applyBorder="1" applyAlignment="1">
      <alignment horizontal="left" vertical="top"/>
    </xf>
    <xf numFmtId="0" fontId="16" fillId="8" borderId="73" xfId="0" applyFont="1" applyFill="1" applyBorder="1" applyAlignment="1">
      <alignment horizontal="left" vertical="top"/>
    </xf>
    <xf numFmtId="0" fontId="16" fillId="8" borderId="77" xfId="0" applyFont="1" applyFill="1" applyBorder="1" applyAlignment="1">
      <alignment horizontal="left" vertical="top"/>
    </xf>
    <xf numFmtId="0" fontId="16" fillId="3" borderId="17" xfId="0" applyFont="1" applyFill="1" applyBorder="1" applyAlignment="1" applyProtection="1">
      <alignment horizontal="center" vertical="top"/>
      <protection locked="0"/>
    </xf>
    <xf numFmtId="0" fontId="16" fillId="3" borderId="19" xfId="0" applyFont="1" applyFill="1" applyBorder="1" applyAlignment="1" applyProtection="1">
      <alignment horizontal="center" vertical="top"/>
      <protection locked="0"/>
    </xf>
    <xf numFmtId="0" fontId="16" fillId="3" borderId="18" xfId="0" applyFont="1" applyFill="1" applyBorder="1" applyAlignment="1" applyProtection="1">
      <alignment horizontal="center" vertical="top"/>
      <protection locked="0"/>
    </xf>
    <xf numFmtId="0" fontId="16" fillId="8" borderId="16" xfId="0" applyFont="1" applyFill="1" applyBorder="1" applyAlignment="1">
      <alignment horizontal="center"/>
    </xf>
    <xf numFmtId="0" fontId="16" fillId="8" borderId="15" xfId="0" applyFont="1" applyFill="1" applyBorder="1" applyAlignment="1">
      <alignment horizontal="center"/>
    </xf>
    <xf numFmtId="0" fontId="12" fillId="8" borderId="58" xfId="0" applyFont="1" applyFill="1" applyBorder="1" applyAlignment="1">
      <alignment horizontal="left" vertical="center" wrapText="1"/>
    </xf>
    <xf numFmtId="0" fontId="12" fillId="8" borderId="25" xfId="0" applyFont="1" applyFill="1" applyBorder="1" applyAlignment="1">
      <alignment horizontal="left" vertical="center" wrapText="1"/>
    </xf>
    <xf numFmtId="0" fontId="12" fillId="8" borderId="28" xfId="0" applyFont="1" applyFill="1" applyBorder="1" applyAlignment="1">
      <alignment horizontal="left" vertical="center" wrapText="1"/>
    </xf>
    <xf numFmtId="0" fontId="12" fillId="8" borderId="29" xfId="0" applyFont="1" applyFill="1" applyBorder="1" applyAlignment="1">
      <alignment horizontal="left" vertical="center"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8" xfId="0" applyFont="1" applyBorder="1" applyAlignment="1">
      <alignment horizontal="center" vertical="center" wrapText="1"/>
    </xf>
    <xf numFmtId="0" fontId="11" fillId="11" borderId="41" xfId="0" applyFont="1" applyFill="1" applyBorder="1" applyAlignment="1" applyProtection="1">
      <alignment horizontal="center" vertical="center"/>
      <protection hidden="1"/>
    </xf>
    <xf numFmtId="0" fontId="2" fillId="8" borderId="10" xfId="0" applyFont="1" applyFill="1" applyBorder="1" applyAlignment="1" applyProtection="1">
      <alignment horizontal="center" vertical="center"/>
      <protection hidden="1"/>
    </xf>
    <xf numFmtId="0" fontId="2" fillId="8" borderId="7" xfId="0" applyFont="1" applyFill="1" applyBorder="1" applyAlignment="1" applyProtection="1">
      <alignment horizontal="center" vertical="center"/>
      <protection hidden="1"/>
    </xf>
    <xf numFmtId="0" fontId="2" fillId="8" borderId="21" xfId="0" applyFont="1" applyFill="1" applyBorder="1" applyAlignment="1" applyProtection="1">
      <alignment horizontal="center" vertical="center"/>
      <protection hidden="1"/>
    </xf>
    <xf numFmtId="0" fontId="2" fillId="8" borderId="14" xfId="0" applyFont="1" applyFill="1" applyBorder="1" applyAlignment="1">
      <alignment horizontal="center"/>
    </xf>
    <xf numFmtId="0" fontId="2" fillId="8" borderId="15" xfId="0" applyFont="1" applyFill="1" applyBorder="1" applyAlignment="1">
      <alignment horizontal="center"/>
    </xf>
    <xf numFmtId="167" fontId="0" fillId="3" borderId="17" xfId="0" applyNumberFormat="1" applyFill="1" applyBorder="1" applyAlignment="1" applyProtection="1">
      <alignment horizontal="center" vertical="center"/>
      <protection locked="0"/>
    </xf>
    <xf numFmtId="167" fontId="0" fillId="3" borderId="18" xfId="0" applyNumberFormat="1" applyFill="1" applyBorder="1" applyAlignment="1" applyProtection="1">
      <alignment horizontal="center" vertical="center"/>
      <protection locked="0"/>
    </xf>
    <xf numFmtId="0" fontId="2" fillId="8" borderId="22" xfId="0" applyFont="1" applyFill="1" applyBorder="1" applyAlignment="1">
      <alignment horizontal="center" vertical="center"/>
    </xf>
    <xf numFmtId="0" fontId="2" fillId="8" borderId="23" xfId="0" applyFont="1" applyFill="1" applyBorder="1" applyAlignment="1">
      <alignment horizontal="center" vertical="center"/>
    </xf>
    <xf numFmtId="167" fontId="0" fillId="3" borderId="19" xfId="0" applyNumberFormat="1" applyFill="1" applyBorder="1" applyAlignment="1" applyProtection="1">
      <alignment horizontal="center" vertical="center"/>
      <protection locked="0"/>
    </xf>
    <xf numFmtId="0" fontId="2" fillId="8" borderId="16" xfId="0" applyFont="1" applyFill="1" applyBorder="1" applyAlignment="1">
      <alignment horizontal="center"/>
    </xf>
    <xf numFmtId="1" fontId="8" fillId="8" borderId="51" xfId="2" applyNumberFormat="1" applyFont="1" applyFill="1" applyBorder="1" applyAlignment="1" applyProtection="1">
      <alignment horizontal="center" vertical="center" wrapText="1"/>
      <protection hidden="1"/>
    </xf>
    <xf numFmtId="1" fontId="8" fillId="8" borderId="2" xfId="2" applyNumberFormat="1" applyFont="1" applyFill="1" applyBorder="1" applyAlignment="1" applyProtection="1">
      <alignment horizontal="center" vertical="center" wrapText="1"/>
      <protection hidden="1"/>
    </xf>
    <xf numFmtId="1" fontId="8" fillId="8" borderId="47" xfId="2" applyNumberFormat="1" applyFont="1" applyFill="1" applyBorder="1" applyAlignment="1" applyProtection="1">
      <alignment horizontal="center" vertical="center" wrapText="1"/>
      <protection hidden="1"/>
    </xf>
    <xf numFmtId="1" fontId="8" fillId="8" borderId="20" xfId="2" applyNumberFormat="1" applyFont="1" applyFill="1" applyBorder="1" applyAlignment="1" applyProtection="1">
      <alignment horizontal="center" vertical="center" wrapText="1"/>
      <protection hidden="1"/>
    </xf>
    <xf numFmtId="1" fontId="8" fillId="8" borderId="0" xfId="2" applyNumberFormat="1" applyFont="1" applyFill="1" applyBorder="1" applyAlignment="1" applyProtection="1">
      <alignment horizontal="center" vertical="center" wrapText="1"/>
      <protection hidden="1"/>
    </xf>
    <xf numFmtId="1" fontId="8" fillId="8" borderId="21" xfId="2" applyNumberFormat="1" applyFont="1" applyFill="1" applyBorder="1" applyAlignment="1" applyProtection="1">
      <alignment horizontal="center" vertical="center" wrapText="1"/>
      <protection hidden="1"/>
    </xf>
    <xf numFmtId="0" fontId="20" fillId="11" borderId="14" xfId="0" applyFont="1" applyFill="1" applyBorder="1" applyAlignment="1" applyProtection="1">
      <alignment horizontal="center" vertical="center" wrapText="1"/>
      <protection hidden="1"/>
    </xf>
    <xf numFmtId="0" fontId="20" fillId="11" borderId="16" xfId="0" applyFont="1" applyFill="1" applyBorder="1" applyAlignment="1" applyProtection="1">
      <alignment horizontal="center" vertical="center" wrapText="1"/>
      <protection hidden="1"/>
    </xf>
    <xf numFmtId="0" fontId="18" fillId="8" borderId="45" xfId="0" applyFont="1" applyFill="1" applyBorder="1" applyAlignment="1" applyProtection="1">
      <alignment horizontal="justify" vertical="center" wrapText="1"/>
      <protection hidden="1"/>
    </xf>
    <xf numFmtId="0" fontId="18" fillId="8" borderId="35" xfId="0" applyFont="1" applyFill="1" applyBorder="1" applyAlignment="1" applyProtection="1">
      <alignment horizontal="justify" vertical="center" wrapText="1"/>
      <protection hidden="1"/>
    </xf>
    <xf numFmtId="0" fontId="18" fillId="8" borderId="46" xfId="0" applyFont="1" applyFill="1" applyBorder="1" applyAlignment="1" applyProtection="1">
      <alignment horizontal="justify" vertical="center" wrapText="1"/>
      <protection hidden="1"/>
    </xf>
    <xf numFmtId="0" fontId="2" fillId="8" borderId="11" xfId="0" applyFont="1" applyFill="1" applyBorder="1" applyAlignment="1" applyProtection="1">
      <alignment horizontal="center" vertical="center" wrapText="1"/>
      <protection hidden="1"/>
    </xf>
    <xf numFmtId="0" fontId="2" fillId="8" borderId="13" xfId="0" applyFont="1" applyFill="1" applyBorder="1" applyAlignment="1" applyProtection="1">
      <alignment horizontal="center" vertical="center" wrapText="1"/>
      <protection hidden="1"/>
    </xf>
    <xf numFmtId="0" fontId="11" fillId="8" borderId="14" xfId="0" applyFont="1" applyFill="1" applyBorder="1" applyAlignment="1">
      <alignment horizontal="center" vertical="center"/>
    </xf>
    <xf numFmtId="0" fontId="11" fillId="8" borderId="15" xfId="0" applyFont="1" applyFill="1" applyBorder="1" applyAlignment="1">
      <alignment horizontal="center" vertical="center"/>
    </xf>
    <xf numFmtId="0" fontId="11" fillId="8" borderId="17" xfId="0" applyFont="1" applyFill="1" applyBorder="1" applyAlignment="1">
      <alignment horizontal="center" vertical="center"/>
    </xf>
    <xf numFmtId="0" fontId="11" fillId="8" borderId="18" xfId="0" applyFont="1" applyFill="1" applyBorder="1" applyAlignment="1">
      <alignment horizontal="center" vertical="center"/>
    </xf>
    <xf numFmtId="0" fontId="18" fillId="8" borderId="45" xfId="0" applyFont="1" applyFill="1" applyBorder="1" applyAlignment="1" applyProtection="1">
      <alignment horizontal="center" vertical="center"/>
      <protection hidden="1"/>
    </xf>
    <xf numFmtId="0" fontId="18" fillId="8" borderId="36" xfId="0" applyFont="1" applyFill="1" applyBorder="1" applyAlignment="1" applyProtection="1">
      <alignment horizontal="center" vertical="center"/>
      <protection hidden="1"/>
    </xf>
    <xf numFmtId="3" fontId="0" fillId="8" borderId="35" xfId="0" applyNumberFormat="1" applyFill="1" applyBorder="1" applyAlignment="1" applyProtection="1">
      <alignment horizontal="center" vertical="center"/>
      <protection hidden="1"/>
    </xf>
    <xf numFmtId="0" fontId="2" fillId="8" borderId="0" xfId="0" applyFont="1" applyFill="1" applyAlignment="1">
      <alignment horizontal="center"/>
    </xf>
    <xf numFmtId="0" fontId="2" fillId="8" borderId="21" xfId="0" applyFont="1" applyFill="1" applyBorder="1" applyAlignment="1">
      <alignment horizontal="center"/>
    </xf>
    <xf numFmtId="167" fontId="2" fillId="3" borderId="19" xfId="0" applyNumberFormat="1" applyFont="1" applyFill="1" applyBorder="1" applyAlignment="1" applyProtection="1">
      <alignment horizontal="center" vertical="center"/>
      <protection locked="0"/>
    </xf>
    <xf numFmtId="167" fontId="2" fillId="3" borderId="18" xfId="0" applyNumberFormat="1" applyFont="1" applyFill="1" applyBorder="1" applyAlignment="1" applyProtection="1">
      <alignment horizontal="center" vertical="center"/>
      <protection locked="0"/>
    </xf>
    <xf numFmtId="0" fontId="0" fillId="8" borderId="34" xfId="0" applyFill="1" applyBorder="1" applyAlignment="1" applyProtection="1">
      <alignment horizontal="center" vertical="center"/>
      <protection hidden="1"/>
    </xf>
    <xf numFmtId="3" fontId="0" fillId="3" borderId="34" xfId="0" applyNumberFormat="1" applyFill="1" applyBorder="1" applyAlignment="1" applyProtection="1">
      <alignment horizontal="center" vertical="center"/>
      <protection locked="0"/>
    </xf>
    <xf numFmtId="3" fontId="0" fillId="3" borderId="35" xfId="0" applyNumberFormat="1" applyFill="1" applyBorder="1" applyAlignment="1" applyProtection="1">
      <alignment horizontal="center" vertical="center"/>
      <protection locked="0"/>
    </xf>
    <xf numFmtId="3" fontId="0" fillId="3" borderId="36" xfId="0" applyNumberFormat="1"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35" xfId="0" applyFill="1" applyBorder="1" applyAlignment="1" applyProtection="1">
      <alignment horizontal="center" vertical="center"/>
      <protection locked="0"/>
    </xf>
    <xf numFmtId="0" fontId="0" fillId="3" borderId="36" xfId="0" applyFill="1" applyBorder="1" applyAlignment="1" applyProtection="1">
      <alignment horizontal="center" vertical="center"/>
      <protection locked="0"/>
    </xf>
    <xf numFmtId="0" fontId="0" fillId="3" borderId="46" xfId="0" applyFill="1" applyBorder="1" applyAlignment="1" applyProtection="1">
      <alignment horizontal="center" vertical="center"/>
      <protection locked="0"/>
    </xf>
    <xf numFmtId="0" fontId="0" fillId="3" borderId="45" xfId="0" applyFill="1" applyBorder="1" applyAlignment="1" applyProtection="1">
      <alignment horizontal="center" vertical="center"/>
      <protection locked="0"/>
    </xf>
    <xf numFmtId="0" fontId="2" fillId="8" borderId="71" xfId="0" applyFont="1" applyFill="1" applyBorder="1" applyAlignment="1" applyProtection="1">
      <alignment horizontal="center" vertical="center" wrapText="1"/>
      <protection hidden="1"/>
    </xf>
    <xf numFmtId="0" fontId="2" fillId="8" borderId="76" xfId="0" applyFont="1" applyFill="1" applyBorder="1" applyAlignment="1" applyProtection="1">
      <alignment horizontal="center" vertical="center" wrapText="1"/>
      <protection hidden="1"/>
    </xf>
    <xf numFmtId="0" fontId="0" fillId="8" borderId="20" xfId="0" applyFill="1" applyBorder="1" applyAlignment="1" applyProtection="1">
      <alignment horizontal="justify" vertical="center" wrapText="1"/>
      <protection hidden="1"/>
    </xf>
    <xf numFmtId="0" fontId="0" fillId="8" borderId="0" xfId="0" applyFill="1" applyAlignment="1" applyProtection="1">
      <alignment horizontal="justify" vertical="center" wrapText="1"/>
      <protection hidden="1"/>
    </xf>
    <xf numFmtId="0" fontId="0" fillId="8" borderId="10" xfId="0" applyFill="1" applyBorder="1" applyAlignment="1" applyProtection="1">
      <alignment horizontal="justify" vertical="center" wrapText="1"/>
      <protection hidden="1"/>
    </xf>
    <xf numFmtId="0" fontId="11" fillId="11" borderId="75" xfId="0" applyFont="1" applyFill="1" applyBorder="1" applyAlignment="1" applyProtection="1">
      <alignment horizontal="center" vertical="center"/>
      <protection hidden="1"/>
    </xf>
    <xf numFmtId="0" fontId="11" fillId="11" borderId="73" xfId="0" applyFont="1" applyFill="1" applyBorder="1" applyAlignment="1" applyProtection="1">
      <alignment horizontal="center" vertical="center"/>
      <protection hidden="1"/>
    </xf>
    <xf numFmtId="0" fontId="11" fillId="11" borderId="59" xfId="0" applyFont="1" applyFill="1" applyBorder="1" applyAlignment="1" applyProtection="1">
      <alignment horizontal="center" vertical="center"/>
      <protection hidden="1"/>
    </xf>
    <xf numFmtId="1" fontId="26" fillId="8" borderId="37" xfId="2" applyNumberFormat="1" applyFont="1" applyFill="1" applyBorder="1" applyAlignment="1" applyProtection="1">
      <alignment horizontal="center" vertical="center" wrapText="1"/>
      <protection hidden="1"/>
    </xf>
    <xf numFmtId="1" fontId="26" fillId="8" borderId="33" xfId="2" applyNumberFormat="1" applyFont="1" applyFill="1" applyBorder="1" applyAlignment="1" applyProtection="1">
      <alignment horizontal="center" vertical="center" wrapText="1"/>
      <protection hidden="1"/>
    </xf>
    <xf numFmtId="0" fontId="0" fillId="8" borderId="40" xfId="0" applyFill="1" applyBorder="1" applyAlignment="1" applyProtection="1">
      <alignment horizontal="justify" vertical="center" wrapText="1"/>
      <protection hidden="1"/>
    </xf>
    <xf numFmtId="0" fontId="0" fillId="8" borderId="41" xfId="0" applyFill="1" applyBorder="1" applyAlignment="1" applyProtection="1">
      <alignment horizontal="justify" vertical="center" wrapText="1"/>
      <protection hidden="1"/>
    </xf>
    <xf numFmtId="0" fontId="0" fillId="8" borderId="42" xfId="0" applyFill="1" applyBorder="1" applyAlignment="1" applyProtection="1">
      <alignment horizontal="justify" vertical="center" wrapText="1"/>
      <protection hidden="1"/>
    </xf>
    <xf numFmtId="10" fontId="11" fillId="8" borderId="2" xfId="0" applyNumberFormat="1" applyFont="1" applyFill="1" applyBorder="1" applyAlignment="1" applyProtection="1">
      <alignment horizontal="center" vertical="center" wrapText="1"/>
      <protection hidden="1"/>
    </xf>
    <xf numFmtId="10" fontId="11" fillId="11" borderId="72" xfId="0" applyNumberFormat="1" applyFont="1" applyFill="1" applyBorder="1" applyAlignment="1" applyProtection="1">
      <alignment horizontal="center" vertical="center"/>
      <protection hidden="1"/>
    </xf>
    <xf numFmtId="10" fontId="11" fillId="11" borderId="73" xfId="0" applyNumberFormat="1" applyFont="1" applyFill="1" applyBorder="1" applyAlignment="1" applyProtection="1">
      <alignment horizontal="center" vertical="center"/>
      <protection hidden="1"/>
    </xf>
    <xf numFmtId="1" fontId="27" fillId="3" borderId="51" xfId="3" applyNumberFormat="1" applyFont="1" applyFill="1" applyBorder="1" applyAlignment="1" applyProtection="1">
      <alignment horizontal="center" vertical="center"/>
      <protection locked="0"/>
    </xf>
    <xf numFmtId="1" fontId="27" fillId="3" borderId="3" xfId="3" applyNumberFormat="1" applyFont="1" applyFill="1" applyBorder="1" applyAlignment="1" applyProtection="1">
      <alignment horizontal="center" vertical="center"/>
      <protection locked="0"/>
    </xf>
    <xf numFmtId="0" fontId="0" fillId="8" borderId="4" xfId="0" applyFill="1" applyBorder="1" applyAlignment="1" applyProtection="1">
      <alignment horizontal="justify" vertical="center" wrapText="1"/>
      <protection hidden="1"/>
    </xf>
    <xf numFmtId="0" fontId="0" fillId="8" borderId="5" xfId="0" applyFill="1" applyBorder="1" applyAlignment="1" applyProtection="1">
      <alignment horizontal="justify" vertical="center" wrapText="1"/>
      <protection hidden="1"/>
    </xf>
    <xf numFmtId="0" fontId="0" fillId="8" borderId="37" xfId="0" applyFill="1" applyBorder="1" applyAlignment="1" applyProtection="1">
      <alignment horizontal="justify" vertical="center" wrapText="1"/>
      <protection hidden="1"/>
    </xf>
    <xf numFmtId="0" fontId="0" fillId="8" borderId="32" xfId="0" applyFill="1" applyBorder="1" applyAlignment="1" applyProtection="1">
      <alignment horizontal="justify" vertical="center" wrapText="1"/>
      <protection hidden="1"/>
    </xf>
    <xf numFmtId="0" fontId="0" fillId="8" borderId="33" xfId="0" applyFill="1" applyBorder="1" applyAlignment="1" applyProtection="1">
      <alignment horizontal="justify" vertical="center" wrapText="1"/>
      <protection hidden="1"/>
    </xf>
    <xf numFmtId="9" fontId="11" fillId="8" borderId="2" xfId="0" applyNumberFormat="1" applyFont="1" applyFill="1" applyBorder="1" applyAlignment="1" applyProtection="1">
      <alignment horizontal="center" vertical="center" wrapText="1"/>
      <protection hidden="1"/>
    </xf>
    <xf numFmtId="1" fontId="26" fillId="8" borderId="1" xfId="2" applyNumberFormat="1" applyFont="1" applyFill="1" applyBorder="1" applyAlignment="1" applyProtection="1">
      <alignment horizontal="center" vertical="center" wrapText="1"/>
      <protection hidden="1"/>
    </xf>
    <xf numFmtId="1" fontId="26" fillId="8" borderId="47" xfId="2" applyNumberFormat="1" applyFont="1" applyFill="1" applyBorder="1" applyAlignment="1" applyProtection="1">
      <alignment horizontal="center" vertical="center" wrapText="1"/>
      <protection hidden="1"/>
    </xf>
    <xf numFmtId="1" fontId="26" fillId="8" borderId="34" xfId="2" applyNumberFormat="1" applyFont="1" applyFill="1" applyBorder="1" applyAlignment="1" applyProtection="1">
      <alignment horizontal="center" vertical="center" wrapText="1"/>
      <protection hidden="1"/>
    </xf>
    <xf numFmtId="1" fontId="26" fillId="8" borderId="46" xfId="2" applyNumberFormat="1" applyFont="1" applyFill="1" applyBorder="1" applyAlignment="1" applyProtection="1">
      <alignment horizontal="center" vertical="center" wrapText="1"/>
      <protection hidden="1"/>
    </xf>
    <xf numFmtId="9" fontId="11" fillId="8" borderId="0" xfId="0" applyNumberFormat="1" applyFont="1" applyFill="1" applyAlignment="1" applyProtection="1">
      <alignment horizontal="center" vertical="center" wrapText="1"/>
      <protection hidden="1"/>
    </xf>
    <xf numFmtId="0" fontId="11" fillId="8" borderId="11"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20" fillId="8" borderId="20" xfId="0" applyFont="1" applyFill="1" applyBorder="1" applyAlignment="1" applyProtection="1">
      <alignment horizontal="center" vertical="center" wrapText="1"/>
      <protection hidden="1"/>
    </xf>
    <xf numFmtId="0" fontId="20" fillId="8" borderId="21" xfId="0" applyFont="1" applyFill="1" applyBorder="1" applyAlignment="1" applyProtection="1">
      <alignment horizontal="center" vertical="center" wrapText="1"/>
      <protection hidden="1"/>
    </xf>
    <xf numFmtId="0" fontId="20" fillId="8" borderId="17" xfId="0" applyFont="1" applyFill="1" applyBorder="1" applyAlignment="1" applyProtection="1">
      <alignment horizontal="center" vertical="center" wrapText="1"/>
      <protection hidden="1"/>
    </xf>
    <xf numFmtId="0" fontId="20" fillId="8" borderId="18" xfId="0" applyFont="1" applyFill="1" applyBorder="1" applyAlignment="1" applyProtection="1">
      <alignment horizontal="center" vertical="center" wrapText="1"/>
      <protection hidden="1"/>
    </xf>
    <xf numFmtId="0" fontId="8" fillId="8" borderId="55" xfId="0" applyFont="1" applyFill="1" applyBorder="1" applyAlignment="1" applyProtection="1">
      <alignment horizontal="center" vertical="center" wrapText="1"/>
      <protection hidden="1"/>
    </xf>
    <xf numFmtId="0" fontId="8" fillId="8" borderId="23" xfId="0" applyFont="1" applyFill="1" applyBorder="1" applyAlignment="1" applyProtection="1">
      <alignment horizontal="center" vertical="center" wrapText="1"/>
      <protection hidden="1"/>
    </xf>
    <xf numFmtId="0" fontId="20" fillId="11" borderId="15" xfId="0" applyFont="1" applyFill="1" applyBorder="1" applyAlignment="1" applyProtection="1">
      <alignment horizontal="center" vertical="center" wrapText="1"/>
      <protection hidden="1"/>
    </xf>
    <xf numFmtId="0" fontId="12" fillId="8" borderId="20" xfId="0" applyFont="1" applyFill="1" applyBorder="1" applyAlignment="1">
      <alignment horizontal="left" vertical="center"/>
    </xf>
    <xf numFmtId="0" fontId="12" fillId="8" borderId="21" xfId="0" applyFont="1" applyFill="1" applyBorder="1" applyAlignment="1">
      <alignment horizontal="left" vertical="center"/>
    </xf>
    <xf numFmtId="0" fontId="16" fillId="8" borderId="16" xfId="0" applyFont="1" applyFill="1" applyBorder="1" applyAlignment="1">
      <alignment horizontal="left" vertical="center"/>
    </xf>
    <xf numFmtId="0" fontId="16" fillId="8" borderId="15" xfId="0" applyFont="1" applyFill="1" applyBorder="1" applyAlignment="1">
      <alignment horizontal="left" vertical="center"/>
    </xf>
    <xf numFmtId="0" fontId="16" fillId="8" borderId="0" xfId="0" applyFont="1" applyFill="1" applyAlignment="1">
      <alignment horizontal="left" vertical="center"/>
    </xf>
    <xf numFmtId="0" fontId="16" fillId="8" borderId="21" xfId="0" applyFont="1" applyFill="1" applyBorder="1" applyAlignment="1">
      <alignment horizontal="left" vertical="center"/>
    </xf>
    <xf numFmtId="0" fontId="16" fillId="8" borderId="19" xfId="0" applyFont="1" applyFill="1" applyBorder="1" applyAlignment="1">
      <alignment horizontal="left" vertical="center"/>
    </xf>
    <xf numFmtId="0" fontId="16" fillId="8" borderId="18" xfId="0" applyFont="1" applyFill="1" applyBorder="1" applyAlignment="1">
      <alignment horizontal="left" vertical="center"/>
    </xf>
    <xf numFmtId="0" fontId="15" fillId="3" borderId="14" xfId="0" applyFont="1" applyFill="1" applyBorder="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20"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0" fontId="15" fillId="3" borderId="17"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15" fillId="3" borderId="18" xfId="0" applyFont="1" applyFill="1" applyBorder="1" applyAlignment="1" applyProtection="1">
      <alignment horizontal="center" vertical="center"/>
      <protection locked="0"/>
    </xf>
    <xf numFmtId="14" fontId="16" fillId="3" borderId="14" xfId="0" applyNumberFormat="1" applyFont="1" applyFill="1" applyBorder="1" applyAlignment="1" applyProtection="1">
      <alignment horizontal="center"/>
      <protection locked="0"/>
    </xf>
    <xf numFmtId="14" fontId="16" fillId="3" borderId="16" xfId="0" applyNumberFormat="1" applyFont="1" applyFill="1" applyBorder="1" applyAlignment="1" applyProtection="1">
      <alignment horizontal="center"/>
      <protection locked="0"/>
    </xf>
    <xf numFmtId="14" fontId="16" fillId="3" borderId="15" xfId="0" applyNumberFormat="1" applyFont="1" applyFill="1" applyBorder="1" applyAlignment="1" applyProtection="1">
      <alignment horizontal="center"/>
      <protection locked="0"/>
    </xf>
    <xf numFmtId="14" fontId="16" fillId="3" borderId="17" xfId="0" applyNumberFormat="1" applyFont="1" applyFill="1" applyBorder="1" applyAlignment="1" applyProtection="1">
      <alignment horizontal="center"/>
      <protection locked="0"/>
    </xf>
    <xf numFmtId="14" fontId="16" fillId="3" borderId="19" xfId="0" applyNumberFormat="1" applyFont="1" applyFill="1" applyBorder="1" applyAlignment="1" applyProtection="1">
      <alignment horizontal="center"/>
      <protection locked="0"/>
    </xf>
    <xf numFmtId="14" fontId="16" fillId="3" borderId="18" xfId="0" applyNumberFormat="1" applyFont="1" applyFill="1" applyBorder="1" applyAlignment="1" applyProtection="1">
      <alignment horizontal="center"/>
      <protection locked="0"/>
    </xf>
    <xf numFmtId="2" fontId="8" fillId="0" borderId="20" xfId="2" applyNumberFormat="1" applyFont="1" applyBorder="1" applyAlignment="1" applyProtection="1">
      <alignment horizontal="center" vertical="center" wrapText="1"/>
      <protection hidden="1"/>
    </xf>
    <xf numFmtId="2" fontId="8" fillId="0" borderId="0" xfId="2" applyNumberFormat="1" applyFont="1" applyBorder="1" applyAlignment="1" applyProtection="1">
      <alignment horizontal="center" vertical="center" wrapText="1"/>
      <protection hidden="1"/>
    </xf>
    <xf numFmtId="2" fontId="8" fillId="0" borderId="21" xfId="2" applyNumberFormat="1" applyFont="1" applyBorder="1" applyAlignment="1" applyProtection="1">
      <alignment horizontal="center" vertical="center" wrapText="1"/>
      <protection hidden="1"/>
    </xf>
    <xf numFmtId="2" fontId="2" fillId="8" borderId="22" xfId="0" applyNumberFormat="1" applyFont="1" applyFill="1" applyBorder="1" applyAlignment="1" applyProtection="1">
      <alignment horizontal="center" vertical="center" wrapText="1"/>
      <protection hidden="1"/>
    </xf>
    <xf numFmtId="2" fontId="2" fillId="8" borderId="23" xfId="0" applyNumberFormat="1" applyFont="1" applyFill="1" applyBorder="1" applyAlignment="1" applyProtection="1">
      <alignment horizontal="center" vertical="center" wrapText="1"/>
      <protection hidden="1"/>
    </xf>
    <xf numFmtId="1" fontId="26" fillId="8" borderId="22" xfId="0" applyNumberFormat="1" applyFont="1" applyFill="1" applyBorder="1" applyAlignment="1" applyProtection="1">
      <alignment horizontal="center" vertical="center"/>
      <protection hidden="1"/>
    </xf>
    <xf numFmtId="1" fontId="26" fillId="8" borderId="23" xfId="0" applyNumberFormat="1" applyFont="1" applyFill="1" applyBorder="1" applyAlignment="1" applyProtection="1">
      <alignment horizontal="center" vertical="center"/>
      <protection hidden="1"/>
    </xf>
    <xf numFmtId="1" fontId="0" fillId="8" borderId="22" xfId="0" applyNumberFormat="1" applyFill="1" applyBorder="1" applyAlignment="1" applyProtection="1">
      <alignment horizontal="center" vertical="center"/>
      <protection hidden="1"/>
    </xf>
    <xf numFmtId="1" fontId="0" fillId="8" borderId="23" xfId="0" applyNumberFormat="1" applyFill="1" applyBorder="1" applyAlignment="1" applyProtection="1">
      <alignment horizontal="center" vertical="center"/>
      <protection hidden="1"/>
    </xf>
    <xf numFmtId="9" fontId="2" fillId="8" borderId="11" xfId="2" applyFont="1" applyFill="1" applyBorder="1" applyAlignment="1" applyProtection="1">
      <alignment horizontal="center" vertical="center" wrapText="1"/>
      <protection hidden="1"/>
    </xf>
    <xf numFmtId="9" fontId="2" fillId="8" borderId="12" xfId="2" applyFont="1" applyFill="1" applyBorder="1" applyAlignment="1" applyProtection="1">
      <alignment horizontal="center" vertical="center" wrapText="1"/>
      <protection hidden="1"/>
    </xf>
    <xf numFmtId="9" fontId="2" fillId="8" borderId="13" xfId="2" applyFont="1" applyFill="1" applyBorder="1" applyAlignment="1" applyProtection="1">
      <alignment horizontal="center" vertical="center" wrapText="1"/>
      <protection hidden="1"/>
    </xf>
    <xf numFmtId="0" fontId="12" fillId="3" borderId="32" xfId="0" applyFont="1" applyFill="1" applyBorder="1" applyAlignment="1" applyProtection="1">
      <alignment horizontal="center" vertical="center" wrapText="1"/>
      <protection locked="0"/>
    </xf>
    <xf numFmtId="0" fontId="12" fillId="3" borderId="33" xfId="0" applyFont="1" applyFill="1" applyBorder="1" applyAlignment="1" applyProtection="1">
      <alignment horizontal="center" vertical="center" wrapText="1"/>
      <protection locked="0"/>
    </xf>
    <xf numFmtId="166" fontId="12" fillId="0" borderId="0" xfId="0" applyNumberFormat="1" applyFont="1" applyAlignment="1" applyProtection="1">
      <alignment horizontal="center" vertical="center" wrapText="1"/>
      <protection locked="0"/>
    </xf>
    <xf numFmtId="166" fontId="12" fillId="0" borderId="21" xfId="0" applyNumberFormat="1" applyFont="1" applyBorder="1" applyAlignment="1" applyProtection="1">
      <alignment horizontal="center" vertical="center" wrapText="1"/>
      <protection locked="0"/>
    </xf>
    <xf numFmtId="0" fontId="12" fillId="8" borderId="52" xfId="0" applyFont="1" applyFill="1" applyBorder="1" applyAlignment="1">
      <alignment horizontal="center" vertical="center" wrapText="1"/>
    </xf>
    <xf numFmtId="0" fontId="12" fillId="8" borderId="53" xfId="0" applyFont="1" applyFill="1" applyBorder="1" applyAlignment="1">
      <alignment horizontal="center" vertical="center" wrapText="1"/>
    </xf>
    <xf numFmtId="0" fontId="12" fillId="8" borderId="54"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8" borderId="13" xfId="0" applyFont="1" applyFill="1" applyBorder="1" applyAlignment="1">
      <alignment horizontal="center" vertical="center" wrapText="1"/>
    </xf>
    <xf numFmtId="166" fontId="12" fillId="0" borderId="42" xfId="0" applyNumberFormat="1" applyFont="1" applyBorder="1" applyAlignment="1" applyProtection="1">
      <alignment horizontal="center" vertical="center" wrapText="1"/>
      <protection locked="0"/>
    </xf>
    <xf numFmtId="166" fontId="12" fillId="0" borderId="50" xfId="0" applyNumberFormat="1" applyFont="1" applyBorder="1" applyAlignment="1" applyProtection="1">
      <alignment horizontal="center" vertical="center" wrapText="1"/>
      <protection locked="0"/>
    </xf>
    <xf numFmtId="166" fontId="12" fillId="0" borderId="44" xfId="0" applyNumberFormat="1" applyFont="1" applyBorder="1" applyAlignment="1" applyProtection="1">
      <alignment horizontal="center" vertical="center" wrapText="1"/>
      <protection locked="0"/>
    </xf>
    <xf numFmtId="0" fontId="12" fillId="8" borderId="17" xfId="0" applyFont="1" applyFill="1" applyBorder="1" applyAlignment="1">
      <alignment horizontal="left" vertical="center"/>
    </xf>
    <xf numFmtId="0" fontId="12" fillId="8" borderId="18" xfId="0" applyFont="1" applyFill="1" applyBorder="1" applyAlignment="1">
      <alignment horizontal="left" vertical="center"/>
    </xf>
    <xf numFmtId="0" fontId="12" fillId="3" borderId="20"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2" fillId="3" borderId="21" xfId="0" applyFont="1" applyFill="1" applyBorder="1" applyAlignment="1" applyProtection="1">
      <alignment horizontal="center" vertical="center"/>
      <protection locked="0"/>
    </xf>
    <xf numFmtId="0" fontId="12" fillId="3" borderId="17" xfId="0" applyFont="1" applyFill="1" applyBorder="1" applyAlignment="1" applyProtection="1">
      <alignment horizontal="center" vertical="center"/>
      <protection locked="0"/>
    </xf>
    <xf numFmtId="0" fontId="12" fillId="3" borderId="19" xfId="0" applyFont="1"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1" fontId="27" fillId="3" borderId="20" xfId="3" applyNumberFormat="1" applyFont="1" applyFill="1" applyBorder="1" applyAlignment="1" applyProtection="1">
      <alignment horizontal="center" vertical="center"/>
      <protection locked="0"/>
    </xf>
    <xf numFmtId="1" fontId="27" fillId="3" borderId="10" xfId="3" applyNumberFormat="1" applyFont="1" applyFill="1" applyBorder="1" applyAlignment="1" applyProtection="1">
      <alignment horizontal="center" vertical="center"/>
      <protection locked="0"/>
    </xf>
    <xf numFmtId="0" fontId="18" fillId="3" borderId="45" xfId="0" applyFont="1" applyFill="1" applyBorder="1" applyAlignment="1" applyProtection="1">
      <alignment horizontal="center" vertical="center"/>
      <protection locked="0"/>
    </xf>
    <xf numFmtId="0" fontId="18" fillId="3" borderId="36" xfId="0" applyFont="1" applyFill="1" applyBorder="1" applyAlignment="1" applyProtection="1">
      <alignment horizontal="center" vertical="center"/>
      <protection locked="0"/>
    </xf>
    <xf numFmtId="0" fontId="12" fillId="2" borderId="65" xfId="0" applyFont="1" applyFill="1" applyBorder="1" applyAlignment="1" applyProtection="1">
      <alignment horizontal="center" vertical="center"/>
      <protection hidden="1"/>
    </xf>
    <xf numFmtId="0" fontId="12" fillId="2" borderId="66" xfId="0" applyFont="1" applyFill="1" applyBorder="1" applyAlignment="1" applyProtection="1">
      <alignment horizontal="center" vertical="center"/>
      <protection hidden="1"/>
    </xf>
    <xf numFmtId="0" fontId="12" fillId="2" borderId="67" xfId="0" applyFont="1" applyFill="1" applyBorder="1" applyAlignment="1" applyProtection="1">
      <alignment horizontal="center" vertical="center"/>
      <protection hidden="1"/>
    </xf>
    <xf numFmtId="0" fontId="2" fillId="8" borderId="57" xfId="0" applyFont="1" applyFill="1" applyBorder="1" applyAlignment="1" applyProtection="1">
      <alignment horizontal="center" vertical="center" wrapText="1"/>
      <protection hidden="1"/>
    </xf>
    <xf numFmtId="0" fontId="2" fillId="8" borderId="17" xfId="0" applyFont="1" applyFill="1" applyBorder="1" applyAlignment="1" applyProtection="1">
      <alignment horizontal="center" vertical="center" wrapText="1"/>
      <protection hidden="1"/>
    </xf>
    <xf numFmtId="0" fontId="2" fillId="8" borderId="26" xfId="0" applyFont="1" applyFill="1" applyBorder="1" applyAlignment="1" applyProtection="1">
      <alignment horizontal="center" vertical="center" wrapText="1"/>
      <protection hidden="1"/>
    </xf>
    <xf numFmtId="0" fontId="2" fillId="8" borderId="27" xfId="0" applyFont="1" applyFill="1" applyBorder="1" applyAlignment="1" applyProtection="1">
      <alignment horizontal="center" vertical="center" wrapText="1"/>
      <protection hidden="1"/>
    </xf>
    <xf numFmtId="0" fontId="2" fillId="8" borderId="65" xfId="0" applyFont="1" applyFill="1" applyBorder="1" applyAlignment="1">
      <alignment horizontal="center" vertical="center" wrapText="1"/>
    </xf>
    <xf numFmtId="0" fontId="2" fillId="8" borderId="76" xfId="0" applyFont="1" applyFill="1" applyBorder="1" applyAlignment="1">
      <alignment horizontal="center" vertical="center" wrapText="1"/>
    </xf>
    <xf numFmtId="0" fontId="2" fillId="8" borderId="66" xfId="0" applyFont="1" applyFill="1" applyBorder="1" applyAlignment="1">
      <alignment horizontal="center" vertical="center" wrapText="1"/>
    </xf>
    <xf numFmtId="0" fontId="2" fillId="8" borderId="67" xfId="0" applyFont="1" applyFill="1" applyBorder="1" applyAlignment="1">
      <alignment horizontal="center" vertical="center" wrapText="1"/>
    </xf>
    <xf numFmtId="0" fontId="11" fillId="11" borderId="63" xfId="0" applyFont="1" applyFill="1" applyBorder="1" applyAlignment="1" applyProtection="1">
      <alignment horizontal="center" vertical="center"/>
      <protection hidden="1"/>
    </xf>
    <xf numFmtId="0" fontId="12" fillId="8" borderId="14" xfId="0" applyFont="1" applyFill="1" applyBorder="1" applyAlignment="1">
      <alignment horizontal="left" vertical="center"/>
    </xf>
    <xf numFmtId="0" fontId="12" fillId="8" borderId="15" xfId="0" applyFont="1" applyFill="1" applyBorder="1" applyAlignment="1">
      <alignment horizontal="left" vertical="center"/>
    </xf>
    <xf numFmtId="0" fontId="0" fillId="8" borderId="43" xfId="0" applyFill="1" applyBorder="1" applyAlignment="1" applyProtection="1">
      <alignment horizontal="justify" vertical="center" wrapText="1"/>
      <protection hidden="1"/>
    </xf>
    <xf numFmtId="0" fontId="0" fillId="8" borderId="63" xfId="0" applyFill="1" applyBorder="1" applyAlignment="1" applyProtection="1">
      <alignment horizontal="justify" vertical="center" wrapText="1"/>
      <protection hidden="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1" fontId="8" fillId="11" borderId="11" xfId="0" applyNumberFormat="1" applyFont="1" applyFill="1" applyBorder="1" applyAlignment="1" applyProtection="1">
      <alignment horizontal="center" vertical="center" wrapText="1"/>
      <protection hidden="1"/>
    </xf>
    <xf numFmtId="1" fontId="8" fillId="11" borderId="13" xfId="0" applyNumberFormat="1" applyFont="1" applyFill="1" applyBorder="1" applyAlignment="1" applyProtection="1">
      <alignment horizontal="center" vertical="center" wrapText="1"/>
      <protection hidden="1"/>
    </xf>
    <xf numFmtId="0" fontId="12" fillId="11" borderId="11" xfId="0" applyFont="1" applyFill="1" applyBorder="1" applyAlignment="1" applyProtection="1">
      <alignment horizontal="center" vertical="center" wrapText="1"/>
      <protection hidden="1"/>
    </xf>
    <xf numFmtId="0" fontId="12" fillId="11" borderId="12" xfId="0" applyFont="1" applyFill="1" applyBorder="1" applyAlignment="1" applyProtection="1">
      <alignment horizontal="center" vertical="center" wrapText="1"/>
      <protection hidden="1"/>
    </xf>
    <xf numFmtId="0" fontId="12" fillId="11" borderId="13" xfId="0" applyFont="1" applyFill="1" applyBorder="1" applyAlignment="1" applyProtection="1">
      <alignment horizontal="center" vertical="center" wrapText="1"/>
      <protection hidden="1"/>
    </xf>
    <xf numFmtId="0" fontId="2" fillId="11" borderId="11" xfId="0" applyFont="1" applyFill="1" applyBorder="1" applyAlignment="1" applyProtection="1">
      <alignment horizontal="center" vertical="center" wrapText="1"/>
      <protection hidden="1"/>
    </xf>
    <xf numFmtId="0" fontId="2" fillId="11" borderId="12" xfId="0" applyFont="1" applyFill="1" applyBorder="1" applyAlignment="1" applyProtection="1">
      <alignment horizontal="center" vertical="center" wrapText="1"/>
      <protection hidden="1"/>
    </xf>
    <xf numFmtId="0" fontId="2" fillId="11" borderId="13" xfId="0" applyFont="1" applyFill="1" applyBorder="1" applyAlignment="1" applyProtection="1">
      <alignment horizontal="center" vertical="center" wrapText="1"/>
      <protection hidden="1"/>
    </xf>
    <xf numFmtId="0" fontId="8" fillId="10" borderId="14" xfId="0" quotePrefix="1" applyFont="1" applyFill="1" applyBorder="1" applyAlignment="1" applyProtection="1">
      <alignment horizontal="center" vertical="center" wrapText="1"/>
      <protection hidden="1"/>
    </xf>
    <xf numFmtId="0" fontId="8" fillId="10" borderId="15" xfId="0" quotePrefix="1" applyFont="1" applyFill="1" applyBorder="1" applyAlignment="1" applyProtection="1">
      <alignment horizontal="center" vertical="center" wrapText="1"/>
      <protection hidden="1"/>
    </xf>
    <xf numFmtId="0" fontId="8" fillId="10" borderId="20" xfId="0" quotePrefix="1" applyFont="1" applyFill="1" applyBorder="1" applyAlignment="1" applyProtection="1">
      <alignment horizontal="center" vertical="center" wrapText="1"/>
      <protection hidden="1"/>
    </xf>
    <xf numFmtId="0" fontId="8" fillId="10" borderId="21" xfId="0" quotePrefix="1" applyFont="1" applyFill="1" applyBorder="1" applyAlignment="1" applyProtection="1">
      <alignment horizontal="center" vertical="center" wrapText="1"/>
      <protection hidden="1"/>
    </xf>
    <xf numFmtId="0" fontId="8" fillId="10" borderId="17" xfId="0" quotePrefix="1" applyFont="1" applyFill="1" applyBorder="1" applyAlignment="1" applyProtection="1">
      <alignment horizontal="center" vertical="center" wrapText="1"/>
      <protection hidden="1"/>
    </xf>
    <xf numFmtId="0" fontId="8" fillId="10" borderId="18" xfId="0" quotePrefix="1" applyFont="1" applyFill="1" applyBorder="1" applyAlignment="1" applyProtection="1">
      <alignment horizontal="center" vertical="center" wrapText="1"/>
      <protection hidden="1"/>
    </xf>
    <xf numFmtId="0" fontId="12" fillId="8" borderId="49" xfId="0" applyFont="1" applyFill="1" applyBorder="1" applyAlignment="1">
      <alignment horizontal="left" vertical="center" wrapText="1"/>
    </xf>
    <xf numFmtId="0" fontId="12" fillId="8" borderId="50" xfId="0" applyFont="1" applyFill="1" applyBorder="1" applyAlignment="1">
      <alignment horizontal="left" vertical="center" wrapText="1"/>
    </xf>
    <xf numFmtId="0" fontId="12" fillId="8" borderId="44" xfId="0" applyFont="1" applyFill="1" applyBorder="1" applyAlignment="1">
      <alignment horizontal="left" vertical="center" wrapText="1"/>
    </xf>
    <xf numFmtId="0" fontId="12" fillId="8" borderId="4" xfId="0" applyFont="1" applyFill="1" applyBorder="1" applyAlignment="1">
      <alignment horizontal="left" vertical="center" wrapText="1"/>
    </xf>
    <xf numFmtId="0" fontId="12" fillId="8" borderId="5" xfId="0" applyFont="1" applyFill="1" applyBorder="1" applyAlignment="1">
      <alignment horizontal="left" vertical="center" wrapText="1"/>
    </xf>
    <xf numFmtId="0" fontId="12" fillId="8" borderId="6" xfId="0" applyFont="1" applyFill="1" applyBorder="1" applyAlignment="1">
      <alignment horizontal="left" vertical="center" wrapText="1"/>
    </xf>
    <xf numFmtId="0" fontId="12" fillId="3" borderId="35" xfId="0" applyFont="1" applyFill="1" applyBorder="1" applyAlignment="1" applyProtection="1">
      <alignment horizontal="center" vertical="center" wrapText="1"/>
      <protection locked="0"/>
    </xf>
    <xf numFmtId="166" fontId="12" fillId="0" borderId="37" xfId="0" applyNumberFormat="1" applyFont="1" applyBorder="1" applyAlignment="1" applyProtection="1">
      <alignment horizontal="center" vertical="center" wrapText="1"/>
      <protection locked="0"/>
    </xf>
    <xf numFmtId="166" fontId="12" fillId="0" borderId="32" xfId="0" applyNumberFormat="1" applyFont="1" applyBorder="1" applyAlignment="1" applyProtection="1">
      <alignment horizontal="center" vertical="center" wrapText="1"/>
      <protection locked="0"/>
    </xf>
    <xf numFmtId="166" fontId="12" fillId="0" borderId="19" xfId="0" applyNumberFormat="1" applyFont="1" applyBorder="1" applyAlignment="1" applyProtection="1">
      <alignment horizontal="center" vertical="center" wrapText="1"/>
      <protection locked="0"/>
    </xf>
    <xf numFmtId="0" fontId="12" fillId="3" borderId="36" xfId="0" applyFont="1" applyFill="1" applyBorder="1" applyAlignment="1" applyProtection="1">
      <alignment horizontal="center" vertical="center" wrapText="1"/>
      <protection locked="0"/>
    </xf>
    <xf numFmtId="0" fontId="12" fillId="3" borderId="25" xfId="0" applyFont="1" applyFill="1" applyBorder="1" applyAlignment="1" applyProtection="1">
      <alignment horizontal="center" vertical="center" wrapText="1"/>
      <protection locked="0"/>
    </xf>
    <xf numFmtId="0" fontId="15" fillId="0" borderId="39" xfId="0" applyFont="1" applyBorder="1" applyAlignment="1" applyProtection="1">
      <alignment horizontal="center"/>
      <protection locked="0"/>
    </xf>
    <xf numFmtId="0" fontId="30" fillId="0" borderId="75" xfId="0" applyFont="1" applyBorder="1" applyAlignment="1">
      <alignment horizontal="left" vertical="center" wrapText="1"/>
    </xf>
    <xf numFmtId="0" fontId="30" fillId="0" borderId="73" xfId="0" applyFont="1" applyBorder="1" applyAlignment="1">
      <alignment horizontal="left" vertical="center" wrapText="1"/>
    </xf>
    <xf numFmtId="0" fontId="30" fillId="0" borderId="77" xfId="0" applyFont="1" applyBorder="1" applyAlignment="1">
      <alignment horizontal="left" vertical="center" wrapText="1"/>
    </xf>
    <xf numFmtId="0" fontId="30" fillId="0" borderId="31" xfId="0" applyFont="1" applyBorder="1" applyAlignment="1">
      <alignment horizontal="left" vertical="center" wrapText="1"/>
    </xf>
    <xf numFmtId="0" fontId="30" fillId="0" borderId="32" xfId="0" applyFont="1" applyBorder="1" applyAlignment="1">
      <alignment horizontal="left" vertical="center" wrapText="1"/>
    </xf>
    <xf numFmtId="0" fontId="30" fillId="0" borderId="33" xfId="0" applyFont="1" applyBorder="1" applyAlignment="1">
      <alignment horizontal="left" vertical="center" wrapText="1"/>
    </xf>
    <xf numFmtId="0" fontId="30" fillId="0" borderId="40" xfId="0" applyFont="1" applyBorder="1" applyAlignment="1">
      <alignment horizontal="left" vertical="center" wrapText="1"/>
    </xf>
    <xf numFmtId="0" fontId="30" fillId="0" borderId="41" xfId="0" applyFont="1" applyBorder="1" applyAlignment="1">
      <alignment horizontal="left" vertical="center" wrapText="1"/>
    </xf>
    <xf numFmtId="0" fontId="30" fillId="0" borderId="63" xfId="0" applyFont="1" applyBorder="1" applyAlignment="1">
      <alignment horizontal="left" vertical="center" wrapText="1"/>
    </xf>
    <xf numFmtId="0" fontId="12" fillId="2" borderId="11" xfId="0" applyFont="1" applyFill="1" applyBorder="1" applyAlignment="1" applyProtection="1">
      <alignment horizontal="center" vertical="center" wrapText="1"/>
      <protection hidden="1"/>
    </xf>
    <xf numFmtId="0" fontId="12" fillId="2" borderId="12" xfId="0" applyFont="1" applyFill="1" applyBorder="1" applyAlignment="1" applyProtection="1">
      <alignment horizontal="center" vertical="center" wrapText="1"/>
      <protection hidden="1"/>
    </xf>
    <xf numFmtId="0" fontId="12" fillId="2" borderId="13" xfId="0" applyFont="1" applyFill="1" applyBorder="1" applyAlignment="1" applyProtection="1">
      <alignment horizontal="center" vertical="center" wrapText="1"/>
      <protection hidden="1"/>
    </xf>
    <xf numFmtId="0" fontId="8" fillId="8" borderId="22" xfId="0" applyFont="1" applyFill="1" applyBorder="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0" fontId="20" fillId="8" borderId="19" xfId="0" applyFont="1" applyFill="1" applyBorder="1" applyAlignment="1" applyProtection="1">
      <alignment horizontal="center" vertical="center" wrapText="1"/>
      <protection hidden="1"/>
    </xf>
    <xf numFmtId="0" fontId="20" fillId="8" borderId="14" xfId="0" applyFont="1" applyFill="1" applyBorder="1" applyAlignment="1" applyProtection="1">
      <alignment horizontal="center" vertical="center" wrapText="1"/>
      <protection hidden="1"/>
    </xf>
    <xf numFmtId="0" fontId="20" fillId="8" borderId="57" xfId="0" applyFont="1" applyFill="1" applyBorder="1" applyAlignment="1" applyProtection="1">
      <alignment horizontal="center" vertical="center" wrapText="1"/>
      <protection hidden="1"/>
    </xf>
    <xf numFmtId="0" fontId="20" fillId="8" borderId="10" xfId="0" applyFont="1" applyFill="1" applyBorder="1" applyAlignment="1" applyProtection="1">
      <alignment horizontal="center" vertical="center" wrapText="1"/>
      <protection hidden="1"/>
    </xf>
    <xf numFmtId="0" fontId="18" fillId="8" borderId="75" xfId="0" applyFont="1" applyFill="1" applyBorder="1" applyAlignment="1" applyProtection="1">
      <alignment horizontal="justify" vertical="center" wrapText="1"/>
      <protection hidden="1"/>
    </xf>
    <xf numFmtId="0" fontId="18" fillId="8" borderId="77" xfId="0" applyFont="1" applyFill="1" applyBorder="1" applyAlignment="1" applyProtection="1">
      <alignment horizontal="justify" vertical="center" wrapText="1"/>
      <protection hidden="1"/>
    </xf>
    <xf numFmtId="0" fontId="0" fillId="8" borderId="34" xfId="0" applyFill="1" applyBorder="1" applyAlignment="1" applyProtection="1">
      <alignment horizontal="justify" vertical="center" wrapText="1"/>
      <protection hidden="1"/>
    </xf>
    <xf numFmtId="0" fontId="0" fillId="8" borderId="35" xfId="0" applyFill="1" applyBorder="1" applyAlignment="1" applyProtection="1">
      <alignment horizontal="justify" vertical="center" wrapText="1"/>
      <protection hidden="1"/>
    </xf>
    <xf numFmtId="0" fontId="0" fillId="8" borderId="46" xfId="0" applyFill="1" applyBorder="1" applyAlignment="1" applyProtection="1">
      <alignment horizontal="justify" vertical="center" wrapText="1"/>
      <protection hidden="1"/>
    </xf>
    <xf numFmtId="0" fontId="11" fillId="8" borderId="14" xfId="0" applyFont="1" applyFill="1" applyBorder="1" applyAlignment="1" applyProtection="1">
      <alignment horizontal="center" vertical="center" wrapText="1"/>
      <protection hidden="1"/>
    </xf>
    <xf numFmtId="0" fontId="11" fillId="8" borderId="16" xfId="0" applyFont="1" applyFill="1" applyBorder="1" applyAlignment="1" applyProtection="1">
      <alignment horizontal="center" vertical="center" wrapText="1"/>
      <protection hidden="1"/>
    </xf>
    <xf numFmtId="0" fontId="11" fillId="8" borderId="15" xfId="0" applyFont="1" applyFill="1" applyBorder="1" applyAlignment="1" applyProtection="1">
      <alignment horizontal="center" vertical="center" wrapText="1"/>
      <protection hidden="1"/>
    </xf>
    <xf numFmtId="0" fontId="42" fillId="3" borderId="20" xfId="0" applyFont="1" applyFill="1" applyBorder="1" applyAlignment="1">
      <alignment horizontal="right" vertical="center" wrapText="1"/>
    </xf>
    <xf numFmtId="0" fontId="42" fillId="3" borderId="0" xfId="0" applyFont="1" applyFill="1" applyAlignment="1">
      <alignment horizontal="right" vertical="center" wrapText="1"/>
    </xf>
    <xf numFmtId="0" fontId="15" fillId="3" borderId="75" xfId="0" applyFont="1" applyFill="1" applyBorder="1" applyAlignment="1" applyProtection="1">
      <alignment horizontal="center" vertical="center"/>
      <protection locked="0"/>
    </xf>
    <xf numFmtId="0" fontId="15" fillId="3" borderId="73" xfId="0" applyFont="1" applyFill="1" applyBorder="1" applyAlignment="1" applyProtection="1">
      <alignment horizontal="center" vertical="center"/>
      <protection locked="0"/>
    </xf>
    <xf numFmtId="0" fontId="15" fillId="3" borderId="77" xfId="0" applyFont="1" applyFill="1" applyBorder="1" applyAlignment="1" applyProtection="1">
      <alignment horizontal="center" vertical="center"/>
      <protection locked="0"/>
    </xf>
    <xf numFmtId="0" fontId="0" fillId="0" borderId="74" xfId="0" applyBorder="1" applyAlignment="1">
      <alignment horizontal="center" vertical="center"/>
    </xf>
    <xf numFmtId="0" fontId="41" fillId="0" borderId="74" xfId="0" applyFont="1" applyBorder="1" applyAlignment="1">
      <alignment horizontal="center" vertical="center" wrapText="1"/>
    </xf>
    <xf numFmtId="0" fontId="43" fillId="0" borderId="74" xfId="0" applyFont="1" applyBorder="1" applyAlignment="1">
      <alignment horizontal="left" vertical="center" wrapText="1"/>
    </xf>
    <xf numFmtId="0" fontId="11" fillId="8" borderId="14"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15"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43" fillId="0" borderId="11" xfId="0" applyFont="1" applyBorder="1" applyAlignment="1">
      <alignment horizontal="left" vertical="center" wrapText="1"/>
    </xf>
    <xf numFmtId="0" fontId="43" fillId="0" borderId="12" xfId="0" applyFont="1" applyBorder="1" applyAlignment="1">
      <alignment horizontal="left" vertical="center" wrapText="1"/>
    </xf>
    <xf numFmtId="0" fontId="43" fillId="0" borderId="13" xfId="0" applyFont="1" applyBorder="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6" fillId="8" borderId="14" xfId="0" applyFont="1" applyFill="1" applyBorder="1" applyAlignment="1">
      <alignment horizontal="left" vertical="center"/>
    </xf>
    <xf numFmtId="0" fontId="16" fillId="8" borderId="20" xfId="0" applyFont="1" applyFill="1" applyBorder="1" applyAlignment="1">
      <alignment horizontal="left" vertical="center"/>
    </xf>
    <xf numFmtId="0" fontId="16" fillId="8" borderId="17" xfId="0" applyFont="1" applyFill="1" applyBorder="1" applyAlignment="1">
      <alignment horizontal="left" vertical="center"/>
    </xf>
    <xf numFmtId="0" fontId="15" fillId="3" borderId="5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47" xfId="0" applyFont="1" applyFill="1" applyBorder="1" applyAlignment="1" applyProtection="1">
      <alignment horizontal="center" vertical="center"/>
      <protection locked="0"/>
    </xf>
    <xf numFmtId="0" fontId="12" fillId="3" borderId="75" xfId="0" applyFont="1" applyFill="1" applyBorder="1" applyAlignment="1" applyProtection="1">
      <alignment horizontal="center" vertical="center"/>
      <protection locked="0"/>
    </xf>
    <xf numFmtId="0" fontId="12" fillId="3" borderId="73" xfId="0" applyFont="1" applyFill="1" applyBorder="1" applyAlignment="1" applyProtection="1">
      <alignment horizontal="center" vertical="center"/>
      <protection locked="0"/>
    </xf>
    <xf numFmtId="0" fontId="12" fillId="3" borderId="77" xfId="0" applyFont="1" applyFill="1" applyBorder="1" applyAlignment="1" applyProtection="1">
      <alignment horizontal="center" vertical="center"/>
      <protection locked="0"/>
    </xf>
    <xf numFmtId="0" fontId="12" fillId="3" borderId="51" xfId="0"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3" borderId="47" xfId="0" applyFont="1" applyFill="1" applyBorder="1" applyAlignment="1" applyProtection="1">
      <alignment horizontal="center" vertical="center"/>
      <protection locked="0"/>
    </xf>
    <xf numFmtId="0" fontId="12" fillId="8" borderId="4" xfId="0" applyFont="1" applyFill="1" applyBorder="1" applyAlignment="1">
      <alignment horizontal="left" vertical="center"/>
    </xf>
    <xf numFmtId="0" fontId="12" fillId="8" borderId="5" xfId="0" applyFont="1" applyFill="1" applyBorder="1" applyAlignment="1">
      <alignment horizontal="left" vertical="center"/>
    </xf>
    <xf numFmtId="0" fontId="12" fillId="8" borderId="6" xfId="0" applyFont="1" applyFill="1" applyBorder="1" applyAlignment="1">
      <alignment horizontal="left"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30" xfId="0" applyFont="1" applyFill="1" applyBorder="1" applyAlignment="1">
      <alignment horizontal="center" vertical="center"/>
    </xf>
    <xf numFmtId="0" fontId="12" fillId="3" borderId="4"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12" fillId="3" borderId="49" xfId="0" applyFont="1" applyFill="1" applyBorder="1" applyAlignment="1" applyProtection="1">
      <alignment horizontal="center" vertical="center"/>
      <protection locked="0"/>
    </xf>
    <xf numFmtId="0" fontId="12" fillId="3" borderId="50" xfId="0" applyFont="1" applyFill="1" applyBorder="1" applyAlignment="1" applyProtection="1">
      <alignment horizontal="center" vertical="center"/>
      <protection locked="0"/>
    </xf>
    <xf numFmtId="0" fontId="12" fillId="3" borderId="44" xfId="0" applyFont="1" applyFill="1" applyBorder="1" applyAlignment="1" applyProtection="1">
      <alignment horizontal="center" vertical="center"/>
      <protection locked="0"/>
    </xf>
    <xf numFmtId="0" fontId="8" fillId="8" borderId="14" xfId="0" applyFont="1" applyFill="1" applyBorder="1" applyAlignment="1" applyProtection="1">
      <alignment horizontal="center" vertical="center" wrapText="1"/>
      <protection hidden="1"/>
    </xf>
    <xf numFmtId="0" fontId="8" fillId="8" borderId="16" xfId="0" applyFont="1" applyFill="1" applyBorder="1" applyAlignment="1" applyProtection="1">
      <alignment horizontal="center" vertical="center" wrapText="1"/>
      <protection hidden="1"/>
    </xf>
    <xf numFmtId="0" fontId="8" fillId="8" borderId="15" xfId="0" applyFont="1" applyFill="1" applyBorder="1" applyAlignment="1" applyProtection="1">
      <alignment horizontal="center" vertical="center" wrapText="1"/>
      <protection hidden="1"/>
    </xf>
    <xf numFmtId="1" fontId="8" fillId="8" borderId="17" xfId="2" applyNumberFormat="1" applyFont="1" applyFill="1" applyBorder="1" applyAlignment="1" applyProtection="1">
      <alignment horizontal="center" vertical="center" wrapText="1"/>
      <protection hidden="1"/>
    </xf>
    <xf numFmtId="1" fontId="8" fillId="8" borderId="19" xfId="2" applyNumberFormat="1" applyFont="1" applyFill="1" applyBorder="1" applyAlignment="1" applyProtection="1">
      <alignment horizontal="center" vertical="center" wrapText="1"/>
      <protection hidden="1"/>
    </xf>
    <xf numFmtId="1" fontId="8" fillId="8" borderId="18" xfId="2" applyNumberFormat="1" applyFont="1" applyFill="1" applyBorder="1" applyAlignment="1" applyProtection="1">
      <alignment horizontal="center" vertical="center" wrapText="1"/>
      <protection hidden="1"/>
    </xf>
    <xf numFmtId="0" fontId="11" fillId="8" borderId="16" xfId="0" applyFont="1" applyFill="1" applyBorder="1" applyAlignment="1">
      <alignment horizontal="center" vertical="center"/>
    </xf>
    <xf numFmtId="0" fontId="11" fillId="8" borderId="19" xfId="0" applyFont="1" applyFill="1" applyBorder="1" applyAlignment="1">
      <alignment horizontal="center" vertical="center"/>
    </xf>
    <xf numFmtId="0" fontId="11" fillId="8" borderId="11" xfId="0" applyFont="1" applyFill="1" applyBorder="1" applyAlignment="1">
      <alignment horizontal="center" vertical="center"/>
    </xf>
    <xf numFmtId="0" fontId="11" fillId="8" borderId="12" xfId="0" applyFont="1" applyFill="1" applyBorder="1" applyAlignment="1">
      <alignment horizontal="center" vertical="center"/>
    </xf>
    <xf numFmtId="0" fontId="11" fillId="8" borderId="13" xfId="0" applyFont="1" applyFill="1" applyBorder="1" applyAlignment="1">
      <alignment horizontal="center" vertical="center"/>
    </xf>
    <xf numFmtId="0" fontId="2" fillId="8" borderId="12" xfId="0" applyFont="1" applyFill="1" applyBorder="1" applyAlignment="1" applyProtection="1">
      <alignment horizontal="center" vertical="center" wrapText="1"/>
      <protection hidden="1"/>
    </xf>
    <xf numFmtId="1" fontId="0" fillId="8" borderId="17" xfId="0" applyNumberFormat="1" applyFill="1" applyBorder="1" applyAlignment="1" applyProtection="1">
      <alignment horizontal="center" vertical="center"/>
      <protection hidden="1"/>
    </xf>
    <xf numFmtId="1" fontId="0" fillId="8" borderId="19" xfId="0" applyNumberFormat="1" applyFill="1" applyBorder="1" applyAlignment="1" applyProtection="1">
      <alignment horizontal="center" vertical="center"/>
      <protection hidden="1"/>
    </xf>
    <xf numFmtId="1" fontId="0" fillId="8" borderId="18" xfId="0" applyNumberFormat="1" applyFill="1" applyBorder="1" applyAlignment="1" applyProtection="1">
      <alignment horizontal="center" vertical="center"/>
      <protection hidden="1"/>
    </xf>
    <xf numFmtId="0" fontId="12" fillId="2" borderId="11" xfId="0" applyFont="1" applyFill="1" applyBorder="1" applyAlignment="1">
      <alignment horizontal="center" vertical="center"/>
    </xf>
    <xf numFmtId="0" fontId="12" fillId="2" borderId="13" xfId="0" applyFont="1" applyFill="1" applyBorder="1" applyAlignment="1">
      <alignment horizontal="center" vertical="center"/>
    </xf>
    <xf numFmtId="0" fontId="12" fillId="8" borderId="58" xfId="0" applyFont="1" applyFill="1" applyBorder="1" applyAlignment="1">
      <alignment horizontal="center" vertical="center" wrapText="1"/>
    </xf>
    <xf numFmtId="0" fontId="12" fillId="8" borderId="25" xfId="0" applyFont="1" applyFill="1" applyBorder="1" applyAlignment="1">
      <alignment horizontal="center" vertical="center" wrapText="1"/>
    </xf>
    <xf numFmtId="0" fontId="12" fillId="8" borderId="34" xfId="0" applyFont="1" applyFill="1" applyBorder="1" applyAlignment="1">
      <alignment horizontal="center" vertical="center" wrapText="1"/>
    </xf>
    <xf numFmtId="0" fontId="11" fillId="8" borderId="49" xfId="0" applyFont="1" applyFill="1" applyBorder="1" applyAlignment="1">
      <alignment horizontal="left" vertical="center" wrapText="1"/>
    </xf>
    <xf numFmtId="0" fontId="11" fillId="8" borderId="50" xfId="0" applyFont="1" applyFill="1" applyBorder="1" applyAlignment="1">
      <alignment horizontal="left" vertical="center" wrapText="1"/>
    </xf>
    <xf numFmtId="0" fontId="11" fillId="8" borderId="44" xfId="0" applyFont="1" applyFill="1" applyBorder="1" applyAlignment="1">
      <alignment horizontal="left" vertical="center" wrapText="1"/>
    </xf>
    <xf numFmtId="166" fontId="11" fillId="0" borderId="19" xfId="0" applyNumberFormat="1" applyFont="1" applyBorder="1" applyAlignment="1" applyProtection="1">
      <alignment horizontal="center" vertical="center" wrapText="1"/>
      <protection locked="0"/>
    </xf>
    <xf numFmtId="166" fontId="11" fillId="0" borderId="42" xfId="0" applyNumberFormat="1" applyFont="1" applyBorder="1" applyAlignment="1" applyProtection="1">
      <alignment horizontal="center" vertical="center" wrapText="1"/>
      <protection locked="0"/>
    </xf>
    <xf numFmtId="166" fontId="11" fillId="0" borderId="50" xfId="0" applyNumberFormat="1" applyFont="1" applyBorder="1" applyAlignment="1" applyProtection="1">
      <alignment horizontal="center" vertical="center" wrapText="1"/>
      <protection locked="0"/>
    </xf>
    <xf numFmtId="166" fontId="11" fillId="0" borderId="44" xfId="0" applyNumberFormat="1" applyFont="1" applyBorder="1" applyAlignment="1" applyProtection="1">
      <alignment horizontal="center" vertical="center" wrapText="1"/>
      <protection locked="0"/>
    </xf>
    <xf numFmtId="0" fontId="11" fillId="8" borderId="4" xfId="0" applyFont="1" applyFill="1" applyBorder="1" applyAlignment="1">
      <alignment horizontal="left" vertical="center" wrapText="1"/>
    </xf>
    <xf numFmtId="0" fontId="11" fillId="8" borderId="5"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11" fillId="3" borderId="35" xfId="0" applyFont="1" applyFill="1" applyBorder="1" applyAlignment="1" applyProtection="1">
      <alignment horizontal="center" vertical="center" wrapText="1"/>
      <protection locked="0"/>
    </xf>
    <xf numFmtId="0" fontId="11" fillId="3" borderId="32" xfId="0" applyFont="1" applyFill="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166" fontId="11" fillId="0" borderId="37" xfId="0" applyNumberFormat="1" applyFont="1" applyBorder="1" applyAlignment="1" applyProtection="1">
      <alignment horizontal="center" vertical="center" wrapText="1"/>
      <protection locked="0"/>
    </xf>
    <xf numFmtId="166" fontId="11" fillId="0" borderId="32" xfId="0" applyNumberFormat="1" applyFont="1" applyBorder="1" applyAlignment="1" applyProtection="1">
      <alignment horizontal="center" vertical="center" wrapText="1"/>
      <protection locked="0"/>
    </xf>
    <xf numFmtId="0" fontId="11" fillId="8" borderId="4" xfId="0" applyFont="1" applyFill="1" applyBorder="1" applyAlignment="1">
      <alignment horizontal="left" vertical="center"/>
    </xf>
    <xf numFmtId="0" fontId="11" fillId="8" borderId="5" xfId="0" applyFont="1" applyFill="1" applyBorder="1" applyAlignment="1">
      <alignment horizontal="left" vertical="center"/>
    </xf>
    <xf numFmtId="0" fontId="11" fillId="8" borderId="6" xfId="0" applyFont="1" applyFill="1" applyBorder="1" applyAlignment="1">
      <alignment horizontal="left" vertical="center"/>
    </xf>
    <xf numFmtId="166" fontId="11" fillId="0" borderId="0" xfId="0" applyNumberFormat="1" applyFont="1" applyAlignment="1" applyProtection="1">
      <alignment horizontal="center" vertical="center" wrapText="1"/>
      <protection locked="0"/>
    </xf>
    <xf numFmtId="166" fontId="11" fillId="0" borderId="21" xfId="0" applyNumberFormat="1" applyFont="1" applyBorder="1" applyAlignment="1" applyProtection="1">
      <alignment horizontal="center" vertical="center" wrapText="1"/>
      <protection locked="0"/>
    </xf>
    <xf numFmtId="0" fontId="11" fillId="8" borderId="58" xfId="0" applyFont="1" applyFill="1" applyBorder="1" applyAlignment="1">
      <alignment horizontal="left" vertical="center" wrapText="1"/>
    </xf>
    <xf numFmtId="0" fontId="11" fillId="8" borderId="25" xfId="0" applyFont="1" applyFill="1" applyBorder="1" applyAlignment="1">
      <alignment horizontal="left" vertical="center" wrapText="1"/>
    </xf>
    <xf numFmtId="167" fontId="35" fillId="3" borderId="34" xfId="0" applyNumberFormat="1" applyFont="1" applyFill="1" applyBorder="1" applyAlignment="1" applyProtection="1">
      <alignment horizontal="center" vertical="center" wrapText="1"/>
      <protection locked="0"/>
    </xf>
    <xf numFmtId="167" fontId="35" fillId="3" borderId="36" xfId="0" applyNumberFormat="1" applyFont="1" applyFill="1" applyBorder="1" applyAlignment="1" applyProtection="1">
      <alignment horizontal="center" vertical="center" wrapText="1"/>
      <protection locked="0"/>
    </xf>
    <xf numFmtId="0" fontId="26" fillId="0" borderId="25" xfId="0" applyFont="1" applyBorder="1" applyAlignment="1" applyProtection="1">
      <alignment horizontal="center"/>
      <protection locked="0"/>
    </xf>
    <xf numFmtId="0" fontId="26" fillId="0" borderId="34" xfId="0" applyFont="1" applyBorder="1" applyAlignment="1" applyProtection="1">
      <alignment horizontal="center"/>
      <protection locked="0"/>
    </xf>
    <xf numFmtId="0" fontId="11" fillId="8" borderId="28" xfId="0" applyFont="1" applyFill="1" applyBorder="1" applyAlignment="1">
      <alignment horizontal="left" vertical="center" wrapText="1"/>
    </xf>
    <xf numFmtId="0" fontId="11" fillId="8" borderId="29" xfId="0" applyFont="1" applyFill="1" applyBorder="1" applyAlignment="1">
      <alignment horizontal="left" vertical="center" wrapText="1"/>
    </xf>
    <xf numFmtId="0" fontId="11" fillId="3" borderId="36" xfId="0" applyFont="1" applyFill="1" applyBorder="1" applyAlignment="1" applyProtection="1">
      <alignment horizontal="center" vertical="center" wrapText="1"/>
      <protection locked="0"/>
    </xf>
    <xf numFmtId="0" fontId="11" fillId="3" borderId="25" xfId="0" applyFont="1" applyFill="1" applyBorder="1" applyAlignment="1" applyProtection="1">
      <alignment horizontal="center" vertical="center" wrapText="1"/>
      <protection locked="0"/>
    </xf>
    <xf numFmtId="0" fontId="26" fillId="0" borderId="39" xfId="0" applyFont="1" applyBorder="1" applyAlignment="1" applyProtection="1">
      <alignment horizontal="center"/>
      <protection locked="0"/>
    </xf>
    <xf numFmtId="0" fontId="38" fillId="3" borderId="20" xfId="0" applyFont="1" applyFill="1" applyBorder="1" applyAlignment="1">
      <alignment horizontal="right" vertical="center" wrapText="1"/>
    </xf>
    <xf numFmtId="0" fontId="38" fillId="3" borderId="0" xfId="0" applyFont="1" applyFill="1" applyAlignment="1">
      <alignment horizontal="right" vertical="center" wrapText="1"/>
    </xf>
    <xf numFmtId="2" fontId="27" fillId="3" borderId="51" xfId="3" applyNumberFormat="1" applyFont="1" applyFill="1" applyBorder="1" applyAlignment="1" applyProtection="1">
      <alignment horizontal="center" vertical="center"/>
      <protection locked="0"/>
    </xf>
    <xf numFmtId="2" fontId="27" fillId="3" borderId="3" xfId="3" applyNumberFormat="1" applyFont="1" applyFill="1" applyBorder="1" applyAlignment="1" applyProtection="1">
      <alignment horizontal="center" vertical="center"/>
      <protection locked="0"/>
    </xf>
    <xf numFmtId="2" fontId="27" fillId="3" borderId="20" xfId="3" applyNumberFormat="1" applyFont="1" applyFill="1" applyBorder="1" applyAlignment="1" applyProtection="1">
      <alignment horizontal="center" vertical="center"/>
      <protection locked="0"/>
    </xf>
    <xf numFmtId="2" fontId="27" fillId="3" borderId="10" xfId="3" applyNumberFormat="1" applyFont="1" applyFill="1" applyBorder="1" applyAlignment="1" applyProtection="1">
      <alignment horizontal="center" vertic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0" fillId="0" borderId="22" xfId="0" applyBorder="1" applyAlignment="1" applyProtection="1">
      <alignment horizontal="center"/>
      <protection locked="0"/>
    </xf>
    <xf numFmtId="0" fontId="0" fillId="0" borderId="55"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0" xfId="0" applyBorder="1" applyAlignment="1" applyProtection="1">
      <alignment horizontal="center" vertical="center"/>
      <protection locked="0"/>
    </xf>
    <xf numFmtId="0" fontId="0" fillId="0" borderId="0" xfId="0" applyAlignment="1" applyProtection="1">
      <alignment horizontal="center" vertical="center"/>
      <protection locked="0"/>
    </xf>
    <xf numFmtId="0" fontId="38" fillId="3" borderId="17" xfId="0" applyFont="1" applyFill="1" applyBorder="1" applyAlignment="1" applyProtection="1">
      <alignment horizontal="right" vertical="center" wrapText="1"/>
      <protection locked="0"/>
    </xf>
    <xf numFmtId="0" fontId="38" fillId="3" borderId="19" xfId="0" applyFont="1" applyFill="1" applyBorder="1" applyAlignment="1" applyProtection="1">
      <alignment horizontal="right" vertical="center" wrapText="1"/>
      <protection locked="0"/>
    </xf>
    <xf numFmtId="0" fontId="2" fillId="8" borderId="17" xfId="0" applyFont="1" applyFill="1" applyBorder="1" applyAlignment="1">
      <alignment horizontal="center" vertical="center"/>
    </xf>
    <xf numFmtId="0" fontId="12" fillId="2" borderId="17" xfId="0" applyFont="1" applyFill="1" applyBorder="1" applyAlignment="1" applyProtection="1">
      <alignment horizontal="center" vertical="center"/>
      <protection hidden="1"/>
    </xf>
    <xf numFmtId="0" fontId="12" fillId="2" borderId="19" xfId="0" applyFont="1" applyFill="1" applyBorder="1" applyAlignment="1" applyProtection="1">
      <alignment horizontal="center" vertical="center"/>
      <protection hidden="1"/>
    </xf>
    <xf numFmtId="0" fontId="12" fillId="2" borderId="18" xfId="0" applyFont="1" applyFill="1" applyBorder="1" applyAlignment="1" applyProtection="1">
      <alignment horizontal="center" vertical="center"/>
      <protection hidden="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0" fillId="11" borderId="17" xfId="0" applyFont="1" applyFill="1" applyBorder="1" applyAlignment="1" applyProtection="1">
      <alignment horizontal="center" vertical="center" wrapText="1"/>
      <protection hidden="1"/>
    </xf>
    <xf numFmtId="0" fontId="20" fillId="11" borderId="19" xfId="0" applyFont="1" applyFill="1" applyBorder="1" applyAlignment="1" applyProtection="1">
      <alignment horizontal="center" vertical="center" wrapText="1"/>
      <protection hidden="1"/>
    </xf>
    <xf numFmtId="0" fontId="20" fillId="11" borderId="18" xfId="0" applyFont="1" applyFill="1" applyBorder="1" applyAlignment="1" applyProtection="1">
      <alignment horizontal="center" vertical="center" wrapText="1"/>
      <protection hidden="1"/>
    </xf>
    <xf numFmtId="2" fontId="20" fillId="11" borderId="17" xfId="0" applyNumberFormat="1" applyFont="1" applyFill="1" applyBorder="1" applyAlignment="1" applyProtection="1">
      <alignment horizontal="center" vertical="center" wrapText="1"/>
      <protection hidden="1"/>
    </xf>
    <xf numFmtId="2" fontId="20" fillId="11" borderId="19" xfId="0" applyNumberFormat="1" applyFont="1" applyFill="1" applyBorder="1" applyAlignment="1" applyProtection="1">
      <alignment horizontal="center" vertical="center" wrapText="1"/>
      <protection hidden="1"/>
    </xf>
    <xf numFmtId="2" fontId="20" fillId="11" borderId="18" xfId="0" applyNumberFormat="1" applyFont="1" applyFill="1" applyBorder="1" applyAlignment="1" applyProtection="1">
      <alignment horizontal="center" vertical="center" wrapText="1"/>
      <protection hidden="1"/>
    </xf>
    <xf numFmtId="1" fontId="20" fillId="11" borderId="12" xfId="0" applyNumberFormat="1" applyFont="1" applyFill="1" applyBorder="1" applyAlignment="1" applyProtection="1">
      <alignment horizontal="center" vertical="center" wrapText="1"/>
      <protection hidden="1"/>
    </xf>
    <xf numFmtId="1" fontId="20" fillId="11" borderId="13" xfId="0" applyNumberFormat="1" applyFont="1" applyFill="1" applyBorder="1" applyAlignment="1" applyProtection="1">
      <alignment horizontal="center" vertical="center" wrapText="1"/>
      <protection hidden="1"/>
    </xf>
    <xf numFmtId="0" fontId="45" fillId="0" borderId="75" xfId="0" applyFont="1" applyBorder="1" applyAlignment="1">
      <alignment horizontal="left" vertical="center"/>
    </xf>
    <xf numFmtId="0" fontId="45" fillId="0" borderId="73" xfId="0" applyFont="1" applyBorder="1" applyAlignment="1">
      <alignment horizontal="left" vertical="center"/>
    </xf>
    <xf numFmtId="0" fontId="45" fillId="0" borderId="77" xfId="0" applyFont="1" applyBorder="1" applyAlignment="1">
      <alignment horizontal="left" vertical="center"/>
    </xf>
    <xf numFmtId="0" fontId="45" fillId="0" borderId="31" xfId="0" applyFont="1" applyBorder="1" applyAlignment="1">
      <alignment horizontal="left" vertical="center"/>
    </xf>
    <xf numFmtId="0" fontId="45" fillId="0" borderId="32" xfId="0" applyFont="1" applyBorder="1" applyAlignment="1">
      <alignment horizontal="left" vertical="center"/>
    </xf>
    <xf numFmtId="0" fontId="45" fillId="0" borderId="33" xfId="0" applyFont="1" applyBorder="1" applyAlignment="1">
      <alignment horizontal="left" vertical="center"/>
    </xf>
    <xf numFmtId="0" fontId="45" fillId="0" borderId="40" xfId="0" applyFont="1" applyBorder="1" applyAlignment="1">
      <alignment horizontal="left" vertical="center"/>
    </xf>
    <xf numFmtId="0" fontId="45" fillId="0" borderId="41" xfId="0" applyFont="1" applyBorder="1" applyAlignment="1">
      <alignment horizontal="left" vertical="center"/>
    </xf>
    <xf numFmtId="3" fontId="0" fillId="8" borderId="34" xfId="0" applyNumberFormat="1" applyFill="1" applyBorder="1" applyAlignment="1" applyProtection="1">
      <alignment horizontal="center" vertical="center"/>
      <protection hidden="1"/>
    </xf>
    <xf numFmtId="3" fontId="0" fillId="8" borderId="36" xfId="0" applyNumberFormat="1" applyFill="1" applyBorder="1" applyAlignment="1" applyProtection="1">
      <alignment horizontal="center" vertical="center"/>
      <protection hidden="1"/>
    </xf>
    <xf numFmtId="49" fontId="0" fillId="8" borderId="7" xfId="0" applyNumberFormat="1" applyFill="1" applyBorder="1" applyAlignment="1" applyProtection="1">
      <alignment horizontal="center" vertical="center" wrapText="1"/>
      <protection hidden="1"/>
    </xf>
    <xf numFmtId="49" fontId="0" fillId="8" borderId="10" xfId="0" applyNumberFormat="1" applyFill="1" applyBorder="1" applyAlignment="1" applyProtection="1">
      <alignment horizontal="center" vertical="center" wrapText="1"/>
      <protection hidden="1"/>
    </xf>
    <xf numFmtId="0" fontId="12" fillId="2" borderId="71" xfId="0" applyFont="1" applyFill="1" applyBorder="1" applyAlignment="1" applyProtection="1">
      <alignment horizontal="center" vertical="center"/>
      <protection hidden="1"/>
    </xf>
    <xf numFmtId="0" fontId="2" fillId="8" borderId="10" xfId="0" applyFont="1" applyFill="1" applyBorder="1" applyAlignment="1" applyProtection="1">
      <alignment horizontal="center" vertical="center" wrapText="1"/>
      <protection hidden="1"/>
    </xf>
    <xf numFmtId="0" fontId="2" fillId="8" borderId="45" xfId="0" applyFont="1" applyFill="1" applyBorder="1" applyAlignment="1" applyProtection="1">
      <alignment horizontal="center" vertical="center" wrapText="1"/>
      <protection hidden="1"/>
    </xf>
    <xf numFmtId="0" fontId="2" fillId="8" borderId="35" xfId="0" applyFont="1" applyFill="1" applyBorder="1" applyAlignment="1" applyProtection="1">
      <alignment horizontal="center" vertical="center" wrapText="1"/>
      <protection hidden="1"/>
    </xf>
    <xf numFmtId="0" fontId="2" fillId="8" borderId="36" xfId="0" applyFont="1" applyFill="1" applyBorder="1" applyAlignment="1" applyProtection="1">
      <alignment horizontal="center" vertical="center" wrapText="1"/>
      <protection hidden="1"/>
    </xf>
    <xf numFmtId="0" fontId="2" fillId="3" borderId="35" xfId="0" applyFont="1" applyFill="1" applyBorder="1" applyAlignment="1" applyProtection="1">
      <alignment horizontal="center" vertical="center"/>
      <protection locked="0"/>
    </xf>
    <xf numFmtId="0" fontId="2" fillId="3" borderId="36" xfId="0" applyFont="1" applyFill="1" applyBorder="1" applyAlignment="1" applyProtection="1">
      <alignment horizontal="center" vertical="center"/>
      <protection locked="0"/>
    </xf>
    <xf numFmtId="0" fontId="2" fillId="3" borderId="45" xfId="0" applyFont="1" applyFill="1" applyBorder="1" applyAlignment="1" applyProtection="1">
      <alignment horizontal="center" vertical="center"/>
      <protection locked="0"/>
    </xf>
    <xf numFmtId="0" fontId="20" fillId="3" borderId="38" xfId="0" applyFont="1" applyFill="1" applyBorder="1" applyAlignment="1" applyProtection="1">
      <alignment horizontal="center" vertical="center" wrapText="1"/>
      <protection locked="0"/>
    </xf>
    <xf numFmtId="0" fontId="20" fillId="3" borderId="62" xfId="0" applyFont="1" applyFill="1" applyBorder="1" applyAlignment="1" applyProtection="1">
      <alignment horizontal="center" vertical="center" wrapText="1"/>
      <protection locked="0"/>
    </xf>
    <xf numFmtId="0" fontId="20" fillId="3" borderId="39" xfId="0" applyFont="1" applyFill="1" applyBorder="1" applyAlignment="1" applyProtection="1">
      <alignment horizontal="center" vertical="center" wrapText="1"/>
      <protection locked="0"/>
    </xf>
    <xf numFmtId="0" fontId="18" fillId="3" borderId="5" xfId="0" applyFont="1" applyFill="1" applyBorder="1" applyAlignment="1" applyProtection="1">
      <alignment horizontal="justify" vertical="center" wrapText="1"/>
      <protection locked="0"/>
    </xf>
    <xf numFmtId="167" fontId="2" fillId="3" borderId="37" xfId="0" applyNumberFormat="1" applyFont="1" applyFill="1" applyBorder="1" applyAlignment="1" applyProtection="1">
      <alignment horizontal="center" vertical="center" wrapText="1"/>
      <protection locked="0"/>
    </xf>
    <xf numFmtId="167" fontId="2" fillId="3" borderId="48" xfId="0" applyNumberFormat="1" applyFont="1" applyFill="1" applyBorder="1" applyAlignment="1" applyProtection="1">
      <alignment horizontal="center" vertical="center" wrapText="1"/>
      <protection locked="0"/>
    </xf>
    <xf numFmtId="0" fontId="2" fillId="3" borderId="56" xfId="0" applyFont="1" applyFill="1" applyBorder="1" applyAlignment="1" applyProtection="1">
      <alignment horizontal="center" vertical="center"/>
      <protection locked="0"/>
    </xf>
    <xf numFmtId="49" fontId="2" fillId="3" borderId="27" xfId="0" applyNumberFormat="1" applyFont="1" applyFill="1" applyBorder="1" applyAlignment="1" applyProtection="1">
      <alignment horizontal="center" vertical="center" wrapText="1"/>
      <protection locked="0"/>
    </xf>
    <xf numFmtId="49" fontId="2" fillId="3" borderId="19" xfId="0" applyNumberFormat="1" applyFont="1" applyFill="1" applyBorder="1" applyAlignment="1" applyProtection="1">
      <alignment horizontal="center" vertical="center" wrapText="1"/>
      <protection locked="0"/>
    </xf>
    <xf numFmtId="49" fontId="2" fillId="3" borderId="56" xfId="0" applyNumberFormat="1"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locked="0"/>
    </xf>
    <xf numFmtId="167" fontId="2" fillId="3" borderId="5" xfId="0" applyNumberFormat="1" applyFont="1" applyFill="1" applyBorder="1" applyAlignment="1" applyProtection="1">
      <alignment horizontal="center" vertical="center" wrapText="1"/>
      <protection locked="0"/>
    </xf>
    <xf numFmtId="167" fontId="2" fillId="3" borderId="32" xfId="0" applyNumberFormat="1" applyFont="1" applyFill="1" applyBorder="1" applyAlignment="1" applyProtection="1">
      <alignment horizontal="center" vertical="center" wrapText="1"/>
      <protection locked="0"/>
    </xf>
    <xf numFmtId="0" fontId="2" fillId="8" borderId="25" xfId="0" applyFont="1" applyFill="1" applyBorder="1" applyAlignment="1" applyProtection="1">
      <alignment horizontal="center" vertical="center" wrapText="1"/>
      <protection hidden="1"/>
    </xf>
    <xf numFmtId="0" fontId="2" fillId="8" borderId="45"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 xfId="0" applyFont="1" applyFill="1" applyBorder="1" applyAlignment="1" applyProtection="1">
      <alignment horizontal="center" vertical="center" wrapText="1"/>
      <protection locked="0"/>
    </xf>
    <xf numFmtId="0" fontId="2" fillId="8" borderId="3" xfId="0" applyFont="1" applyFill="1" applyBorder="1" applyAlignment="1" applyProtection="1">
      <alignment horizontal="center" vertical="center" wrapText="1"/>
      <protection locked="0"/>
    </xf>
    <xf numFmtId="0" fontId="2" fillId="8" borderId="7"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49" fontId="0" fillId="3" borderId="0" xfId="0" applyNumberFormat="1" applyFill="1" applyAlignment="1" applyProtection="1">
      <alignment horizontal="center" vertical="center" wrapText="1"/>
      <protection locked="0"/>
    </xf>
    <xf numFmtId="0" fontId="0" fillId="3" borderId="27" xfId="0" applyFill="1" applyBorder="1" applyAlignment="1" applyProtection="1">
      <alignment horizontal="center" vertical="center"/>
      <protection locked="0"/>
    </xf>
    <xf numFmtId="0" fontId="0" fillId="3" borderId="56" xfId="0" applyFill="1" applyBorder="1" applyAlignment="1" applyProtection="1">
      <alignment horizontal="center" vertical="center"/>
      <protection locked="0"/>
    </xf>
    <xf numFmtId="0" fontId="0" fillId="8" borderId="25" xfId="0" applyFill="1" applyBorder="1"/>
    <xf numFmtId="0" fontId="0" fillId="8" borderId="4" xfId="0" applyFill="1" applyBorder="1"/>
    <xf numFmtId="0" fontId="0" fillId="8" borderId="5" xfId="0" applyFill="1" applyBorder="1"/>
    <xf numFmtId="0" fontId="2" fillId="8" borderId="34" xfId="0" applyFont="1" applyFill="1" applyBorder="1" applyAlignment="1">
      <alignment horizontal="center" vertical="center"/>
    </xf>
    <xf numFmtId="0" fontId="2" fillId="8" borderId="35" xfId="0" applyFont="1" applyFill="1" applyBorder="1" applyAlignment="1">
      <alignment horizontal="center" vertical="center"/>
    </xf>
    <xf numFmtId="0" fontId="0" fillId="0" borderId="37" xfId="0" applyBorder="1" applyAlignment="1">
      <alignment horizontal="center" vertical="center"/>
    </xf>
    <xf numFmtId="0" fontId="0" fillId="0" borderId="43" xfId="0" applyBorder="1" applyAlignment="1">
      <alignment horizontal="center" vertical="center"/>
    </xf>
    <xf numFmtId="0" fontId="2" fillId="8" borderId="0" xfId="0" applyFont="1" applyFill="1" applyAlignment="1" applyProtection="1">
      <alignment horizontal="center"/>
      <protection locked="0"/>
    </xf>
    <xf numFmtId="0" fontId="2" fillId="8" borderId="21" xfId="0" applyFont="1" applyFill="1" applyBorder="1" applyAlignment="1" applyProtection="1">
      <alignment horizontal="center"/>
      <protection locked="0"/>
    </xf>
    <xf numFmtId="0" fontId="2" fillId="8" borderId="19" xfId="0" applyFont="1" applyFill="1" applyBorder="1" applyAlignment="1" applyProtection="1">
      <alignment horizontal="center"/>
      <protection locked="0"/>
    </xf>
    <xf numFmtId="0" fontId="2" fillId="8" borderId="18" xfId="0" applyFont="1" applyFill="1" applyBorder="1" applyAlignment="1" applyProtection="1">
      <alignment horizontal="center"/>
      <protection locked="0"/>
    </xf>
    <xf numFmtId="0" fontId="45" fillId="0" borderId="14" xfId="0" applyFont="1" applyBorder="1" applyAlignment="1">
      <alignment horizontal="left" vertical="center"/>
    </xf>
    <xf numFmtId="0" fontId="45" fillId="0" borderId="16" xfId="0" applyFont="1" applyBorder="1" applyAlignment="1">
      <alignment horizontal="left" vertical="center"/>
    </xf>
    <xf numFmtId="0" fontId="45" fillId="0" borderId="15" xfId="0" applyFont="1" applyBorder="1" applyAlignment="1">
      <alignment horizontal="left" vertical="center"/>
    </xf>
    <xf numFmtId="0" fontId="45" fillId="0" borderId="17" xfId="0" applyFont="1" applyBorder="1" applyAlignment="1">
      <alignment horizontal="left" vertical="center"/>
    </xf>
    <xf numFmtId="0" fontId="45" fillId="0" borderId="19" xfId="0" applyFont="1" applyBorder="1" applyAlignment="1">
      <alignment horizontal="left" vertical="center"/>
    </xf>
    <xf numFmtId="0" fontId="45" fillId="0" borderId="18" xfId="0" applyFont="1" applyBorder="1" applyAlignment="1">
      <alignment horizontal="left" vertical="center"/>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171" fontId="0" fillId="0" borderId="5" xfId="1" applyNumberFormat="1" applyFont="1" applyBorder="1" applyAlignment="1" applyProtection="1">
      <alignment horizontal="center" vertical="center"/>
      <protection locked="0"/>
    </xf>
    <xf numFmtId="1" fontId="0" fillId="3" borderId="37" xfId="0" applyNumberFormat="1" applyFill="1" applyBorder="1" applyAlignment="1" applyProtection="1">
      <alignment horizontal="center" vertical="center"/>
      <protection locked="0"/>
    </xf>
    <xf numFmtId="1" fontId="0" fillId="3" borderId="48" xfId="0" applyNumberFormat="1" applyFill="1" applyBorder="1" applyAlignment="1" applyProtection="1">
      <alignment horizontal="center" vertical="center"/>
      <protection locked="0"/>
    </xf>
    <xf numFmtId="0" fontId="2" fillId="8" borderId="2" xfId="0" applyFont="1" applyFill="1" applyBorder="1" applyAlignment="1" applyProtection="1">
      <alignment horizontal="center" vertical="center" wrapText="1"/>
      <protection locked="0"/>
    </xf>
    <xf numFmtId="0" fontId="2" fillId="8" borderId="0" xfId="0" applyFont="1" applyFill="1" applyAlignment="1" applyProtection="1">
      <alignment horizontal="center" vertical="center" wrapText="1"/>
      <protection locked="0"/>
    </xf>
    <xf numFmtId="1" fontId="0" fillId="0" borderId="37" xfId="0" applyNumberFormat="1" applyBorder="1" applyAlignment="1" applyProtection="1">
      <alignment horizontal="center" vertical="center"/>
      <protection locked="0"/>
    </xf>
    <xf numFmtId="1" fontId="0" fillId="0" borderId="32" xfId="0" applyNumberFormat="1" applyBorder="1" applyAlignment="1" applyProtection="1">
      <alignment horizontal="center" vertical="center"/>
      <protection locked="0"/>
    </xf>
    <xf numFmtId="1" fontId="0" fillId="0" borderId="48" xfId="0" applyNumberFormat="1" applyBorder="1" applyAlignment="1" applyProtection="1">
      <alignment horizontal="center" vertical="center"/>
      <protection locked="0"/>
    </xf>
    <xf numFmtId="1" fontId="0" fillId="0" borderId="5" xfId="0" applyNumberFormat="1" applyBorder="1" applyAlignment="1" applyProtection="1">
      <alignment horizontal="center" vertical="center"/>
      <protection locked="0"/>
    </xf>
    <xf numFmtId="0" fontId="2" fillId="3" borderId="4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2" fontId="20" fillId="11" borderId="11" xfId="0" applyNumberFormat="1" applyFont="1" applyFill="1" applyBorder="1" applyAlignment="1" applyProtection="1">
      <alignment horizontal="center" vertical="center" wrapText="1"/>
      <protection hidden="1"/>
    </xf>
    <xf numFmtId="2" fontId="20" fillId="11" borderId="12" xfId="0" applyNumberFormat="1" applyFont="1" applyFill="1" applyBorder="1" applyAlignment="1" applyProtection="1">
      <alignment horizontal="center" vertical="center" wrapText="1"/>
      <protection hidden="1"/>
    </xf>
    <xf numFmtId="2" fontId="20" fillId="11" borderId="13" xfId="0" applyNumberFormat="1" applyFont="1" applyFill="1" applyBorder="1" applyAlignment="1" applyProtection="1">
      <alignment horizontal="center" vertical="center" wrapText="1"/>
      <protection hidden="1"/>
    </xf>
    <xf numFmtId="0" fontId="11" fillId="2" borderId="20" xfId="0" applyFont="1" applyFill="1" applyBorder="1" applyAlignment="1" applyProtection="1">
      <alignment horizontal="center" vertical="center"/>
      <protection hidden="1"/>
    </xf>
    <xf numFmtId="0" fontId="11" fillId="2" borderId="0" xfId="0" applyFont="1" applyFill="1" applyAlignment="1" applyProtection="1">
      <alignment horizontal="center" vertical="center"/>
      <protection hidden="1"/>
    </xf>
    <xf numFmtId="0" fontId="11" fillId="2" borderId="21" xfId="0" applyFont="1" applyFill="1" applyBorder="1" applyAlignment="1" applyProtection="1">
      <alignment horizontal="center" vertical="center"/>
      <protection hidden="1"/>
    </xf>
    <xf numFmtId="0" fontId="18" fillId="8" borderId="4" xfId="0" applyFont="1" applyFill="1" applyBorder="1" applyAlignment="1" applyProtection="1">
      <alignment horizontal="justify" vertical="center" wrapText="1"/>
      <protection hidden="1"/>
    </xf>
    <xf numFmtId="0" fontId="20" fillId="8" borderId="22" xfId="0" applyFont="1" applyFill="1" applyBorder="1" applyAlignment="1" applyProtection="1">
      <alignment horizontal="center" vertical="center"/>
      <protection hidden="1"/>
    </xf>
    <xf numFmtId="0" fontId="20" fillId="8" borderId="55" xfId="0" applyFont="1" applyFill="1" applyBorder="1" applyAlignment="1" applyProtection="1">
      <alignment horizontal="center" vertical="center"/>
      <protection hidden="1"/>
    </xf>
    <xf numFmtId="0" fontId="20" fillId="8" borderId="23" xfId="0" applyFont="1" applyFill="1" applyBorder="1" applyAlignment="1" applyProtection="1">
      <alignment horizontal="center" vertical="center"/>
      <protection hidden="1"/>
    </xf>
    <xf numFmtId="0" fontId="20" fillId="8" borderId="22" xfId="0" applyFont="1" applyFill="1" applyBorder="1" applyAlignment="1" applyProtection="1">
      <alignment horizontal="center" vertical="center" wrapText="1"/>
      <protection hidden="1"/>
    </xf>
    <xf numFmtId="0" fontId="20" fillId="8" borderId="55" xfId="0" applyFont="1" applyFill="1" applyBorder="1" applyAlignment="1" applyProtection="1">
      <alignment horizontal="center" vertical="center" wrapText="1"/>
      <protection hidden="1"/>
    </xf>
    <xf numFmtId="0" fontId="20" fillId="8" borderId="23" xfId="0" applyFont="1" applyFill="1" applyBorder="1" applyAlignment="1" applyProtection="1">
      <alignment horizontal="center" vertical="center" wrapText="1"/>
      <protection hidden="1"/>
    </xf>
    <xf numFmtId="0" fontId="2" fillId="8" borderId="51" xfId="0" applyFont="1" applyFill="1" applyBorder="1" applyAlignment="1">
      <alignment vertical="center" wrapText="1"/>
    </xf>
    <xf numFmtId="0" fontId="2" fillId="8" borderId="3" xfId="0" applyFont="1" applyFill="1" applyBorder="1" applyAlignment="1">
      <alignment vertical="center" wrapText="1"/>
    </xf>
    <xf numFmtId="0" fontId="2" fillId="8" borderId="17" xfId="0" applyFont="1" applyFill="1" applyBorder="1" applyAlignment="1">
      <alignment vertical="center" wrapText="1"/>
    </xf>
    <xf numFmtId="0" fontId="2" fillId="8" borderId="56" xfId="0" applyFont="1" applyFill="1" applyBorder="1" applyAlignment="1">
      <alignment vertical="center" wrapText="1"/>
    </xf>
    <xf numFmtId="0" fontId="18" fillId="8" borderId="49" xfId="0" applyFont="1" applyFill="1" applyBorder="1" applyAlignment="1" applyProtection="1">
      <alignment horizontal="justify" vertical="center" wrapText="1"/>
      <protection hidden="1"/>
    </xf>
    <xf numFmtId="0" fontId="18" fillId="8" borderId="43" xfId="0" applyFont="1" applyFill="1" applyBorder="1" applyAlignment="1" applyProtection="1">
      <alignment horizontal="justify" vertical="center" wrapText="1"/>
      <protection hidden="1"/>
    </xf>
    <xf numFmtId="0" fontId="20" fillId="11" borderId="21"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 fillId="3" borderId="70" xfId="0" applyFont="1" applyFill="1" applyBorder="1" applyAlignment="1" applyProtection="1">
      <alignment horizontal="center" vertical="center" wrapText="1"/>
      <protection locked="0"/>
    </xf>
    <xf numFmtId="0" fontId="2" fillId="3" borderId="68" xfId="0" applyFont="1" applyFill="1" applyBorder="1" applyAlignment="1" applyProtection="1">
      <alignment horizontal="center" vertical="center" wrapText="1"/>
      <protection locked="0"/>
    </xf>
    <xf numFmtId="0" fontId="0" fillId="8" borderId="58" xfId="0" applyFill="1" applyBorder="1" applyAlignment="1" applyProtection="1">
      <alignment horizontal="left" vertical="center" wrapText="1"/>
      <protection hidden="1"/>
    </xf>
    <xf numFmtId="0" fontId="0" fillId="8" borderId="25" xfId="0" applyFill="1" applyBorder="1" applyAlignment="1" applyProtection="1">
      <alignment horizontal="left" vertical="center" wrapText="1"/>
      <protection hidden="1"/>
    </xf>
    <xf numFmtId="0" fontId="0" fillId="8" borderId="4" xfId="0" applyFill="1" applyBorder="1" applyAlignment="1" applyProtection="1">
      <alignment horizontal="left" vertical="center" wrapText="1"/>
      <protection hidden="1"/>
    </xf>
    <xf numFmtId="0" fontId="0" fillId="8" borderId="5" xfId="0" applyFill="1" applyBorder="1" applyAlignment="1" applyProtection="1">
      <alignment horizontal="left" vertical="center" wrapText="1"/>
      <protection hidden="1"/>
    </xf>
    <xf numFmtId="2" fontId="1" fillId="8" borderId="4" xfId="2" applyNumberFormat="1" applyFont="1" applyFill="1" applyBorder="1" applyAlignment="1" applyProtection="1">
      <alignment horizontal="left" vertical="center" wrapText="1"/>
      <protection hidden="1"/>
    </xf>
    <xf numFmtId="2" fontId="1" fillId="8" borderId="5" xfId="2" applyNumberFormat="1" applyFont="1" applyFill="1" applyBorder="1" applyAlignment="1" applyProtection="1">
      <alignment horizontal="left" vertical="center" wrapText="1"/>
      <protection hidden="1"/>
    </xf>
    <xf numFmtId="0" fontId="2" fillId="8" borderId="37" xfId="0" applyFont="1" applyFill="1" applyBorder="1" applyAlignment="1" applyProtection="1">
      <alignment horizontal="center" vertical="center"/>
      <protection locked="0"/>
    </xf>
    <xf numFmtId="0" fontId="2" fillId="8" borderId="32" xfId="0" applyFont="1" applyFill="1" applyBorder="1" applyAlignment="1" applyProtection="1">
      <alignment horizontal="center" vertical="center"/>
      <protection locked="0"/>
    </xf>
    <xf numFmtId="0" fontId="2" fillId="3" borderId="34" xfId="0" applyFont="1" applyFill="1" applyBorder="1" applyAlignment="1" applyProtection="1">
      <alignment horizontal="center" vertical="center" wrapText="1"/>
      <protection locked="0"/>
    </xf>
    <xf numFmtId="0" fontId="2" fillId="3" borderId="35" xfId="0" applyFont="1" applyFill="1" applyBorder="1" applyAlignment="1" applyProtection="1">
      <alignment horizontal="center" vertical="center" wrapText="1"/>
      <protection locked="0"/>
    </xf>
    <xf numFmtId="0" fontId="18" fillId="8" borderId="48" xfId="0" applyFont="1" applyFill="1" applyBorder="1" applyAlignment="1" applyProtection="1">
      <alignment horizontal="justify" vertical="center" wrapText="1"/>
      <protection hidden="1"/>
    </xf>
    <xf numFmtId="0" fontId="2" fillId="8" borderId="70" xfId="0" applyFont="1" applyFill="1" applyBorder="1" applyAlignment="1" applyProtection="1">
      <alignment horizontal="center" vertical="center"/>
      <protection hidden="1"/>
    </xf>
    <xf numFmtId="0" fontId="2" fillId="8" borderId="68" xfId="0" applyFont="1" applyFill="1" applyBorder="1" applyAlignment="1" applyProtection="1">
      <alignment horizontal="center" vertical="center"/>
      <protection hidden="1"/>
    </xf>
    <xf numFmtId="0" fontId="2" fillId="8" borderId="27" xfId="0" applyFont="1" applyFill="1" applyBorder="1" applyAlignment="1" applyProtection="1">
      <alignment horizontal="center" vertical="center"/>
      <protection hidden="1"/>
    </xf>
    <xf numFmtId="0" fontId="2" fillId="8" borderId="69" xfId="0" applyFont="1" applyFill="1" applyBorder="1" applyAlignment="1" applyProtection="1">
      <alignment horizontal="center" vertical="center"/>
      <protection hidden="1"/>
    </xf>
    <xf numFmtId="14" fontId="2" fillId="3" borderId="14" xfId="0" applyNumberFormat="1" applyFont="1" applyFill="1" applyBorder="1" applyAlignment="1" applyProtection="1">
      <alignment horizontal="center" vertical="center"/>
      <protection locked="0"/>
    </xf>
    <xf numFmtId="14" fontId="2" fillId="3" borderId="16" xfId="0" applyNumberFormat="1" applyFont="1" applyFill="1" applyBorder="1" applyAlignment="1" applyProtection="1">
      <alignment horizontal="center" vertical="center"/>
      <protection locked="0"/>
    </xf>
    <xf numFmtId="14" fontId="2" fillId="3" borderId="15" xfId="0" applyNumberFormat="1" applyFont="1" applyFill="1" applyBorder="1" applyAlignment="1" applyProtection="1">
      <alignment horizontal="center" vertical="center"/>
      <protection locked="0"/>
    </xf>
    <xf numFmtId="14" fontId="2" fillId="3" borderId="20" xfId="0" applyNumberFormat="1" applyFont="1" applyFill="1" applyBorder="1" applyAlignment="1" applyProtection="1">
      <alignment horizontal="center" vertical="center"/>
      <protection locked="0"/>
    </xf>
    <xf numFmtId="14" fontId="2" fillId="3" borderId="0" xfId="0" applyNumberFormat="1" applyFont="1" applyFill="1" applyAlignment="1" applyProtection="1">
      <alignment horizontal="center" vertical="center"/>
      <protection locked="0"/>
    </xf>
    <xf numFmtId="14" fontId="2" fillId="3" borderId="21" xfId="0" applyNumberFormat="1" applyFont="1" applyFill="1" applyBorder="1" applyAlignment="1" applyProtection="1">
      <alignment horizontal="center" vertical="center"/>
      <protection locked="0"/>
    </xf>
    <xf numFmtId="14" fontId="2" fillId="3" borderId="17" xfId="0" applyNumberFormat="1" applyFont="1" applyFill="1" applyBorder="1" applyAlignment="1" applyProtection="1">
      <alignment horizontal="center" vertical="center"/>
      <protection locked="0"/>
    </xf>
    <xf numFmtId="14" fontId="2" fillId="3" borderId="19" xfId="0" applyNumberFormat="1" applyFont="1" applyFill="1" applyBorder="1" applyAlignment="1" applyProtection="1">
      <alignment horizontal="center" vertical="center"/>
      <protection locked="0"/>
    </xf>
    <xf numFmtId="14" fontId="2" fillId="3" borderId="18" xfId="0" applyNumberFormat="1" applyFont="1" applyFill="1" applyBorder="1" applyAlignment="1" applyProtection="1">
      <alignment horizontal="center" vertical="center"/>
      <protection locked="0"/>
    </xf>
    <xf numFmtId="0" fontId="18" fillId="8" borderId="28" xfId="0" applyFont="1" applyFill="1" applyBorder="1" applyAlignment="1" applyProtection="1">
      <alignment horizontal="justify" vertical="center" wrapText="1"/>
      <protection hidden="1"/>
    </xf>
    <xf numFmtId="0" fontId="20" fillId="8" borderId="22" xfId="0" applyFont="1" applyFill="1" applyBorder="1" applyAlignment="1">
      <alignment horizontal="center" vertical="center"/>
    </xf>
    <xf numFmtId="0" fontId="20" fillId="8" borderId="55" xfId="0" applyFont="1" applyFill="1" applyBorder="1" applyAlignment="1">
      <alignment horizontal="center" vertical="center"/>
    </xf>
    <xf numFmtId="0" fontId="20" fillId="8" borderId="23" xfId="0" applyFont="1" applyFill="1" applyBorder="1" applyAlignment="1">
      <alignment horizontal="center" vertical="center"/>
    </xf>
    <xf numFmtId="0" fontId="2" fillId="8" borderId="7" xfId="0" applyFont="1" applyFill="1" applyBorder="1" applyAlignment="1" applyProtection="1">
      <alignment horizontal="center" vertical="center" wrapText="1"/>
      <protection hidden="1"/>
    </xf>
    <xf numFmtId="0" fontId="2" fillId="8" borderId="34" xfId="0" applyFont="1" applyFill="1" applyBorder="1" applyAlignment="1" applyProtection="1">
      <alignment horizontal="center" vertical="center" wrapText="1"/>
      <protection hidden="1"/>
    </xf>
    <xf numFmtId="0" fontId="2" fillId="8" borderId="8"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1" xfId="0" applyFont="1" applyFill="1" applyBorder="1" applyAlignment="1" applyProtection="1">
      <alignment horizontal="center" vertical="center" wrapText="1"/>
      <protection hidden="1"/>
    </xf>
    <xf numFmtId="0" fontId="2" fillId="8" borderId="2" xfId="0" applyFont="1" applyFill="1" applyBorder="1" applyAlignment="1" applyProtection="1">
      <alignment horizontal="center" vertical="center" wrapText="1"/>
      <protection hidden="1"/>
    </xf>
    <xf numFmtId="0" fontId="0" fillId="8" borderId="51" xfId="0" applyFill="1" applyBorder="1" applyAlignment="1" applyProtection="1">
      <alignment horizontal="justify" vertical="center" wrapText="1"/>
      <protection hidden="1"/>
    </xf>
    <xf numFmtId="0" fontId="0" fillId="8" borderId="2" xfId="0" applyFill="1" applyBorder="1" applyAlignment="1" applyProtection="1">
      <alignment horizontal="justify" vertical="center" wrapText="1"/>
      <protection hidden="1"/>
    </xf>
    <xf numFmtId="0" fontId="0" fillId="8" borderId="3" xfId="0" applyFill="1" applyBorder="1" applyAlignment="1" applyProtection="1">
      <alignment horizontal="justify" vertical="center" wrapText="1"/>
      <protection hidden="1"/>
    </xf>
    <xf numFmtId="0" fontId="0" fillId="8" borderId="4" xfId="0" applyFill="1" applyBorder="1" applyAlignment="1" applyProtection="1">
      <alignment horizontal="justify"/>
      <protection hidden="1"/>
    </xf>
    <xf numFmtId="0" fontId="0" fillId="8" borderId="5" xfId="0" applyFill="1" applyBorder="1" applyAlignment="1" applyProtection="1">
      <alignment horizontal="justify"/>
      <protection hidden="1"/>
    </xf>
    <xf numFmtId="0" fontId="0" fillId="8" borderId="48" xfId="0" applyFill="1" applyBorder="1" applyAlignment="1" applyProtection="1">
      <alignment horizontal="justify" vertical="center" wrapText="1"/>
      <protection hidden="1"/>
    </xf>
    <xf numFmtId="0" fontId="11" fillId="2" borderId="14" xfId="0" applyFont="1" applyFill="1" applyBorder="1" applyAlignment="1" applyProtection="1">
      <alignment horizontal="center" vertical="center"/>
      <protection locked="0"/>
    </xf>
    <xf numFmtId="0" fontId="11" fillId="2" borderId="16"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0" fontId="11" fillId="2" borderId="17" xfId="0" applyFont="1" applyFill="1" applyBorder="1" applyAlignment="1" applyProtection="1">
      <alignment horizontal="center" vertical="center"/>
      <protection locked="0"/>
    </xf>
    <xf numFmtId="0" fontId="11" fillId="2" borderId="19" xfId="0" applyFont="1" applyFill="1" applyBorder="1" applyAlignment="1" applyProtection="1">
      <alignment horizontal="center" vertical="center"/>
      <protection locked="0"/>
    </xf>
    <xf numFmtId="0" fontId="11" fillId="2" borderId="18" xfId="0" applyFont="1" applyFill="1" applyBorder="1" applyAlignment="1" applyProtection="1">
      <alignment horizontal="center" vertical="center"/>
      <protection locked="0"/>
    </xf>
    <xf numFmtId="0" fontId="2" fillId="8" borderId="58" xfId="0" applyFont="1" applyFill="1" applyBorder="1" applyAlignment="1" applyProtection="1">
      <alignment horizontal="center" vertical="center" wrapText="1"/>
      <protection hidden="1"/>
    </xf>
    <xf numFmtId="0" fontId="11" fillId="2" borderId="11"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center" vertical="center"/>
      <protection locked="0"/>
    </xf>
    <xf numFmtId="1" fontId="2" fillId="0" borderId="7" xfId="0" applyNumberFormat="1" applyFont="1" applyBorder="1" applyAlignment="1" applyProtection="1">
      <alignment horizontal="center" vertical="center"/>
      <protection locked="0"/>
    </xf>
    <xf numFmtId="1" fontId="2" fillId="0" borderId="0" xfId="0" applyNumberFormat="1" applyFont="1" applyAlignment="1" applyProtection="1">
      <alignment horizontal="center" vertical="center"/>
      <protection locked="0"/>
    </xf>
    <xf numFmtId="1" fontId="2" fillId="0" borderId="21" xfId="0" applyNumberFormat="1" applyFont="1" applyBorder="1" applyAlignment="1" applyProtection="1">
      <alignment horizontal="center" vertical="center"/>
      <protection locked="0"/>
    </xf>
    <xf numFmtId="0" fontId="0" fillId="8" borderId="37" xfId="0" applyFill="1" applyBorder="1" applyAlignment="1" applyProtection="1">
      <alignment horizontal="justify"/>
      <protection hidden="1"/>
    </xf>
    <xf numFmtId="0" fontId="0" fillId="8" borderId="32" xfId="0" applyFill="1" applyBorder="1" applyAlignment="1" applyProtection="1">
      <alignment horizontal="justify"/>
      <protection hidden="1"/>
    </xf>
    <xf numFmtId="0" fontId="0" fillId="8" borderId="48" xfId="0" applyFill="1" applyBorder="1" applyAlignment="1" applyProtection="1">
      <alignment horizontal="justify"/>
      <protection hidden="1"/>
    </xf>
    <xf numFmtId="1" fontId="2" fillId="8" borderId="5" xfId="0" applyNumberFormat="1" applyFont="1" applyFill="1" applyBorder="1" applyAlignment="1" applyProtection="1">
      <alignment horizontal="center" vertical="center"/>
      <protection hidden="1"/>
    </xf>
    <xf numFmtId="0" fontId="2" fillId="8" borderId="5" xfId="0" applyFont="1" applyFill="1" applyBorder="1" applyAlignment="1" applyProtection="1">
      <alignment horizontal="center" vertical="center"/>
      <protection hidden="1"/>
    </xf>
    <xf numFmtId="0" fontId="2" fillId="8" borderId="31" xfId="0" applyFont="1" applyFill="1" applyBorder="1" applyAlignment="1" applyProtection="1">
      <alignment horizontal="center" vertical="center" wrapText="1"/>
      <protection hidden="1"/>
    </xf>
    <xf numFmtId="0" fontId="2" fillId="8" borderId="32" xfId="0" applyFont="1" applyFill="1" applyBorder="1" applyAlignment="1" applyProtection="1">
      <alignment horizontal="center" vertical="center" wrapText="1"/>
      <protection hidden="1"/>
    </xf>
    <xf numFmtId="1" fontId="32" fillId="8" borderId="38" xfId="0" applyNumberFormat="1" applyFont="1" applyFill="1" applyBorder="1" applyAlignment="1" applyProtection="1">
      <alignment horizontal="center" vertical="center"/>
      <protection hidden="1"/>
    </xf>
    <xf numFmtId="1" fontId="32" fillId="8" borderId="69" xfId="0" applyNumberFormat="1" applyFont="1" applyFill="1" applyBorder="1" applyAlignment="1" applyProtection="1">
      <alignment horizontal="center" vertical="center"/>
      <protection hidden="1"/>
    </xf>
    <xf numFmtId="0" fontId="2" fillId="8" borderId="37" xfId="0" applyFont="1" applyFill="1" applyBorder="1" applyAlignment="1" applyProtection="1">
      <alignment horizontal="center" vertical="center"/>
      <protection hidden="1"/>
    </xf>
    <xf numFmtId="0" fontId="2" fillId="8" borderId="32" xfId="0" applyFont="1" applyFill="1" applyBorder="1" applyAlignment="1" applyProtection="1">
      <alignment horizontal="center" vertical="center"/>
      <protection hidden="1"/>
    </xf>
    <xf numFmtId="0" fontId="2" fillId="8" borderId="48" xfId="0" applyFont="1" applyFill="1" applyBorder="1" applyAlignment="1" applyProtection="1">
      <alignment horizontal="center" vertical="center"/>
      <protection hidden="1"/>
    </xf>
    <xf numFmtId="0" fontId="2" fillId="8" borderId="19" xfId="0" applyFont="1" applyFill="1" applyBorder="1" applyAlignment="1" applyProtection="1">
      <alignment horizontal="center" vertical="center"/>
      <protection hidden="1"/>
    </xf>
    <xf numFmtId="0" fontId="2" fillId="8" borderId="56" xfId="0" applyFont="1" applyFill="1" applyBorder="1" applyAlignment="1" applyProtection="1">
      <alignment horizontal="center" vertical="center"/>
      <protection hidden="1"/>
    </xf>
    <xf numFmtId="0" fontId="12" fillId="2" borderId="65" xfId="0" applyFont="1" applyFill="1" applyBorder="1" applyAlignment="1" applyProtection="1">
      <alignment horizontal="center" vertical="center"/>
      <protection locked="0"/>
    </xf>
    <xf numFmtId="0" fontId="12" fillId="2" borderId="66" xfId="0" applyFont="1" applyFill="1" applyBorder="1" applyAlignment="1" applyProtection="1">
      <alignment horizontal="center" vertical="center"/>
      <protection locked="0"/>
    </xf>
    <xf numFmtId="0" fontId="12" fillId="2" borderId="71" xfId="0" applyFont="1" applyFill="1" applyBorder="1" applyAlignment="1" applyProtection="1">
      <alignment horizontal="center" vertical="center"/>
      <protection locked="0"/>
    </xf>
    <xf numFmtId="0" fontId="12" fillId="2" borderId="67" xfId="0" applyFont="1" applyFill="1" applyBorder="1" applyAlignment="1" applyProtection="1">
      <alignment horizontal="center" vertical="center"/>
      <protection locked="0"/>
    </xf>
    <xf numFmtId="0" fontId="20" fillId="8" borderId="76" xfId="0" applyFont="1" applyFill="1" applyBorder="1" applyAlignment="1" applyProtection="1">
      <alignment horizontal="center" vertical="center" wrapText="1"/>
      <protection hidden="1"/>
    </xf>
    <xf numFmtId="0" fontId="20" fillId="8" borderId="71" xfId="0" applyFont="1" applyFill="1" applyBorder="1" applyAlignment="1" applyProtection="1">
      <alignment horizontal="center" vertical="center" wrapText="1"/>
      <protection hidden="1"/>
    </xf>
    <xf numFmtId="0" fontId="18" fillId="8" borderId="36" xfId="0" applyFont="1" applyFill="1" applyBorder="1" applyAlignment="1" applyProtection="1">
      <alignment horizontal="justify" vertical="center" wrapText="1"/>
      <protection hidden="1"/>
    </xf>
    <xf numFmtId="0" fontId="18" fillId="8" borderId="34" xfId="0" applyFont="1" applyFill="1" applyBorder="1" applyAlignment="1" applyProtection="1">
      <alignment horizontal="justify" vertical="center" wrapText="1"/>
      <protection hidden="1"/>
    </xf>
    <xf numFmtId="0" fontId="12" fillId="8" borderId="11" xfId="0" applyFont="1" applyFill="1" applyBorder="1" applyAlignment="1" applyProtection="1">
      <alignment horizontal="center" vertical="center"/>
      <protection locked="0"/>
    </xf>
    <xf numFmtId="0" fontId="12" fillId="8" borderId="12" xfId="0" applyFont="1" applyFill="1" applyBorder="1" applyAlignment="1" applyProtection="1">
      <alignment horizontal="center" vertical="center"/>
      <protection locked="0"/>
    </xf>
    <xf numFmtId="0" fontId="12" fillId="8" borderId="13" xfId="0" applyFont="1" applyFill="1" applyBorder="1" applyAlignment="1" applyProtection="1">
      <alignment horizontal="center" vertical="center"/>
      <protection locked="0"/>
    </xf>
    <xf numFmtId="0" fontId="2" fillId="8" borderId="55" xfId="0" applyFont="1" applyFill="1" applyBorder="1" applyAlignment="1" applyProtection="1">
      <alignment horizontal="center" vertical="center"/>
      <protection hidden="1"/>
    </xf>
    <xf numFmtId="0" fontId="2" fillId="8" borderId="23" xfId="0" applyFont="1" applyFill="1" applyBorder="1" applyAlignment="1" applyProtection="1">
      <alignment horizontal="center" vertical="center"/>
      <protection hidden="1"/>
    </xf>
    <xf numFmtId="0" fontId="18" fillId="8" borderId="3" xfId="0" applyFont="1" applyFill="1" applyBorder="1" applyAlignment="1" applyProtection="1">
      <alignment horizontal="justify" vertical="center" wrapText="1"/>
      <protection hidden="1"/>
    </xf>
    <xf numFmtId="0" fontId="18" fillId="8" borderId="1" xfId="0" applyFont="1" applyFill="1" applyBorder="1" applyAlignment="1" applyProtection="1">
      <alignment horizontal="justify" vertical="center" wrapText="1"/>
      <protection hidden="1"/>
    </xf>
    <xf numFmtId="1" fontId="20" fillId="11" borderId="11" xfId="0" applyNumberFormat="1" applyFont="1" applyFill="1" applyBorder="1" applyAlignment="1" applyProtection="1">
      <alignment horizontal="center" vertical="center" wrapText="1"/>
      <protection hidden="1"/>
    </xf>
    <xf numFmtId="1" fontId="2" fillId="11" borderId="11" xfId="0" applyNumberFormat="1" applyFont="1" applyFill="1" applyBorder="1" applyAlignment="1" applyProtection="1">
      <alignment horizontal="center" vertical="center" wrapText="1"/>
      <protection hidden="1"/>
    </xf>
    <xf numFmtId="1" fontId="2" fillId="11" borderId="13" xfId="0" applyNumberFormat="1"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11" fillId="3" borderId="14" xfId="0" applyFont="1" applyFill="1" applyBorder="1" applyAlignment="1" applyProtection="1">
      <alignment horizontal="center" vertical="center"/>
      <protection locked="0"/>
    </xf>
    <xf numFmtId="0" fontId="11" fillId="3" borderId="16" xfId="0" applyFont="1" applyFill="1" applyBorder="1" applyAlignment="1" applyProtection="1">
      <alignment horizontal="center" vertical="center"/>
      <protection locked="0"/>
    </xf>
    <xf numFmtId="0" fontId="11" fillId="3" borderId="15"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11" fillId="3" borderId="11"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1"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protection locked="0"/>
    </xf>
    <xf numFmtId="0" fontId="11" fillId="3" borderId="13" xfId="0" applyFont="1" applyFill="1" applyBorder="1" applyAlignment="1" applyProtection="1">
      <alignment horizontal="center" vertical="center"/>
      <protection locked="0"/>
    </xf>
    <xf numFmtId="0" fontId="42" fillId="3" borderId="11" xfId="0" applyFont="1" applyFill="1" applyBorder="1" applyAlignment="1">
      <alignment horizontal="right" vertical="center" wrapText="1"/>
    </xf>
    <xf numFmtId="0" fontId="42" fillId="3" borderId="12" xfId="0" applyFont="1" applyFill="1" applyBorder="1" applyAlignment="1">
      <alignment horizontal="right" vertical="center"/>
    </xf>
    <xf numFmtId="0" fontId="42" fillId="3" borderId="13" xfId="0" applyFont="1" applyFill="1" applyBorder="1" applyAlignment="1">
      <alignment horizontal="right" vertical="center"/>
    </xf>
    <xf numFmtId="0" fontId="11" fillId="2" borderId="14" xfId="0" applyFont="1" applyFill="1" applyBorder="1" applyAlignment="1" applyProtection="1">
      <alignment horizontal="center" vertical="center"/>
      <protection hidden="1"/>
    </xf>
    <xf numFmtId="0" fontId="11" fillId="2" borderId="16" xfId="0" applyFont="1" applyFill="1" applyBorder="1" applyAlignment="1" applyProtection="1">
      <alignment horizontal="center" vertical="center"/>
      <protection hidden="1"/>
    </xf>
    <xf numFmtId="0" fontId="11" fillId="2" borderId="17" xfId="0" applyFont="1" applyFill="1" applyBorder="1" applyAlignment="1" applyProtection="1">
      <alignment horizontal="center" vertical="center"/>
      <protection hidden="1"/>
    </xf>
    <xf numFmtId="0" fontId="11" fillId="2" borderId="19" xfId="0" applyFont="1" applyFill="1" applyBorder="1" applyAlignment="1" applyProtection="1">
      <alignment horizontal="center" vertical="center"/>
      <protection hidden="1"/>
    </xf>
    <xf numFmtId="2" fontId="2" fillId="8" borderId="51" xfId="2" applyNumberFormat="1" applyFont="1" applyFill="1" applyBorder="1" applyAlignment="1" applyProtection="1">
      <alignment horizontal="center" vertical="center" wrapText="1"/>
      <protection hidden="1"/>
    </xf>
    <xf numFmtId="2" fontId="2" fillId="8" borderId="2" xfId="2" applyNumberFormat="1" applyFont="1" applyFill="1" applyBorder="1" applyAlignment="1" applyProtection="1">
      <alignment horizontal="center" vertical="center" wrapText="1"/>
      <protection hidden="1"/>
    </xf>
    <xf numFmtId="2" fontId="2" fillId="8" borderId="3" xfId="2" applyNumberFormat="1" applyFont="1" applyFill="1" applyBorder="1" applyAlignment="1" applyProtection="1">
      <alignment horizontal="center" vertical="center" wrapText="1"/>
      <protection hidden="1"/>
    </xf>
    <xf numFmtId="2" fontId="2" fillId="8" borderId="20" xfId="2" applyNumberFormat="1" applyFont="1" applyFill="1" applyBorder="1" applyAlignment="1" applyProtection="1">
      <alignment horizontal="center" vertical="center" wrapText="1"/>
      <protection hidden="1"/>
    </xf>
    <xf numFmtId="2" fontId="2" fillId="8" borderId="0" xfId="2" applyNumberFormat="1" applyFont="1" applyFill="1" applyBorder="1" applyAlignment="1" applyProtection="1">
      <alignment horizontal="center" vertical="center" wrapText="1"/>
      <protection hidden="1"/>
    </xf>
    <xf numFmtId="2" fontId="2" fillId="8" borderId="10" xfId="2" applyNumberFormat="1" applyFont="1" applyFill="1" applyBorder="1" applyAlignment="1" applyProtection="1">
      <alignment horizontal="center" vertical="center" wrapText="1"/>
      <protection hidden="1"/>
    </xf>
    <xf numFmtId="2" fontId="2" fillId="8" borderId="45" xfId="2" applyNumberFormat="1" applyFont="1" applyFill="1" applyBorder="1" applyAlignment="1" applyProtection="1">
      <alignment horizontal="center" vertical="center" wrapText="1"/>
      <protection hidden="1"/>
    </xf>
    <xf numFmtId="2" fontId="2" fillId="8" borderId="35" xfId="2" applyNumberFormat="1" applyFont="1" applyFill="1" applyBorder="1" applyAlignment="1" applyProtection="1">
      <alignment horizontal="center" vertical="center" wrapText="1"/>
      <protection hidden="1"/>
    </xf>
    <xf numFmtId="2" fontId="2" fillId="8" borderId="36" xfId="2" applyNumberFormat="1" applyFont="1" applyFill="1" applyBorder="1" applyAlignment="1" applyProtection="1">
      <alignment horizontal="center" vertical="center" wrapText="1"/>
      <protection hidden="1"/>
    </xf>
    <xf numFmtId="1" fontId="2" fillId="8" borderId="51" xfId="0" applyNumberFormat="1" applyFont="1" applyFill="1" applyBorder="1" applyAlignment="1" applyProtection="1">
      <alignment horizontal="center" vertical="center" wrapText="1"/>
      <protection hidden="1"/>
    </xf>
    <xf numFmtId="1" fontId="2" fillId="8" borderId="2" xfId="0" applyNumberFormat="1" applyFont="1" applyFill="1" applyBorder="1" applyAlignment="1" applyProtection="1">
      <alignment horizontal="center" vertical="center" wrapText="1"/>
      <protection hidden="1"/>
    </xf>
    <xf numFmtId="1" fontId="2" fillId="8" borderId="47" xfId="0" applyNumberFormat="1" applyFont="1" applyFill="1" applyBorder="1" applyAlignment="1" applyProtection="1">
      <alignment horizontal="center" vertical="center" wrapText="1"/>
      <protection hidden="1"/>
    </xf>
    <xf numFmtId="1" fontId="2" fillId="8" borderId="20" xfId="0" applyNumberFormat="1" applyFont="1" applyFill="1" applyBorder="1" applyAlignment="1" applyProtection="1">
      <alignment horizontal="center" vertical="center" wrapText="1"/>
      <protection hidden="1"/>
    </xf>
    <xf numFmtId="1" fontId="2" fillId="8" borderId="0" xfId="0" applyNumberFormat="1" applyFont="1" applyFill="1" applyAlignment="1" applyProtection="1">
      <alignment horizontal="center" vertical="center" wrapText="1"/>
      <protection hidden="1"/>
    </xf>
    <xf numFmtId="1" fontId="2" fillId="8" borderId="21" xfId="0" applyNumberFormat="1" applyFont="1" applyFill="1" applyBorder="1" applyAlignment="1" applyProtection="1">
      <alignment horizontal="center" vertical="center" wrapText="1"/>
      <protection hidden="1"/>
    </xf>
    <xf numFmtId="1" fontId="2" fillId="8" borderId="45" xfId="0" applyNumberFormat="1" applyFont="1" applyFill="1" applyBorder="1" applyAlignment="1" applyProtection="1">
      <alignment horizontal="center" vertical="center" wrapText="1"/>
      <protection hidden="1"/>
    </xf>
    <xf numFmtId="1" fontId="2" fillId="8" borderId="35" xfId="0" applyNumberFormat="1" applyFont="1" applyFill="1" applyBorder="1" applyAlignment="1" applyProtection="1">
      <alignment horizontal="center" vertical="center" wrapText="1"/>
      <protection hidden="1"/>
    </xf>
    <xf numFmtId="1" fontId="2" fillId="8" borderId="46" xfId="0" applyNumberFormat="1" applyFont="1" applyFill="1" applyBorder="1" applyAlignment="1" applyProtection="1">
      <alignment horizontal="center" vertical="center" wrapText="1"/>
      <protection hidden="1"/>
    </xf>
    <xf numFmtId="1" fontId="2" fillId="8" borderId="1" xfId="2" applyNumberFormat="1" applyFont="1" applyFill="1" applyBorder="1" applyAlignment="1" applyProtection="1">
      <alignment horizontal="center" vertical="center" wrapText="1"/>
      <protection hidden="1"/>
    </xf>
    <xf numFmtId="1" fontId="2" fillId="8" borderId="47" xfId="2" applyNumberFormat="1" applyFont="1" applyFill="1" applyBorder="1" applyAlignment="1" applyProtection="1">
      <alignment horizontal="center" vertical="center" wrapText="1"/>
      <protection hidden="1"/>
    </xf>
    <xf numFmtId="1" fontId="2" fillId="8" borderId="7" xfId="2" applyNumberFormat="1" applyFont="1" applyFill="1" applyBorder="1" applyAlignment="1" applyProtection="1">
      <alignment horizontal="center" vertical="center" wrapText="1"/>
      <protection hidden="1"/>
    </xf>
    <xf numFmtId="1" fontId="2" fillId="8" borderId="21" xfId="2" applyNumberFormat="1" applyFont="1" applyFill="1" applyBorder="1" applyAlignment="1" applyProtection="1">
      <alignment horizontal="center" vertical="center" wrapText="1"/>
      <protection hidden="1"/>
    </xf>
    <xf numFmtId="1" fontId="2" fillId="8" borderId="34" xfId="2" applyNumberFormat="1" applyFont="1" applyFill="1" applyBorder="1" applyAlignment="1" applyProtection="1">
      <alignment horizontal="center" vertical="center" wrapText="1"/>
      <protection hidden="1"/>
    </xf>
    <xf numFmtId="1" fontId="2" fillId="8" borderId="46" xfId="2" applyNumberFormat="1"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protection hidden="1"/>
    </xf>
    <xf numFmtId="0" fontId="2" fillId="2" borderId="12" xfId="0" applyFont="1" applyFill="1" applyBorder="1" applyAlignment="1" applyProtection="1">
      <alignment horizontal="center" vertical="center"/>
      <protection hidden="1"/>
    </xf>
    <xf numFmtId="0" fontId="2" fillId="2" borderId="13" xfId="0" applyFont="1" applyFill="1" applyBorder="1" applyAlignment="1" applyProtection="1">
      <alignment horizontal="center" vertical="center"/>
      <protection hidden="1"/>
    </xf>
    <xf numFmtId="0" fontId="2" fillId="8" borderId="65" xfId="0" applyFont="1" applyFill="1" applyBorder="1" applyAlignment="1" applyProtection="1">
      <alignment horizontal="center" vertical="center" wrapText="1"/>
      <protection locked="0"/>
    </xf>
    <xf numFmtId="0" fontId="2" fillId="8" borderId="67" xfId="0" applyFont="1" applyFill="1" applyBorder="1" applyAlignment="1" applyProtection="1">
      <alignment horizontal="center" vertical="center" wrapText="1"/>
      <protection locked="0"/>
    </xf>
    <xf numFmtId="0" fontId="2" fillId="8" borderId="75" xfId="0" applyFont="1" applyFill="1" applyBorder="1" applyAlignment="1">
      <alignment vertical="center" wrapText="1"/>
    </xf>
    <xf numFmtId="0" fontId="2" fillId="8" borderId="59" xfId="0" applyFont="1" applyFill="1" applyBorder="1" applyAlignment="1">
      <alignment vertical="center" wrapText="1"/>
    </xf>
    <xf numFmtId="0" fontId="2" fillId="8" borderId="72" xfId="0" applyFont="1" applyFill="1" applyBorder="1" applyAlignment="1" applyProtection="1">
      <alignment horizontal="center" vertical="center"/>
      <protection locked="0"/>
    </xf>
    <xf numFmtId="0" fontId="2" fillId="8" borderId="73" xfId="0" applyFont="1" applyFill="1" applyBorder="1" applyAlignment="1" applyProtection="1">
      <alignment horizontal="center" vertical="center"/>
      <protection locked="0"/>
    </xf>
    <xf numFmtId="0" fontId="2" fillId="8" borderId="45" xfId="0" applyFont="1" applyFill="1" applyBorder="1" applyAlignment="1">
      <alignment vertical="center" wrapText="1"/>
    </xf>
    <xf numFmtId="0" fontId="2" fillId="8" borderId="36" xfId="0" applyFont="1" applyFill="1" applyBorder="1" applyAlignment="1">
      <alignment vertical="center" wrapText="1"/>
    </xf>
    <xf numFmtId="1" fontId="0" fillId="8" borderId="58" xfId="0" applyNumberFormat="1" applyFill="1" applyBorder="1" applyAlignment="1" applyProtection="1">
      <alignment horizontal="center" vertical="center" wrapText="1"/>
      <protection hidden="1"/>
    </xf>
    <xf numFmtId="1" fontId="0" fillId="8" borderId="25" xfId="0" applyNumberFormat="1" applyFill="1" applyBorder="1" applyAlignment="1" applyProtection="1">
      <alignment horizontal="center" vertical="center" wrapText="1"/>
      <protection hidden="1"/>
    </xf>
    <xf numFmtId="1" fontId="0" fillId="8" borderId="34" xfId="0" applyNumberFormat="1" applyFill="1" applyBorder="1" applyAlignment="1" applyProtection="1">
      <alignment horizontal="center" vertical="center" wrapText="1"/>
      <protection hidden="1"/>
    </xf>
    <xf numFmtId="1" fontId="0" fillId="8" borderId="39" xfId="0" applyNumberFormat="1" applyFill="1" applyBorder="1" applyAlignment="1" applyProtection="1">
      <alignment horizontal="center" vertical="center" wrapText="1"/>
      <protection hidden="1"/>
    </xf>
    <xf numFmtId="1" fontId="0" fillId="8" borderId="4" xfId="0" applyNumberFormat="1" applyFill="1" applyBorder="1" applyAlignment="1" applyProtection="1">
      <alignment horizontal="center" vertical="center" wrapText="1"/>
      <protection hidden="1"/>
    </xf>
    <xf numFmtId="1" fontId="0" fillId="8" borderId="5" xfId="0" applyNumberFormat="1" applyFill="1" applyBorder="1" applyAlignment="1" applyProtection="1">
      <alignment horizontal="center" vertical="center" wrapText="1"/>
      <protection hidden="1"/>
    </xf>
    <xf numFmtId="1" fontId="0" fillId="8" borderId="37" xfId="0" applyNumberFormat="1" applyFill="1" applyBorder="1" applyAlignment="1" applyProtection="1">
      <alignment horizontal="center" vertical="center" wrapText="1"/>
      <protection hidden="1"/>
    </xf>
    <xf numFmtId="1" fontId="0" fillId="8" borderId="6" xfId="0" applyNumberFormat="1" applyFill="1" applyBorder="1" applyAlignment="1" applyProtection="1">
      <alignment horizontal="center" vertical="center" wrapText="1"/>
      <protection hidden="1"/>
    </xf>
    <xf numFmtId="1" fontId="1" fillId="8" borderId="25" xfId="2" applyNumberFormat="1" applyFont="1" applyFill="1" applyBorder="1" applyAlignment="1" applyProtection="1">
      <alignment horizontal="center" vertical="center" wrapText="1"/>
      <protection hidden="1"/>
    </xf>
    <xf numFmtId="1" fontId="1" fillId="8" borderId="39" xfId="2" applyNumberFormat="1" applyFont="1" applyFill="1" applyBorder="1" applyAlignment="1" applyProtection="1">
      <alignment horizontal="center" vertical="center" wrapText="1"/>
      <protection hidden="1"/>
    </xf>
    <xf numFmtId="1" fontId="1" fillId="8" borderId="5" xfId="2" applyNumberFormat="1" applyFont="1" applyFill="1" applyBorder="1" applyAlignment="1" applyProtection="1">
      <alignment horizontal="center" vertical="center" wrapText="1"/>
      <protection hidden="1"/>
    </xf>
    <xf numFmtId="1" fontId="1" fillId="8" borderId="6" xfId="2" applyNumberFormat="1" applyFont="1" applyFill="1" applyBorder="1" applyAlignment="1" applyProtection="1">
      <alignment horizontal="center" vertical="center" wrapText="1"/>
      <protection hidden="1"/>
    </xf>
    <xf numFmtId="0" fontId="2" fillId="8" borderId="31" xfId="0" applyFont="1" applyFill="1" applyBorder="1" applyAlignment="1">
      <alignment vertical="center" wrapText="1"/>
    </xf>
    <xf numFmtId="0" fontId="2" fillId="8" borderId="48" xfId="0" applyFont="1" applyFill="1" applyBorder="1" applyAlignment="1">
      <alignment vertical="center" wrapText="1"/>
    </xf>
    <xf numFmtId="0" fontId="2" fillId="8" borderId="17" xfId="0" applyFont="1" applyFill="1" applyBorder="1" applyAlignment="1" applyProtection="1">
      <alignment horizontal="center" vertical="center"/>
      <protection locked="0"/>
    </xf>
    <xf numFmtId="0" fontId="2" fillId="8" borderId="19" xfId="0" applyFont="1" applyFill="1" applyBorder="1" applyAlignment="1" applyProtection="1">
      <alignment horizontal="center" vertical="center"/>
      <protection locked="0"/>
    </xf>
    <xf numFmtId="0" fontId="2" fillId="8" borderId="18"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8" borderId="34" xfId="0" applyFont="1" applyFill="1" applyBorder="1" applyAlignment="1" applyProtection="1">
      <alignment horizontal="center" vertical="center" wrapText="1"/>
      <protection locked="0"/>
    </xf>
    <xf numFmtId="0" fontId="2" fillId="8" borderId="35" xfId="0" applyFont="1" applyFill="1" applyBorder="1" applyAlignment="1" applyProtection="1">
      <alignment horizontal="center" vertical="center" wrapText="1"/>
      <protection locked="0"/>
    </xf>
    <xf numFmtId="0" fontId="40" fillId="0" borderId="14" xfId="0" applyFont="1" applyBorder="1" applyAlignment="1">
      <alignment horizontal="center" vertical="center"/>
    </xf>
    <xf numFmtId="0" fontId="40" fillId="0" borderId="16" xfId="0" applyFont="1" applyBorder="1" applyAlignment="1">
      <alignment horizontal="center" vertical="center"/>
    </xf>
    <xf numFmtId="0" fontId="40" fillId="0" borderId="15" xfId="0" applyFont="1" applyBorder="1" applyAlignment="1">
      <alignment horizontal="center" vertical="center"/>
    </xf>
    <xf numFmtId="0" fontId="40" fillId="0" borderId="45" xfId="0" applyFont="1" applyBorder="1" applyAlignment="1">
      <alignment horizontal="center" vertical="center"/>
    </xf>
    <xf numFmtId="0" fontId="40" fillId="0" borderId="35" xfId="0" applyFont="1" applyBorder="1" applyAlignment="1">
      <alignment horizontal="center" vertical="center"/>
    </xf>
    <xf numFmtId="0" fontId="40" fillId="0" borderId="46" xfId="0" applyFont="1" applyBorder="1" applyAlignment="1">
      <alignment horizontal="center" vertical="center"/>
    </xf>
    <xf numFmtId="0" fontId="39" fillId="8" borderId="20" xfId="0" applyFont="1" applyFill="1" applyBorder="1" applyAlignment="1">
      <alignment horizontal="center" vertical="center" wrapText="1"/>
    </xf>
    <xf numFmtId="0" fontId="39" fillId="8" borderId="0" xfId="0" applyFont="1" applyFill="1" applyAlignment="1">
      <alignment horizontal="center" vertical="center" wrapText="1"/>
    </xf>
    <xf numFmtId="0" fontId="39" fillId="8" borderId="21" xfId="0" applyFont="1" applyFill="1" applyBorder="1" applyAlignment="1">
      <alignment horizontal="center" vertical="center" wrapText="1"/>
    </xf>
    <xf numFmtId="0" fontId="39" fillId="8" borderId="17" xfId="0" applyFont="1" applyFill="1" applyBorder="1" applyAlignment="1">
      <alignment horizontal="center" vertical="center" wrapText="1"/>
    </xf>
    <xf numFmtId="0" fontId="39" fillId="8" borderId="19" xfId="0" applyFont="1" applyFill="1" applyBorder="1" applyAlignment="1">
      <alignment horizontal="center" vertical="center" wrapText="1"/>
    </xf>
    <xf numFmtId="0" fontId="39" fillId="8" borderId="18" xfId="0" applyFont="1" applyFill="1" applyBorder="1" applyAlignment="1">
      <alignment horizontal="center" vertical="center" wrapText="1"/>
    </xf>
    <xf numFmtId="2" fontId="2" fillId="8" borderId="17" xfId="2" applyNumberFormat="1" applyFont="1" applyFill="1" applyBorder="1" applyAlignment="1" applyProtection="1">
      <alignment horizontal="center" vertical="center" wrapText="1"/>
      <protection hidden="1"/>
    </xf>
    <xf numFmtId="2" fontId="2" fillId="8" borderId="19" xfId="2" applyNumberFormat="1" applyFont="1" applyFill="1" applyBorder="1" applyAlignment="1" applyProtection="1">
      <alignment horizontal="center" vertical="center" wrapText="1"/>
      <protection hidden="1"/>
    </xf>
    <xf numFmtId="2" fontId="2" fillId="8" borderId="56" xfId="2" applyNumberFormat="1" applyFont="1" applyFill="1" applyBorder="1" applyAlignment="1" applyProtection="1">
      <alignment horizontal="center" vertical="center" wrapText="1"/>
      <protection hidden="1"/>
    </xf>
    <xf numFmtId="2" fontId="2" fillId="8" borderId="51" xfId="0" applyNumberFormat="1" applyFont="1" applyFill="1" applyBorder="1" applyAlignment="1" applyProtection="1">
      <alignment horizontal="center" vertical="center" wrapText="1"/>
      <protection hidden="1"/>
    </xf>
    <xf numFmtId="2" fontId="2" fillId="8" borderId="2" xfId="0" applyNumberFormat="1" applyFont="1" applyFill="1" applyBorder="1" applyAlignment="1" applyProtection="1">
      <alignment horizontal="center" vertical="center" wrapText="1"/>
      <protection hidden="1"/>
    </xf>
    <xf numFmtId="2" fontId="2" fillId="8" borderId="47" xfId="0" applyNumberFormat="1" applyFont="1" applyFill="1" applyBorder="1" applyAlignment="1" applyProtection="1">
      <alignment horizontal="center" vertical="center" wrapText="1"/>
      <protection hidden="1"/>
    </xf>
    <xf numFmtId="2" fontId="2" fillId="8" borderId="20" xfId="0" applyNumberFormat="1" applyFont="1" applyFill="1" applyBorder="1" applyAlignment="1" applyProtection="1">
      <alignment horizontal="center" vertical="center" wrapText="1"/>
      <protection hidden="1"/>
    </xf>
    <xf numFmtId="2" fontId="2" fillId="8" borderId="0" xfId="0" applyNumberFormat="1" applyFont="1" applyFill="1" applyAlignment="1" applyProtection="1">
      <alignment horizontal="center" vertical="center" wrapText="1"/>
      <protection hidden="1"/>
    </xf>
    <xf numFmtId="2" fontId="2" fillId="8" borderId="21" xfId="0" applyNumberFormat="1" applyFont="1" applyFill="1" applyBorder="1" applyAlignment="1" applyProtection="1">
      <alignment horizontal="center" vertical="center" wrapText="1"/>
      <protection hidden="1"/>
    </xf>
    <xf numFmtId="2" fontId="2" fillId="8" borderId="17" xfId="0" applyNumberFormat="1" applyFont="1" applyFill="1" applyBorder="1" applyAlignment="1" applyProtection="1">
      <alignment horizontal="center" vertical="center" wrapText="1"/>
      <protection hidden="1"/>
    </xf>
    <xf numFmtId="2" fontId="2" fillId="8" borderId="19" xfId="0" applyNumberFormat="1" applyFont="1" applyFill="1" applyBorder="1" applyAlignment="1" applyProtection="1">
      <alignment horizontal="center" vertical="center" wrapText="1"/>
      <protection hidden="1"/>
    </xf>
    <xf numFmtId="2" fontId="2" fillId="8" borderId="18" xfId="0" applyNumberFormat="1" applyFont="1" applyFill="1" applyBorder="1" applyAlignment="1" applyProtection="1">
      <alignment horizontal="center" vertical="center" wrapText="1"/>
      <protection hidden="1"/>
    </xf>
    <xf numFmtId="2" fontId="2" fillId="8" borderId="1" xfId="2" applyNumberFormat="1" applyFont="1" applyFill="1" applyBorder="1" applyAlignment="1" applyProtection="1">
      <alignment horizontal="center" vertical="center" wrapText="1"/>
      <protection hidden="1"/>
    </xf>
    <xf numFmtId="2" fontId="2" fillId="8" borderId="47" xfId="2" applyNumberFormat="1" applyFont="1" applyFill="1" applyBorder="1" applyAlignment="1" applyProtection="1">
      <alignment horizontal="center" vertical="center" wrapText="1"/>
      <protection hidden="1"/>
    </xf>
    <xf numFmtId="2" fontId="2" fillId="8" borderId="7" xfId="2" applyNumberFormat="1" applyFont="1" applyFill="1" applyBorder="1" applyAlignment="1" applyProtection="1">
      <alignment horizontal="center" vertical="center" wrapText="1"/>
      <protection hidden="1"/>
    </xf>
    <xf numFmtId="2" fontId="2" fillId="8" borderId="21" xfId="2" applyNumberFormat="1" applyFont="1" applyFill="1" applyBorder="1" applyAlignment="1" applyProtection="1">
      <alignment horizontal="center" vertical="center" wrapText="1"/>
      <protection hidden="1"/>
    </xf>
    <xf numFmtId="2" fontId="2" fillId="8" borderId="27" xfId="2" applyNumberFormat="1" applyFont="1" applyFill="1" applyBorder="1" applyAlignment="1" applyProtection="1">
      <alignment horizontal="center" vertical="center" wrapText="1"/>
      <protection hidden="1"/>
    </xf>
    <xf numFmtId="2" fontId="2" fillId="8" borderId="18" xfId="2" applyNumberFormat="1" applyFont="1" applyFill="1" applyBorder="1" applyAlignment="1" applyProtection="1">
      <alignment horizontal="center" vertical="center" wrapText="1"/>
      <protection hidden="1"/>
    </xf>
    <xf numFmtId="0" fontId="18" fillId="8" borderId="59" xfId="0" applyFont="1" applyFill="1" applyBorder="1" applyAlignment="1" applyProtection="1">
      <alignment horizontal="justify" vertical="center" wrapText="1"/>
      <protection hidden="1"/>
    </xf>
    <xf numFmtId="0" fontId="11" fillId="8" borderId="22" xfId="0" applyFont="1" applyFill="1" applyBorder="1" applyAlignment="1" applyProtection="1">
      <alignment horizontal="center" vertical="center" wrapText="1"/>
      <protection hidden="1"/>
    </xf>
    <xf numFmtId="0" fontId="11" fillId="8" borderId="55" xfId="0" applyFont="1" applyFill="1" applyBorder="1" applyAlignment="1" applyProtection="1">
      <alignment horizontal="center" vertical="center" wrapText="1"/>
      <protection hidden="1"/>
    </xf>
    <xf numFmtId="0" fontId="11" fillId="8" borderId="23" xfId="0" applyFont="1" applyFill="1" applyBorder="1" applyAlignment="1" applyProtection="1">
      <alignment horizontal="center" vertical="center" wrapText="1"/>
      <protection hidden="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0" fillId="0" borderId="72" xfId="0" applyBorder="1" applyAlignment="1">
      <alignment horizontal="center" vertical="center"/>
    </xf>
    <xf numFmtId="0" fontId="45" fillId="0" borderId="45" xfId="0" applyFont="1" applyBorder="1" applyAlignment="1">
      <alignment horizontal="left" vertical="center" wrapText="1"/>
    </xf>
    <xf numFmtId="0" fontId="45" fillId="0" borderId="35" xfId="0" applyFont="1" applyBorder="1" applyAlignment="1">
      <alignment horizontal="left" vertical="center" wrapText="1"/>
    </xf>
    <xf numFmtId="0" fontId="45" fillId="0" borderId="46" xfId="0" applyFont="1" applyBorder="1" applyAlignment="1">
      <alignment horizontal="left" vertical="center" wrapText="1"/>
    </xf>
    <xf numFmtId="0" fontId="45" fillId="0" borderId="31" xfId="0" applyFont="1" applyBorder="1" applyAlignment="1">
      <alignment horizontal="left" vertical="center" wrapText="1"/>
    </xf>
    <xf numFmtId="0" fontId="45" fillId="0" borderId="32" xfId="0" applyFont="1" applyBorder="1" applyAlignment="1">
      <alignment horizontal="left" vertical="center" wrapText="1"/>
    </xf>
    <xf numFmtId="0" fontId="45" fillId="0" borderId="33" xfId="0" applyFont="1" applyBorder="1" applyAlignment="1">
      <alignment horizontal="left" vertical="center" wrapText="1"/>
    </xf>
    <xf numFmtId="0" fontId="45" fillId="0" borderId="17" xfId="0" applyFont="1" applyBorder="1" applyAlignment="1">
      <alignment horizontal="left" vertical="center" wrapText="1"/>
    </xf>
    <xf numFmtId="0" fontId="45" fillId="0" borderId="19" xfId="0" applyFont="1" applyBorder="1" applyAlignment="1">
      <alignment horizontal="left" vertical="center" wrapText="1"/>
    </xf>
    <xf numFmtId="0" fontId="45" fillId="0" borderId="18"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0" xfId="0" applyFont="1" applyAlignment="1">
      <alignment horizontal="center" vertical="center" wrapText="1"/>
    </xf>
    <xf numFmtId="0" fontId="16" fillId="0" borderId="21" xfId="0" applyFont="1" applyBorder="1" applyAlignment="1">
      <alignment horizontal="center" vertical="center" wrapText="1"/>
    </xf>
    <xf numFmtId="0" fontId="6" fillId="2" borderId="61" xfId="0" applyFont="1" applyFill="1" applyBorder="1" applyAlignment="1" applyProtection="1">
      <alignment horizontal="center" vertical="center"/>
      <protection hidden="1"/>
    </xf>
    <xf numFmtId="0" fontId="6" fillId="2" borderId="64" xfId="0" applyFont="1" applyFill="1" applyBorder="1" applyAlignment="1" applyProtection="1">
      <alignment horizontal="center" vertical="center"/>
      <protection hidden="1"/>
    </xf>
    <xf numFmtId="0" fontId="6" fillId="2" borderId="62" xfId="0" applyFont="1" applyFill="1" applyBorder="1" applyAlignment="1" applyProtection="1">
      <alignment horizontal="center" vertical="center"/>
      <protection hidden="1"/>
    </xf>
    <xf numFmtId="0" fontId="4" fillId="8" borderId="1" xfId="0" applyFont="1" applyFill="1" applyBorder="1" applyAlignment="1" applyProtection="1">
      <alignment horizontal="center" vertical="center"/>
      <protection hidden="1"/>
    </xf>
    <xf numFmtId="0" fontId="4" fillId="8" borderId="3" xfId="0" applyFont="1" applyFill="1" applyBorder="1" applyAlignment="1" applyProtection="1">
      <alignment horizontal="center" vertical="center"/>
      <protection hidden="1"/>
    </xf>
    <xf numFmtId="0" fontId="4" fillId="8" borderId="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wrapText="1"/>
      <protection hidden="1"/>
    </xf>
    <xf numFmtId="0" fontId="4" fillId="8" borderId="25" xfId="0" applyFont="1" applyFill="1" applyBorder="1" applyAlignment="1" applyProtection="1">
      <alignment horizontal="center" vertical="center" wrapText="1"/>
      <protection hidden="1"/>
    </xf>
    <xf numFmtId="0" fontId="5" fillId="8" borderId="2" xfId="0" applyFont="1" applyFill="1" applyBorder="1" applyAlignment="1" applyProtection="1">
      <alignment horizontal="center" vertical="center" wrapText="1"/>
      <protection hidden="1"/>
    </xf>
    <xf numFmtId="0" fontId="5" fillId="8" borderId="3" xfId="0" applyFont="1" applyFill="1" applyBorder="1" applyAlignment="1" applyProtection="1">
      <alignment horizontal="center" vertical="center" wrapText="1"/>
      <protection hidden="1"/>
    </xf>
    <xf numFmtId="0" fontId="5" fillId="8" borderId="35" xfId="0" applyFont="1" applyFill="1" applyBorder="1" applyAlignment="1" applyProtection="1">
      <alignment horizontal="center" vertical="center" wrapText="1"/>
      <protection hidden="1"/>
    </xf>
    <xf numFmtId="0" fontId="5" fillId="8" borderId="36" xfId="0" applyFont="1" applyFill="1" applyBorder="1" applyAlignment="1" applyProtection="1">
      <alignment horizontal="center" vertical="center" wrapText="1"/>
      <protection hidden="1"/>
    </xf>
    <xf numFmtId="0" fontId="13" fillId="8" borderId="7" xfId="0" applyFont="1" applyFill="1" applyBorder="1" applyAlignment="1" applyProtection="1">
      <alignment horizontal="center" vertical="center"/>
      <protection hidden="1"/>
    </xf>
    <xf numFmtId="0" fontId="13" fillId="8" borderId="10" xfId="0" applyFont="1" applyFill="1" applyBorder="1" applyAlignment="1" applyProtection="1">
      <alignment horizontal="center" vertical="center"/>
      <protection hidden="1"/>
    </xf>
    <xf numFmtId="3" fontId="5" fillId="8" borderId="7" xfId="0" applyNumberFormat="1" applyFont="1" applyFill="1" applyBorder="1" applyAlignment="1" applyProtection="1">
      <alignment horizontal="center" vertical="center"/>
      <protection hidden="1"/>
    </xf>
    <xf numFmtId="3" fontId="5" fillId="8" borderId="0" xfId="0" applyNumberFormat="1" applyFont="1" applyFill="1" applyAlignment="1" applyProtection="1">
      <alignment horizontal="center" vertical="center"/>
      <protection hidden="1"/>
    </xf>
    <xf numFmtId="3" fontId="5" fillId="8" borderId="10" xfId="0" applyNumberFormat="1" applyFont="1" applyFill="1" applyBorder="1" applyAlignment="1" applyProtection="1">
      <alignment horizontal="center" vertical="center"/>
      <protection hidden="1"/>
    </xf>
    <xf numFmtId="0" fontId="7" fillId="2" borderId="58"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39" xfId="0" applyFont="1" applyFill="1" applyBorder="1" applyAlignment="1">
      <alignment horizontal="center" vertical="center"/>
    </xf>
    <xf numFmtId="0" fontId="4" fillId="3" borderId="34" xfId="0" applyFont="1" applyFill="1" applyBorder="1" applyAlignment="1" applyProtection="1">
      <alignment horizontal="center" vertical="center"/>
      <protection locked="0"/>
    </xf>
    <xf numFmtId="0" fontId="4" fillId="3" borderId="35" xfId="0" applyFont="1" applyFill="1" applyBorder="1" applyAlignment="1" applyProtection="1">
      <alignment horizontal="center" vertical="center"/>
      <protection locked="0"/>
    </xf>
    <xf numFmtId="0" fontId="4" fillId="3" borderId="36" xfId="0" applyFont="1" applyFill="1" applyBorder="1" applyAlignment="1" applyProtection="1">
      <alignment horizontal="center" vertical="center"/>
      <protection locked="0"/>
    </xf>
    <xf numFmtId="49" fontId="4" fillId="3" borderId="34" xfId="0" applyNumberFormat="1" applyFont="1" applyFill="1" applyBorder="1" applyAlignment="1" applyProtection="1">
      <alignment horizontal="center" vertical="center"/>
      <protection locked="0"/>
    </xf>
    <xf numFmtId="49" fontId="4" fillId="3" borderId="36" xfId="0" applyNumberFormat="1"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50" xfId="0" applyFont="1" applyFill="1" applyBorder="1" applyAlignment="1" applyProtection="1">
      <alignment horizontal="center" vertical="center" wrapText="1"/>
      <protection locked="0"/>
    </xf>
    <xf numFmtId="0" fontId="4" fillId="3" borderId="44" xfId="0" applyFont="1" applyFill="1" applyBorder="1" applyAlignment="1" applyProtection="1">
      <alignment horizontal="center" vertical="center" wrapText="1"/>
      <protection locked="0"/>
    </xf>
    <xf numFmtId="3" fontId="4" fillId="8" borderId="50" xfId="0" applyNumberFormat="1" applyFont="1" applyFill="1" applyBorder="1" applyAlignment="1" applyProtection="1">
      <alignment horizontal="center" vertical="center" wrapText="1"/>
      <protection locked="0"/>
    </xf>
    <xf numFmtId="0" fontId="4" fillId="8" borderId="50" xfId="0" applyFont="1" applyFill="1" applyBorder="1" applyAlignment="1" applyProtection="1">
      <alignment horizontal="center" vertical="center" wrapText="1"/>
      <protection locked="0"/>
    </xf>
    <xf numFmtId="3" fontId="2" fillId="8" borderId="50" xfId="0" applyNumberFormat="1" applyFont="1" applyFill="1" applyBorder="1" applyAlignment="1" applyProtection="1">
      <alignment horizontal="center"/>
      <protection locked="0"/>
    </xf>
    <xf numFmtId="0" fontId="2" fillId="8" borderId="50" xfId="0" applyFont="1" applyFill="1" applyBorder="1" applyAlignment="1" applyProtection="1">
      <alignment horizontal="center"/>
      <protection locked="0"/>
    </xf>
    <xf numFmtId="0" fontId="5" fillId="8" borderId="7" xfId="0" applyFont="1" applyFill="1" applyBorder="1" applyAlignment="1" applyProtection="1">
      <alignment horizontal="center" vertical="center"/>
      <protection hidden="1"/>
    </xf>
    <xf numFmtId="0" fontId="5" fillId="8" borderId="0" xfId="0" applyFont="1" applyFill="1" applyAlignment="1" applyProtection="1">
      <alignment horizontal="center" vertical="center"/>
      <protection hidden="1"/>
    </xf>
    <xf numFmtId="0" fontId="5" fillId="8" borderId="10" xfId="0" applyFont="1" applyFill="1" applyBorder="1" applyAlignment="1" applyProtection="1">
      <alignment horizontal="center" vertical="center"/>
      <protection hidden="1"/>
    </xf>
    <xf numFmtId="49" fontId="6" fillId="2" borderId="4" xfId="0" applyNumberFormat="1" applyFont="1" applyFill="1" applyBorder="1" applyAlignment="1" applyProtection="1">
      <alignment horizontal="center" vertical="center" wrapText="1"/>
      <protection locked="0"/>
    </xf>
    <xf numFmtId="49" fontId="6" fillId="2" borderId="5" xfId="0" applyNumberFormat="1" applyFont="1" applyFill="1" applyBorder="1" applyAlignment="1" applyProtection="1">
      <alignment horizontal="center" vertical="center" wrapText="1"/>
      <protection locked="0"/>
    </xf>
    <xf numFmtId="49" fontId="6" fillId="2" borderId="6" xfId="0" applyNumberFormat="1" applyFont="1" applyFill="1" applyBorder="1" applyAlignment="1" applyProtection="1">
      <alignment horizontal="center" vertical="center" wrapText="1"/>
      <protection locked="0"/>
    </xf>
    <xf numFmtId="0" fontId="9" fillId="8" borderId="4" xfId="0" applyFont="1" applyFill="1" applyBorder="1" applyAlignment="1" applyProtection="1">
      <alignment horizontal="center" vertical="center" wrapText="1"/>
      <protection locked="0"/>
    </xf>
    <xf numFmtId="0" fontId="9" fillId="8" borderId="5" xfId="0" applyFont="1" applyFill="1" applyBorder="1" applyAlignment="1" applyProtection="1">
      <alignment horizontal="center" vertical="center" wrapText="1"/>
      <protection locked="0"/>
    </xf>
    <xf numFmtId="0" fontId="9" fillId="8" borderId="49" xfId="0" applyFont="1" applyFill="1" applyBorder="1" applyAlignment="1" applyProtection="1">
      <alignment horizontal="center" vertical="center" wrapText="1"/>
      <protection locked="0"/>
    </xf>
    <xf numFmtId="0" fontId="9" fillId="8" borderId="50" xfId="0" applyFont="1" applyFill="1" applyBorder="1" applyAlignment="1" applyProtection="1">
      <alignment horizontal="center" vertical="center" wrapText="1"/>
      <protection locked="0"/>
    </xf>
    <xf numFmtId="0" fontId="0" fillId="3" borderId="5" xfId="0" applyFill="1" applyBorder="1" applyAlignment="1" applyProtection="1">
      <alignment horizontal="center" wrapText="1"/>
      <protection locked="0"/>
    </xf>
    <xf numFmtId="0" fontId="4" fillId="8" borderId="5" xfId="0" applyFont="1" applyFill="1" applyBorder="1" applyAlignment="1" applyProtection="1">
      <alignment horizontal="center" vertical="center" wrapText="1"/>
      <protection locked="0"/>
    </xf>
    <xf numFmtId="0" fontId="4" fillId="8" borderId="6"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protection locked="0"/>
    </xf>
    <xf numFmtId="0" fontId="5" fillId="3" borderId="34" xfId="0" applyFont="1" applyFill="1" applyBorder="1" applyAlignment="1" applyProtection="1">
      <alignment horizontal="center" vertical="center"/>
      <protection locked="0"/>
    </xf>
    <xf numFmtId="0" fontId="5" fillId="3" borderId="35" xfId="0" applyFont="1" applyFill="1" applyBorder="1" applyAlignment="1" applyProtection="1">
      <alignment horizontal="center" vertical="center"/>
      <protection locked="0"/>
    </xf>
    <xf numFmtId="0" fontId="5" fillId="3" borderId="36" xfId="0" applyFont="1" applyFill="1" applyBorder="1" applyAlignment="1" applyProtection="1">
      <alignment horizontal="center" vertical="center"/>
      <protection locked="0"/>
    </xf>
    <xf numFmtId="49" fontId="5" fillId="3" borderId="34" xfId="0" applyNumberFormat="1" applyFont="1" applyFill="1" applyBorder="1" applyAlignment="1" applyProtection="1">
      <alignment horizontal="center" vertical="center" wrapText="1"/>
      <protection locked="0"/>
    </xf>
    <xf numFmtId="49" fontId="5" fillId="3" borderId="36" xfId="0" applyNumberFormat="1" applyFont="1" applyFill="1" applyBorder="1" applyAlignment="1" applyProtection="1">
      <alignment horizontal="center" vertical="center" wrapText="1"/>
      <protection locked="0"/>
    </xf>
    <xf numFmtId="0" fontId="5" fillId="3" borderId="34" xfId="0" applyFont="1" applyFill="1" applyBorder="1" applyAlignment="1" applyProtection="1">
      <alignment horizontal="center" vertical="center" wrapText="1"/>
      <protection locked="0"/>
    </xf>
    <xf numFmtId="0" fontId="5" fillId="3" borderId="36" xfId="0" applyFont="1" applyFill="1" applyBorder="1" applyAlignment="1" applyProtection="1">
      <alignment horizontal="center" vertical="center" wrapText="1"/>
      <protection locked="0"/>
    </xf>
    <xf numFmtId="3" fontId="5" fillId="3" borderId="34" xfId="0" applyNumberFormat="1" applyFont="1" applyFill="1" applyBorder="1" applyAlignment="1" applyProtection="1">
      <alignment horizontal="center" vertical="center"/>
      <protection locked="0"/>
    </xf>
    <xf numFmtId="3" fontId="5" fillId="3" borderId="35" xfId="0" applyNumberFormat="1" applyFont="1" applyFill="1" applyBorder="1" applyAlignment="1" applyProtection="1">
      <alignment horizontal="center" vertical="center"/>
      <protection locked="0"/>
    </xf>
    <xf numFmtId="3" fontId="5" fillId="3" borderId="36" xfId="0" applyNumberFormat="1"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top" wrapText="1"/>
      <protection locked="0"/>
    </xf>
    <xf numFmtId="0" fontId="13" fillId="3" borderId="6" xfId="0" applyFont="1" applyFill="1" applyBorder="1" applyAlignment="1" applyProtection="1">
      <alignment horizontal="center" vertical="top" wrapText="1"/>
      <protection locked="0"/>
    </xf>
    <xf numFmtId="0" fontId="17" fillId="8" borderId="1"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7" fillId="8" borderId="34" xfId="0" applyFont="1" applyFill="1" applyBorder="1" applyAlignment="1">
      <alignment horizontal="center" vertical="center" wrapText="1"/>
    </xf>
    <xf numFmtId="0" fontId="17" fillId="8" borderId="35" xfId="0" applyFont="1" applyFill="1" applyBorder="1" applyAlignment="1">
      <alignment horizontal="center" vertical="center" wrapText="1"/>
    </xf>
    <xf numFmtId="0" fontId="17" fillId="8" borderId="36" xfId="0" applyFont="1" applyFill="1" applyBorder="1" applyAlignment="1">
      <alignment horizontal="center" vertical="center" wrapText="1"/>
    </xf>
    <xf numFmtId="0" fontId="17" fillId="8" borderId="1" xfId="0" applyFont="1" applyFill="1" applyBorder="1" applyAlignment="1" applyProtection="1">
      <alignment horizontal="center" vertical="center" wrapText="1"/>
      <protection hidden="1"/>
    </xf>
    <xf numFmtId="0" fontId="17" fillId="8" borderId="2" xfId="0" applyFont="1" applyFill="1" applyBorder="1" applyAlignment="1" applyProtection="1">
      <alignment horizontal="center" vertical="center" wrapText="1"/>
      <protection hidden="1"/>
    </xf>
    <xf numFmtId="0" fontId="17" fillId="8" borderId="3" xfId="0" applyFont="1" applyFill="1" applyBorder="1" applyAlignment="1" applyProtection="1">
      <alignment horizontal="center" vertical="center" wrapText="1"/>
      <protection hidden="1"/>
    </xf>
    <xf numFmtId="0" fontId="17" fillId="8" borderId="34" xfId="0" applyFont="1" applyFill="1" applyBorder="1" applyAlignment="1" applyProtection="1">
      <alignment horizontal="center" vertical="center" wrapText="1"/>
      <protection hidden="1"/>
    </xf>
    <xf numFmtId="0" fontId="17" fillId="8" borderId="35" xfId="0" applyFont="1" applyFill="1" applyBorder="1" applyAlignment="1" applyProtection="1">
      <alignment horizontal="center" vertical="center" wrapText="1"/>
      <protection hidden="1"/>
    </xf>
    <xf numFmtId="0" fontId="17" fillId="8" borderId="36" xfId="0" applyFont="1" applyFill="1" applyBorder="1" applyAlignment="1" applyProtection="1">
      <alignment horizontal="center" vertical="center" wrapText="1"/>
      <protection hidden="1"/>
    </xf>
    <xf numFmtId="0" fontId="2" fillId="8" borderId="9" xfId="0" applyFont="1" applyFill="1" applyBorder="1" applyAlignment="1" applyProtection="1">
      <alignment horizontal="center" wrapText="1"/>
      <protection locked="0"/>
    </xf>
    <xf numFmtId="0" fontId="2" fillId="8" borderId="25" xfId="0" applyFont="1" applyFill="1" applyBorder="1" applyAlignment="1" applyProtection="1">
      <alignment horizontal="center" wrapText="1"/>
      <protection locked="0"/>
    </xf>
    <xf numFmtId="0" fontId="13" fillId="0" borderId="37"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48" xfId="0" applyFont="1" applyBorder="1" applyAlignment="1" applyProtection="1">
      <alignment horizontal="center" vertical="center" wrapText="1"/>
      <protection locked="0"/>
    </xf>
    <xf numFmtId="0" fontId="37" fillId="0" borderId="16" xfId="0" applyFont="1" applyBorder="1" applyAlignment="1">
      <alignment horizontal="center" vertical="center" wrapText="1"/>
    </xf>
    <xf numFmtId="0" fontId="5" fillId="8" borderId="34" xfId="0" applyFont="1" applyFill="1" applyBorder="1" applyAlignment="1" applyProtection="1">
      <alignment horizontal="center" vertical="center" wrapText="1"/>
      <protection hidden="1"/>
    </xf>
    <xf numFmtId="49" fontId="5" fillId="8" borderId="34" xfId="0" applyNumberFormat="1" applyFont="1" applyFill="1" applyBorder="1" applyAlignment="1" applyProtection="1">
      <alignment horizontal="center" vertical="center" wrapText="1"/>
      <protection hidden="1"/>
    </xf>
    <xf numFmtId="49" fontId="5" fillId="8" borderId="36" xfId="0" applyNumberFormat="1" applyFont="1" applyFill="1" applyBorder="1" applyAlignment="1" applyProtection="1">
      <alignment horizontal="center" vertical="center" wrapText="1"/>
      <protection hidden="1"/>
    </xf>
    <xf numFmtId="0" fontId="13" fillId="3" borderId="34" xfId="0" applyFont="1" applyFill="1" applyBorder="1" applyAlignment="1" applyProtection="1">
      <alignment horizontal="center" vertical="center"/>
      <protection locked="0"/>
    </xf>
    <xf numFmtId="0" fontId="13" fillId="3" borderId="36" xfId="0" applyFont="1" applyFill="1" applyBorder="1" applyAlignment="1" applyProtection="1">
      <alignment horizontal="center" vertical="center"/>
      <protection locked="0"/>
    </xf>
    <xf numFmtId="0" fontId="17" fillId="8" borderId="4"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8" borderId="6" xfId="0" applyFont="1" applyFill="1" applyBorder="1" applyAlignment="1">
      <alignment horizontal="center" vertical="center" wrapText="1"/>
    </xf>
    <xf numFmtId="0" fontId="10" fillId="3" borderId="5"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49" fontId="10" fillId="3" borderId="5" xfId="0" applyNumberFormat="1" applyFont="1" applyFill="1" applyBorder="1" applyAlignment="1" applyProtection="1">
      <alignment horizontal="center" vertical="top" wrapText="1"/>
      <protection locked="0"/>
    </xf>
    <xf numFmtId="49" fontId="10" fillId="3" borderId="6" xfId="0" applyNumberFormat="1" applyFont="1" applyFill="1" applyBorder="1" applyAlignment="1" applyProtection="1">
      <alignment horizontal="center" vertical="top" wrapText="1"/>
      <protection locked="0"/>
    </xf>
    <xf numFmtId="0" fontId="12" fillId="0" borderId="14"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5" xfId="0" applyFont="1" applyBorder="1" applyAlignment="1">
      <alignment horizontal="center" vertical="center" wrapText="1"/>
    </xf>
    <xf numFmtId="0" fontId="18" fillId="8" borderId="8" xfId="0" applyFont="1" applyFill="1" applyBorder="1" applyAlignment="1" applyProtection="1">
      <alignment horizontal="left" vertical="center" wrapText="1"/>
      <protection hidden="1"/>
    </xf>
    <xf numFmtId="0" fontId="18" fillId="8" borderId="9" xfId="0" applyFont="1" applyFill="1" applyBorder="1" applyAlignment="1" applyProtection="1">
      <alignment horizontal="left" vertical="center" wrapText="1"/>
      <protection hidden="1"/>
    </xf>
    <xf numFmtId="0" fontId="18" fillId="8" borderId="38" xfId="0" applyFont="1" applyFill="1" applyBorder="1" applyAlignment="1" applyProtection="1">
      <alignment horizontal="left" vertical="center" wrapText="1"/>
      <protection hidden="1"/>
    </xf>
    <xf numFmtId="0" fontId="2" fillId="11" borderId="11" xfId="0" applyFont="1" applyFill="1" applyBorder="1" applyAlignment="1" applyProtection="1">
      <alignment horizontal="center" vertical="center"/>
      <protection hidden="1"/>
    </xf>
    <xf numFmtId="0" fontId="2" fillId="11" borderId="12" xfId="0" applyFont="1" applyFill="1" applyBorder="1" applyAlignment="1" applyProtection="1">
      <alignment horizontal="center" vertical="center"/>
      <protection hidden="1"/>
    </xf>
    <xf numFmtId="0" fontId="2" fillId="11" borderId="13" xfId="0" applyFont="1" applyFill="1" applyBorder="1" applyAlignment="1" applyProtection="1">
      <alignment horizontal="center" vertical="center"/>
      <protection hidden="1"/>
    </xf>
    <xf numFmtId="0" fontId="0" fillId="8" borderId="51" xfId="0" applyFill="1" applyBorder="1" applyAlignment="1" applyProtection="1">
      <alignment horizontal="left" vertical="center" wrapText="1"/>
      <protection hidden="1"/>
    </xf>
    <xf numFmtId="0" fontId="0" fillId="8" borderId="2" xfId="0" applyFill="1" applyBorder="1" applyAlignment="1" applyProtection="1">
      <alignment horizontal="left" vertical="center" wrapText="1"/>
      <protection hidden="1"/>
    </xf>
    <xf numFmtId="0" fontId="0" fillId="8" borderId="3" xfId="0" applyFill="1" applyBorder="1" applyAlignment="1" applyProtection="1">
      <alignment horizontal="left" vertical="center" wrapText="1"/>
      <protection hidden="1"/>
    </xf>
    <xf numFmtId="0" fontId="0" fillId="8" borderId="45" xfId="0" applyFill="1" applyBorder="1" applyAlignment="1" applyProtection="1">
      <alignment horizontal="left" vertical="center" wrapText="1"/>
      <protection hidden="1"/>
    </xf>
    <xf numFmtId="0" fontId="0" fillId="8" borderId="35" xfId="0" applyFill="1" applyBorder="1" applyAlignment="1" applyProtection="1">
      <alignment horizontal="left" vertical="center" wrapText="1"/>
      <protection hidden="1"/>
    </xf>
    <xf numFmtId="0" fontId="0" fillId="8" borderId="36" xfId="0" applyFill="1" applyBorder="1" applyAlignment="1" applyProtection="1">
      <alignment horizontal="left" vertical="center" wrapText="1"/>
      <protection hidden="1"/>
    </xf>
    <xf numFmtId="0" fontId="12" fillId="8" borderId="31" xfId="0" applyFont="1" applyFill="1" applyBorder="1" applyAlignment="1" applyProtection="1">
      <alignment horizontal="center" vertical="center"/>
      <protection hidden="1"/>
    </xf>
    <xf numFmtId="0" fontId="12" fillId="8" borderId="32" xfId="0" applyFont="1" applyFill="1" applyBorder="1" applyAlignment="1" applyProtection="1">
      <alignment horizontal="center" vertical="center"/>
      <protection hidden="1"/>
    </xf>
    <xf numFmtId="0" fontId="12" fillId="8" borderId="48" xfId="0" applyFont="1" applyFill="1" applyBorder="1" applyAlignment="1" applyProtection="1">
      <alignment horizontal="center" vertical="center"/>
      <protection hidden="1"/>
    </xf>
    <xf numFmtId="0" fontId="26" fillId="8" borderId="58" xfId="0" applyFont="1" applyFill="1" applyBorder="1" applyAlignment="1" applyProtection="1">
      <alignment horizontal="left" vertical="center" wrapText="1"/>
      <protection hidden="1"/>
    </xf>
    <xf numFmtId="0" fontId="26" fillId="8" borderId="25" xfId="0" applyFont="1" applyFill="1" applyBorder="1" applyAlignment="1" applyProtection="1">
      <alignment horizontal="left" vertical="center" wrapText="1"/>
      <protection hidden="1"/>
    </xf>
    <xf numFmtId="0" fontId="26" fillId="8" borderId="39" xfId="0" applyFont="1" applyFill="1" applyBorder="1" applyAlignment="1" applyProtection="1">
      <alignment horizontal="left" vertical="center" wrapText="1"/>
      <protection hidden="1"/>
    </xf>
    <xf numFmtId="0" fontId="12" fillId="8" borderId="40" xfId="0" applyFont="1" applyFill="1" applyBorder="1" applyAlignment="1" applyProtection="1">
      <alignment horizontal="center" vertical="center" wrapText="1"/>
      <protection hidden="1"/>
    </xf>
    <xf numFmtId="0" fontId="12" fillId="8" borderId="41" xfId="0" applyFont="1" applyFill="1" applyBorder="1" applyAlignment="1" applyProtection="1">
      <alignment horizontal="center" vertical="center" wrapText="1"/>
      <protection hidden="1"/>
    </xf>
    <xf numFmtId="0" fontId="12" fillId="8" borderId="42" xfId="0" applyFont="1" applyFill="1" applyBorder="1" applyAlignment="1" applyProtection="1">
      <alignment horizontal="center" vertical="center" wrapText="1"/>
      <protection hidden="1"/>
    </xf>
    <xf numFmtId="1" fontId="2" fillId="8" borderId="43" xfId="0" applyNumberFormat="1" applyFont="1" applyFill="1" applyBorder="1" applyAlignment="1" applyProtection="1">
      <alignment horizontal="center" vertical="center"/>
      <protection hidden="1"/>
    </xf>
    <xf numFmtId="1" fontId="2" fillId="8" borderId="41" xfId="0" applyNumberFormat="1" applyFont="1" applyFill="1" applyBorder="1" applyAlignment="1" applyProtection="1">
      <alignment horizontal="center" vertical="center"/>
      <protection hidden="1"/>
    </xf>
    <xf numFmtId="1" fontId="2" fillId="8" borderId="63" xfId="0" applyNumberFormat="1" applyFont="1" applyFill="1" applyBorder="1" applyAlignment="1" applyProtection="1">
      <alignment horizontal="center" vertical="center"/>
      <protection hidden="1"/>
    </xf>
    <xf numFmtId="0" fontId="11" fillId="8" borderId="20" xfId="0" applyFont="1" applyFill="1" applyBorder="1" applyAlignment="1" applyProtection="1">
      <alignment horizontal="center" vertical="center" wrapText="1"/>
      <protection hidden="1"/>
    </xf>
    <xf numFmtId="0" fontId="11" fillId="8" borderId="0" xfId="0" applyFont="1" applyFill="1" applyAlignment="1" applyProtection="1">
      <alignment horizontal="center" vertical="center" wrapText="1"/>
      <protection hidden="1"/>
    </xf>
    <xf numFmtId="0" fontId="11" fillId="8" borderId="21" xfId="0" applyFont="1" applyFill="1" applyBorder="1" applyAlignment="1" applyProtection="1">
      <alignment horizontal="center" vertical="center" wrapText="1"/>
      <protection hidden="1"/>
    </xf>
    <xf numFmtId="0" fontId="11" fillId="8" borderId="17" xfId="0" applyFont="1" applyFill="1" applyBorder="1" applyAlignment="1" applyProtection="1">
      <alignment horizontal="center" vertical="center" wrapText="1"/>
      <protection hidden="1"/>
    </xf>
    <xf numFmtId="0" fontId="11" fillId="8" borderId="19" xfId="0" applyFont="1" applyFill="1" applyBorder="1" applyAlignment="1" applyProtection="1">
      <alignment horizontal="center" vertical="center" wrapText="1"/>
      <protection hidden="1"/>
    </xf>
    <xf numFmtId="0" fontId="11" fillId="8" borderId="18" xfId="0" applyFont="1" applyFill="1" applyBorder="1" applyAlignment="1" applyProtection="1">
      <alignment horizontal="center" vertical="center" wrapText="1"/>
      <protection hidden="1"/>
    </xf>
    <xf numFmtId="0" fontId="12" fillId="8" borderId="26" xfId="0" applyFont="1" applyFill="1" applyBorder="1" applyAlignment="1">
      <alignment horizontal="center" vertical="center"/>
    </xf>
    <xf numFmtId="0" fontId="12" fillId="8" borderId="16" xfId="0" applyFont="1" applyFill="1" applyBorder="1" applyAlignment="1">
      <alignment horizontal="center" vertical="center"/>
    </xf>
    <xf numFmtId="0" fontId="12" fillId="8" borderId="15" xfId="0" applyFont="1" applyFill="1" applyBorder="1" applyAlignment="1">
      <alignment horizontal="center" vertical="center"/>
    </xf>
    <xf numFmtId="0" fontId="12" fillId="8" borderId="34" xfId="0" applyFont="1" applyFill="1" applyBorder="1" applyAlignment="1">
      <alignment horizontal="center" vertical="center"/>
    </xf>
    <xf numFmtId="0" fontId="12" fillId="8" borderId="35" xfId="0" applyFont="1" applyFill="1" applyBorder="1" applyAlignment="1">
      <alignment horizontal="center" vertical="center"/>
    </xf>
    <xf numFmtId="0" fontId="12" fillId="8" borderId="46" xfId="0" applyFont="1" applyFill="1" applyBorder="1" applyAlignment="1">
      <alignment horizontal="center" vertical="center"/>
    </xf>
    <xf numFmtId="0" fontId="15" fillId="3" borderId="1" xfId="0" applyFont="1" applyFill="1" applyBorder="1" applyAlignment="1" applyProtection="1">
      <alignment horizontal="center" vertical="top"/>
      <protection locked="0"/>
    </xf>
    <xf numFmtId="0" fontId="15" fillId="3" borderId="2" xfId="0" applyFont="1" applyFill="1" applyBorder="1" applyAlignment="1" applyProtection="1">
      <alignment horizontal="center" vertical="top"/>
      <protection locked="0"/>
    </xf>
    <xf numFmtId="0" fontId="15" fillId="3" borderId="47" xfId="0" applyFont="1" applyFill="1" applyBorder="1" applyAlignment="1" applyProtection="1">
      <alignment horizontal="center" vertical="top"/>
      <protection locked="0"/>
    </xf>
    <xf numFmtId="0" fontId="15" fillId="3" borderId="27" xfId="0" applyFont="1" applyFill="1" applyBorder="1" applyAlignment="1" applyProtection="1">
      <alignment horizontal="center" vertical="top"/>
      <protection locked="0"/>
    </xf>
    <xf numFmtId="0" fontId="15" fillId="3" borderId="19" xfId="0" applyFont="1" applyFill="1" applyBorder="1" applyAlignment="1" applyProtection="1">
      <alignment horizontal="center" vertical="top"/>
      <protection locked="0"/>
    </xf>
    <xf numFmtId="0" fontId="15" fillId="3" borderId="18" xfId="0" applyFont="1" applyFill="1" applyBorder="1" applyAlignment="1" applyProtection="1">
      <alignment horizontal="center" vertical="top"/>
      <protection locked="0"/>
    </xf>
    <xf numFmtId="2" fontId="2" fillId="0" borderId="11" xfId="2" applyNumberFormat="1" applyFont="1" applyBorder="1" applyAlignment="1" applyProtection="1">
      <alignment horizontal="center" vertical="center" wrapText="1"/>
      <protection hidden="1"/>
    </xf>
    <xf numFmtId="2" fontId="2" fillId="0" borderId="13" xfId="2" applyNumberFormat="1" applyFont="1" applyBorder="1" applyAlignment="1" applyProtection="1">
      <alignment horizontal="center" vertical="center" wrapText="1"/>
      <protection hidden="1"/>
    </xf>
    <xf numFmtId="1" fontId="0" fillId="8" borderId="11" xfId="2" applyNumberFormat="1" applyFont="1" applyFill="1" applyBorder="1" applyAlignment="1" applyProtection="1">
      <alignment horizontal="center" vertical="center" wrapText="1"/>
      <protection hidden="1"/>
    </xf>
    <xf numFmtId="1" fontId="0" fillId="8" borderId="12" xfId="2" applyNumberFormat="1" applyFont="1" applyFill="1" applyBorder="1" applyAlignment="1" applyProtection="1">
      <alignment horizontal="center" vertical="center" wrapText="1"/>
      <protection hidden="1"/>
    </xf>
    <xf numFmtId="1" fontId="2" fillId="8" borderId="14" xfId="0" applyNumberFormat="1" applyFont="1" applyFill="1" applyBorder="1" applyAlignment="1" applyProtection="1">
      <alignment horizontal="center" vertical="center" wrapText="1"/>
      <protection hidden="1"/>
    </xf>
    <xf numFmtId="1" fontId="2" fillId="8" borderId="15" xfId="0" applyNumberFormat="1" applyFont="1" applyFill="1" applyBorder="1" applyAlignment="1" applyProtection="1">
      <alignment horizontal="center" vertical="center" wrapText="1"/>
      <protection hidden="1"/>
    </xf>
    <xf numFmtId="1" fontId="2" fillId="8" borderId="17" xfId="0" applyNumberFormat="1" applyFont="1" applyFill="1" applyBorder="1" applyAlignment="1" applyProtection="1">
      <alignment horizontal="center" vertical="center" wrapText="1"/>
      <protection hidden="1"/>
    </xf>
    <xf numFmtId="1" fontId="2" fillId="8" borderId="18" xfId="0" applyNumberFormat="1" applyFont="1" applyFill="1" applyBorder="1" applyAlignment="1" applyProtection="1">
      <alignment horizontal="center" vertical="center" wrapText="1"/>
      <protection hidden="1"/>
    </xf>
    <xf numFmtId="0" fontId="15" fillId="8" borderId="29" xfId="0" applyFont="1" applyFill="1" applyBorder="1" applyAlignment="1">
      <alignment vertical="center"/>
    </xf>
    <xf numFmtId="0" fontId="15" fillId="8" borderId="5" xfId="0" applyFont="1" applyFill="1" applyBorder="1" applyAlignment="1">
      <alignment vertical="center"/>
    </xf>
    <xf numFmtId="0" fontId="15" fillId="8" borderId="29" xfId="0" applyFont="1" applyFill="1" applyBorder="1" applyAlignment="1">
      <alignment horizontal="left" vertical="center"/>
    </xf>
    <xf numFmtId="0" fontId="15" fillId="8" borderId="5" xfId="0" applyFont="1" applyFill="1" applyBorder="1" applyAlignment="1">
      <alignment horizontal="left" vertical="center"/>
    </xf>
    <xf numFmtId="0" fontId="15" fillId="8" borderId="51" xfId="0" applyFont="1" applyFill="1" applyBorder="1" applyAlignment="1">
      <alignment horizontal="left" vertical="center"/>
    </xf>
    <xf numFmtId="0" fontId="15" fillId="8" borderId="3" xfId="0" applyFont="1" applyFill="1" applyBorder="1" applyAlignment="1">
      <alignment horizontal="left" vertical="center"/>
    </xf>
    <xf numFmtId="0" fontId="15" fillId="8" borderId="17" xfId="0" applyFont="1" applyFill="1" applyBorder="1" applyAlignment="1">
      <alignment horizontal="left" vertical="center"/>
    </xf>
    <xf numFmtId="0" fontId="15" fillId="8" borderId="56" xfId="0" applyFont="1" applyFill="1" applyBorder="1" applyAlignment="1">
      <alignment horizontal="left" vertical="center"/>
    </xf>
    <xf numFmtId="0" fontId="12" fillId="8" borderId="57" xfId="0" applyFont="1" applyFill="1" applyBorder="1" applyAlignment="1">
      <alignment horizontal="center" vertical="center"/>
    </xf>
    <xf numFmtId="0" fontId="12" fillId="8" borderId="36" xfId="0" applyFont="1" applyFill="1" applyBorder="1" applyAlignment="1">
      <alignment horizontal="center" vertical="center"/>
    </xf>
    <xf numFmtId="0" fontId="15" fillId="3" borderId="5" xfId="0" applyFont="1" applyFill="1" applyBorder="1" applyAlignment="1" applyProtection="1">
      <alignment horizontal="center" vertical="top"/>
      <protection locked="0"/>
    </xf>
    <xf numFmtId="0" fontId="15" fillId="3" borderId="50" xfId="0" applyFont="1" applyFill="1" applyBorder="1" applyAlignment="1" applyProtection="1">
      <alignment horizontal="center" vertical="top"/>
      <protection locked="0"/>
    </xf>
    <xf numFmtId="0" fontId="15" fillId="8" borderId="1" xfId="0" applyFont="1" applyFill="1" applyBorder="1" applyAlignment="1">
      <alignment horizontal="left" vertical="center"/>
    </xf>
    <xf numFmtId="0" fontId="15" fillId="8" borderId="27" xfId="0" applyFont="1" applyFill="1" applyBorder="1" applyAlignment="1">
      <alignment horizontal="left" vertical="center"/>
    </xf>
    <xf numFmtId="2" fontId="2" fillId="11" borderId="11" xfId="0" applyNumberFormat="1" applyFont="1" applyFill="1" applyBorder="1" applyAlignment="1" applyProtection="1">
      <alignment horizontal="center" vertical="center" wrapText="1"/>
      <protection hidden="1"/>
    </xf>
    <xf numFmtId="2" fontId="2" fillId="11" borderId="12" xfId="0" applyNumberFormat="1" applyFont="1" applyFill="1" applyBorder="1" applyAlignment="1" applyProtection="1">
      <alignment horizontal="center" vertical="center" wrapText="1"/>
      <protection hidden="1"/>
    </xf>
    <xf numFmtId="2" fontId="2" fillId="11" borderId="13" xfId="0" applyNumberFormat="1" applyFont="1" applyFill="1" applyBorder="1" applyAlignment="1" applyProtection="1">
      <alignment horizontal="center" vertical="center" wrapText="1"/>
      <protection hidden="1"/>
    </xf>
    <xf numFmtId="0" fontId="8" fillId="2" borderId="11" xfId="0" applyFont="1" applyFill="1" applyBorder="1" applyAlignment="1" applyProtection="1">
      <alignment horizontal="center" vertical="center" wrapText="1"/>
      <protection hidden="1"/>
    </xf>
    <xf numFmtId="0" fontId="8" fillId="2" borderId="12" xfId="0" applyFont="1" applyFill="1" applyBorder="1" applyAlignment="1" applyProtection="1">
      <alignment horizontal="center" vertical="center" wrapText="1"/>
      <protection hidden="1"/>
    </xf>
    <xf numFmtId="0" fontId="8" fillId="2" borderId="13"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6" fillId="8" borderId="61" xfId="0" applyFont="1" applyFill="1" applyBorder="1" applyAlignment="1" applyProtection="1">
      <alignment horizontal="left" vertical="center" wrapText="1"/>
      <protection hidden="1"/>
    </xf>
    <xf numFmtId="0" fontId="26" fillId="8" borderId="64" xfId="0" applyFont="1" applyFill="1" applyBorder="1" applyAlignment="1" applyProtection="1">
      <alignment horizontal="left" vertical="center" wrapText="1"/>
      <protection hidden="1"/>
    </xf>
    <xf numFmtId="0" fontId="26" fillId="8" borderId="62" xfId="0" applyFont="1" applyFill="1" applyBorder="1" applyAlignment="1" applyProtection="1">
      <alignment horizontal="left" vertical="center" wrapText="1"/>
      <protection hidden="1"/>
    </xf>
    <xf numFmtId="0" fontId="26" fillId="8" borderId="4" xfId="0" applyFont="1" applyFill="1" applyBorder="1" applyAlignment="1" applyProtection="1">
      <alignment horizontal="left" vertical="center" wrapText="1"/>
      <protection hidden="1"/>
    </xf>
    <xf numFmtId="0" fontId="26" fillId="8" borderId="5" xfId="0" applyFont="1" applyFill="1" applyBorder="1" applyAlignment="1" applyProtection="1">
      <alignment horizontal="left" vertical="center" wrapText="1"/>
      <protection hidden="1"/>
    </xf>
    <xf numFmtId="0" fontId="26" fillId="8" borderId="6" xfId="0" applyFont="1" applyFill="1" applyBorder="1" applyAlignment="1" applyProtection="1">
      <alignment horizontal="left" vertical="center" wrapText="1"/>
      <protection hidden="1"/>
    </xf>
    <xf numFmtId="0" fontId="18" fillId="8" borderId="4" xfId="0" applyFont="1" applyFill="1" applyBorder="1" applyAlignment="1" applyProtection="1">
      <alignment horizontal="left" vertical="center" wrapText="1"/>
      <protection hidden="1"/>
    </xf>
    <xf numFmtId="0" fontId="18" fillId="8" borderId="5" xfId="0" applyFont="1" applyFill="1" applyBorder="1" applyAlignment="1" applyProtection="1">
      <alignment horizontal="left" vertical="center" wrapText="1"/>
      <protection hidden="1"/>
    </xf>
    <xf numFmtId="0" fontId="18" fillId="8" borderId="6" xfId="0" applyFont="1" applyFill="1" applyBorder="1" applyAlignment="1" applyProtection="1">
      <alignment horizontal="left" vertical="center" wrapText="1"/>
      <protection hidden="1"/>
    </xf>
    <xf numFmtId="0" fontId="8" fillId="11" borderId="11" xfId="0" applyFont="1" applyFill="1" applyBorder="1" applyAlignment="1" applyProtection="1">
      <alignment horizontal="center" vertical="center" wrapText="1"/>
      <protection locked="0"/>
    </xf>
    <xf numFmtId="0" fontId="8" fillId="11" borderId="12" xfId="0" applyFont="1" applyFill="1" applyBorder="1" applyAlignment="1" applyProtection="1">
      <alignment horizontal="center" vertical="center" wrapText="1"/>
      <protection locked="0"/>
    </xf>
    <xf numFmtId="0" fontId="8" fillId="11" borderId="13" xfId="0" applyFont="1" applyFill="1" applyBorder="1" applyAlignment="1" applyProtection="1">
      <alignment horizontal="center" vertical="center" wrapText="1"/>
      <protection locked="0"/>
    </xf>
    <xf numFmtId="0" fontId="12" fillId="0" borderId="20" xfId="0" applyFont="1" applyBorder="1" applyAlignment="1">
      <alignment horizontal="center" vertical="center" wrapText="1"/>
    </xf>
    <xf numFmtId="0" fontId="12" fillId="0" borderId="0" xfId="0" applyFont="1" applyAlignment="1">
      <alignment horizontal="center" vertical="center" wrapText="1"/>
    </xf>
    <xf numFmtId="0" fontId="12" fillId="0" borderId="2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46" xfId="0" applyFont="1" applyBorder="1" applyAlignment="1">
      <alignment horizontal="center" vertical="center" wrapText="1"/>
    </xf>
    <xf numFmtId="9" fontId="0" fillId="8" borderId="1" xfId="0" applyNumberFormat="1" applyFill="1" applyBorder="1" applyAlignment="1" applyProtection="1">
      <alignment horizontal="center" vertical="center" wrapText="1"/>
      <protection hidden="1"/>
    </xf>
    <xf numFmtId="9" fontId="0" fillId="8" borderId="3" xfId="0" applyNumberFormat="1" applyFill="1" applyBorder="1" applyAlignment="1" applyProtection="1">
      <alignment horizontal="center" vertical="center" wrapText="1"/>
      <protection hidden="1"/>
    </xf>
    <xf numFmtId="9" fontId="0" fillId="8" borderId="34" xfId="0" applyNumberFormat="1" applyFill="1" applyBorder="1" applyAlignment="1" applyProtection="1">
      <alignment horizontal="center" vertical="center" wrapText="1"/>
      <protection hidden="1"/>
    </xf>
    <xf numFmtId="9" fontId="0" fillId="8" borderId="36" xfId="0" applyNumberFormat="1" applyFill="1" applyBorder="1" applyAlignment="1" applyProtection="1">
      <alignment horizontal="center" vertical="center" wrapText="1"/>
      <protection hidden="1"/>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11" fillId="11" borderId="19" xfId="0" applyFont="1" applyFill="1" applyBorder="1" applyAlignment="1" applyProtection="1">
      <alignment horizontal="center" vertical="center"/>
      <protection hidden="1"/>
    </xf>
    <xf numFmtId="0" fontId="11" fillId="11" borderId="18" xfId="0" applyFont="1" applyFill="1" applyBorder="1" applyAlignment="1" applyProtection="1">
      <alignment horizontal="center" vertical="center"/>
      <protection hidden="1"/>
    </xf>
    <xf numFmtId="0" fontId="11" fillId="11" borderId="17" xfId="0" applyFont="1" applyFill="1" applyBorder="1" applyAlignment="1" applyProtection="1">
      <alignment horizontal="center" vertical="center" wrapText="1"/>
      <protection hidden="1"/>
    </xf>
    <xf numFmtId="0" fontId="11" fillId="11" borderId="19" xfId="0" applyFont="1" applyFill="1" applyBorder="1" applyAlignment="1" applyProtection="1">
      <alignment horizontal="center" vertical="center" wrapText="1"/>
      <protection hidden="1"/>
    </xf>
    <xf numFmtId="0" fontId="11" fillId="11" borderId="18" xfId="0" applyFont="1" applyFill="1" applyBorder="1" applyAlignment="1" applyProtection="1">
      <alignment horizontal="center" vertical="center" wrapText="1"/>
      <protection hidden="1"/>
    </xf>
    <xf numFmtId="1" fontId="0" fillId="8" borderId="1" xfId="1" applyNumberFormat="1" applyFont="1" applyFill="1" applyBorder="1" applyAlignment="1" applyProtection="1">
      <alignment horizontal="center" vertical="center" wrapText="1"/>
      <protection hidden="1"/>
    </xf>
    <xf numFmtId="1" fontId="0" fillId="8" borderId="47" xfId="1" applyNumberFormat="1" applyFont="1" applyFill="1" applyBorder="1" applyAlignment="1" applyProtection="1">
      <alignment horizontal="center" vertical="center" wrapText="1"/>
      <protection hidden="1"/>
    </xf>
    <xf numFmtId="1" fontId="0" fillId="8" borderId="34" xfId="1" applyNumberFormat="1" applyFont="1" applyFill="1" applyBorder="1" applyAlignment="1" applyProtection="1">
      <alignment horizontal="center" vertical="center" wrapText="1"/>
      <protection hidden="1"/>
    </xf>
    <xf numFmtId="1" fontId="0" fillId="8" borderId="46" xfId="1" applyNumberFormat="1" applyFont="1" applyFill="1" applyBorder="1" applyAlignment="1" applyProtection="1">
      <alignment horizontal="center" vertical="center" wrapText="1"/>
      <protection hidden="1"/>
    </xf>
    <xf numFmtId="0" fontId="26" fillId="8" borderId="49" xfId="0" applyFont="1" applyFill="1" applyBorder="1" applyAlignment="1" applyProtection="1">
      <alignment horizontal="left" vertical="center" wrapText="1"/>
      <protection hidden="1"/>
    </xf>
    <xf numFmtId="0" fontId="26" fillId="8" borderId="50" xfId="0" applyFont="1" applyFill="1" applyBorder="1" applyAlignment="1" applyProtection="1">
      <alignment horizontal="left" vertical="center" wrapText="1"/>
      <protection hidden="1"/>
    </xf>
    <xf numFmtId="0" fontId="26" fillId="8" borderId="44" xfId="0" applyFont="1" applyFill="1" applyBorder="1" applyAlignment="1" applyProtection="1">
      <alignment horizontal="left" vertical="center" wrapText="1"/>
      <protection hidden="1"/>
    </xf>
    <xf numFmtId="0" fontId="11" fillId="11" borderId="11" xfId="0" applyFont="1" applyFill="1" applyBorder="1" applyAlignment="1" applyProtection="1">
      <alignment horizontal="center" vertical="center" wrapText="1"/>
      <protection hidden="1"/>
    </xf>
    <xf numFmtId="0" fontId="11" fillId="11" borderId="12" xfId="0" applyFont="1" applyFill="1" applyBorder="1" applyAlignment="1" applyProtection="1">
      <alignment horizontal="center" vertical="center" wrapText="1"/>
      <protection hidden="1"/>
    </xf>
    <xf numFmtId="0" fontId="11" fillId="11" borderId="13" xfId="0" applyFont="1" applyFill="1" applyBorder="1" applyAlignment="1" applyProtection="1">
      <alignment horizontal="center" vertical="center" wrapText="1"/>
      <protection hidden="1"/>
    </xf>
    <xf numFmtId="0" fontId="12" fillId="8" borderId="28" xfId="0" applyFont="1" applyFill="1" applyBorder="1" applyAlignment="1">
      <alignment horizontal="center" vertical="center"/>
    </xf>
    <xf numFmtId="0" fontId="15" fillId="8" borderId="29" xfId="0" applyFont="1" applyFill="1" applyBorder="1"/>
    <xf numFmtId="0" fontId="15" fillId="8" borderId="4" xfId="0" applyFont="1" applyFill="1" applyBorder="1"/>
    <xf numFmtId="0" fontId="15" fillId="8" borderId="5" xfId="0" applyFont="1" applyFill="1" applyBorder="1"/>
    <xf numFmtId="0" fontId="12" fillId="8" borderId="26" xfId="0" applyFont="1" applyFill="1" applyBorder="1" applyAlignment="1">
      <alignment horizontal="center" vertical="center" wrapText="1"/>
    </xf>
    <xf numFmtId="0" fontId="15" fillId="8" borderId="16" xfId="0" applyFont="1" applyFill="1" applyBorder="1" applyAlignment="1">
      <alignment wrapText="1"/>
    </xf>
    <xf numFmtId="0" fontId="15" fillId="8" borderId="57" xfId="0" applyFont="1" applyFill="1" applyBorder="1" applyAlignment="1">
      <alignment wrapText="1"/>
    </xf>
    <xf numFmtId="0" fontId="15" fillId="8" borderId="34" xfId="0" applyFont="1" applyFill="1" applyBorder="1" applyAlignment="1">
      <alignment wrapText="1"/>
    </xf>
    <xf numFmtId="0" fontId="15" fillId="8" borderId="35" xfId="0" applyFont="1" applyFill="1" applyBorder="1" applyAlignment="1">
      <alignment wrapText="1"/>
    </xf>
    <xf numFmtId="0" fontId="15" fillId="8" borderId="36" xfId="0" applyFont="1" applyFill="1" applyBorder="1" applyAlignment="1">
      <alignment wrapText="1"/>
    </xf>
    <xf numFmtId="0" fontId="12" fillId="8" borderId="72" xfId="0" applyFont="1" applyFill="1" applyBorder="1" applyAlignment="1">
      <alignment horizontal="center"/>
    </xf>
    <xf numFmtId="0" fontId="12" fillId="8" borderId="73" xfId="0" applyFont="1" applyFill="1" applyBorder="1" applyAlignment="1">
      <alignment horizontal="center"/>
    </xf>
    <xf numFmtId="0" fontId="12" fillId="8" borderId="59" xfId="0" applyFont="1" applyFill="1" applyBorder="1" applyAlignment="1">
      <alignment horizontal="center"/>
    </xf>
    <xf numFmtId="14" fontId="12" fillId="3" borderId="37" xfId="0" applyNumberFormat="1" applyFont="1" applyFill="1" applyBorder="1" applyAlignment="1" applyProtection="1">
      <alignment horizontal="center"/>
      <protection locked="0"/>
    </xf>
    <xf numFmtId="0" fontId="12" fillId="3" borderId="32" xfId="0" applyFont="1" applyFill="1" applyBorder="1" applyAlignment="1" applyProtection="1">
      <alignment horizontal="center"/>
      <protection locked="0"/>
    </xf>
    <xf numFmtId="0" fontId="12" fillId="3" borderId="48" xfId="0" applyFont="1" applyFill="1" applyBorder="1" applyAlignment="1" applyProtection="1">
      <alignment horizontal="center"/>
      <protection locked="0"/>
    </xf>
    <xf numFmtId="0" fontId="0" fillId="8" borderId="0" xfId="0" applyFill="1" applyAlignment="1" applyProtection="1">
      <alignment horizontal="center" vertical="center"/>
      <protection hidden="1"/>
    </xf>
    <xf numFmtId="0" fontId="0" fillId="8" borderId="21" xfId="0" applyFill="1" applyBorder="1" applyAlignment="1" applyProtection="1">
      <alignment horizontal="center" vertical="center"/>
      <protection hidden="1"/>
    </xf>
    <xf numFmtId="0" fontId="0" fillId="8" borderId="45" xfId="0" applyFill="1" applyBorder="1" applyAlignment="1" applyProtection="1">
      <alignment horizontal="center" vertical="center" wrapText="1"/>
      <protection hidden="1"/>
    </xf>
    <xf numFmtId="0" fontId="0" fillId="8" borderId="35" xfId="0" applyFill="1" applyBorder="1" applyAlignment="1" applyProtection="1">
      <alignment horizontal="center" vertical="center" wrapText="1"/>
      <protection hidden="1"/>
    </xf>
    <xf numFmtId="0" fontId="0" fillId="8" borderId="36" xfId="0" applyFill="1" applyBorder="1" applyAlignment="1" applyProtection="1">
      <alignment horizontal="center" vertical="center" wrapText="1"/>
      <protection hidden="1"/>
    </xf>
    <xf numFmtId="49" fontId="0" fillId="8" borderId="35" xfId="0" applyNumberFormat="1" applyFill="1" applyBorder="1" applyAlignment="1" applyProtection="1">
      <alignment horizontal="center" vertical="center" wrapText="1"/>
      <protection hidden="1"/>
    </xf>
    <xf numFmtId="0" fontId="12" fillId="2" borderId="20" xfId="0" applyFont="1" applyFill="1" applyBorder="1" applyAlignment="1" applyProtection="1">
      <alignment horizontal="center" vertical="center"/>
      <protection hidden="1"/>
    </xf>
    <xf numFmtId="0" fontId="12" fillId="2" borderId="0" xfId="0" applyFont="1" applyFill="1" applyAlignment="1" applyProtection="1">
      <alignment horizontal="center" vertical="center"/>
      <protection hidden="1"/>
    </xf>
    <xf numFmtId="0" fontId="12" fillId="2" borderId="21" xfId="0" applyFont="1" applyFill="1" applyBorder="1" applyAlignment="1" applyProtection="1">
      <alignment horizontal="center" vertical="center"/>
      <protection hidden="1"/>
    </xf>
    <xf numFmtId="1" fontId="46" fillId="3" borderId="1" xfId="3" applyNumberFormat="1" applyFont="1" applyFill="1" applyBorder="1" applyAlignment="1" applyProtection="1">
      <alignment horizontal="center" vertical="center"/>
      <protection locked="0"/>
    </xf>
    <xf numFmtId="1" fontId="46" fillId="3" borderId="3" xfId="3" applyNumberFormat="1" applyFont="1" applyFill="1" applyBorder="1" applyAlignment="1" applyProtection="1">
      <alignment horizontal="center" vertical="center"/>
      <protection locked="0"/>
    </xf>
    <xf numFmtId="1" fontId="46" fillId="3" borderId="34" xfId="3" applyNumberFormat="1" applyFont="1" applyFill="1" applyBorder="1" applyAlignment="1" applyProtection="1">
      <alignment horizontal="center" vertical="center"/>
      <protection locked="0"/>
    </xf>
    <xf numFmtId="1" fontId="46" fillId="3" borderId="36" xfId="3" applyNumberFormat="1" applyFont="1" applyFill="1" applyBorder="1" applyAlignment="1" applyProtection="1">
      <alignment horizontal="center" vertical="center"/>
      <protection locked="0"/>
    </xf>
    <xf numFmtId="0" fontId="12" fillId="5" borderId="14"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5" xfId="0" applyFont="1" applyFill="1" applyBorder="1" applyAlignment="1">
      <alignment horizontal="center" vertical="center"/>
    </xf>
    <xf numFmtId="0" fontId="12" fillId="3" borderId="11" xfId="0" applyFont="1" applyFill="1" applyBorder="1" applyAlignment="1" applyProtection="1">
      <alignment horizontal="center" vertical="center"/>
      <protection locked="0"/>
    </xf>
    <xf numFmtId="0" fontId="12" fillId="3" borderId="12" xfId="0" applyFont="1" applyFill="1" applyBorder="1" applyAlignment="1" applyProtection="1">
      <alignment horizontal="center" vertical="center"/>
      <protection locked="0"/>
    </xf>
    <xf numFmtId="0" fontId="12" fillId="3" borderId="13" xfId="0" applyFont="1" applyFill="1" applyBorder="1" applyAlignment="1" applyProtection="1">
      <alignment horizontal="center" vertical="center"/>
      <protection locked="0"/>
    </xf>
    <xf numFmtId="0" fontId="12" fillId="8" borderId="11" xfId="0" applyFont="1" applyFill="1" applyBorder="1" applyAlignment="1">
      <alignment horizontal="center" vertical="center"/>
    </xf>
    <xf numFmtId="0" fontId="12" fillId="8" borderId="12" xfId="0" applyFont="1" applyFill="1" applyBorder="1" applyAlignment="1">
      <alignment horizontal="center" vertical="center"/>
    </xf>
    <xf numFmtId="49" fontId="0" fillId="3" borderId="34" xfId="0" applyNumberFormat="1" applyFill="1" applyBorder="1" applyAlignment="1" applyProtection="1">
      <alignment horizontal="center" vertical="center" wrapText="1"/>
      <protection locked="0"/>
    </xf>
    <xf numFmtId="49" fontId="0" fillId="3" borderId="35" xfId="0" applyNumberFormat="1" applyFill="1" applyBorder="1" applyAlignment="1" applyProtection="1">
      <alignment horizontal="center" vertical="center" wrapText="1"/>
      <protection locked="0"/>
    </xf>
    <xf numFmtId="49" fontId="0" fillId="3" borderId="36" xfId="0" applyNumberFormat="1" applyFill="1" applyBorder="1" applyAlignment="1" applyProtection="1">
      <alignment horizontal="center" vertical="center" wrapText="1"/>
      <protection locked="0"/>
    </xf>
    <xf numFmtId="0" fontId="0" fillId="3" borderId="34" xfId="0" applyFill="1" applyBorder="1" applyAlignment="1" applyProtection="1">
      <alignment horizontal="center" vertical="center" wrapText="1"/>
      <protection locked="0"/>
    </xf>
    <xf numFmtId="0" fontId="0" fillId="3" borderId="36" xfId="0" applyFill="1" applyBorder="1" applyAlignment="1" applyProtection="1">
      <alignment horizontal="center" vertical="center" wrapText="1"/>
      <protection locked="0"/>
    </xf>
    <xf numFmtId="0" fontId="12" fillId="8" borderId="57" xfId="0" applyFont="1" applyFill="1" applyBorder="1" applyAlignment="1">
      <alignment horizontal="left" vertical="center"/>
    </xf>
    <xf numFmtId="0" fontId="12" fillId="8" borderId="45" xfId="0" applyFont="1" applyFill="1" applyBorder="1" applyAlignment="1">
      <alignment horizontal="left" vertical="center"/>
    </xf>
    <xf numFmtId="0" fontId="12" fillId="8" borderId="36" xfId="0" applyFont="1" applyFill="1" applyBorder="1" applyAlignment="1">
      <alignment horizontal="left" vertical="center"/>
    </xf>
    <xf numFmtId="0" fontId="12" fillId="3" borderId="16" xfId="0" applyFont="1" applyFill="1" applyBorder="1" applyAlignment="1" applyProtection="1">
      <alignment horizontal="center" vertical="center"/>
      <protection locked="0"/>
    </xf>
    <xf numFmtId="0" fontId="12" fillId="3" borderId="15" xfId="0" applyFont="1" applyFill="1" applyBorder="1" applyAlignment="1" applyProtection="1">
      <alignment horizontal="center" vertical="center"/>
      <protection locked="0"/>
    </xf>
    <xf numFmtId="0" fontId="12" fillId="3" borderId="35" xfId="0" applyFont="1" applyFill="1" applyBorder="1" applyAlignment="1" applyProtection="1">
      <alignment horizontal="center" vertical="center"/>
      <protection locked="0"/>
    </xf>
    <xf numFmtId="0" fontId="12" fillId="3" borderId="46" xfId="0" applyFont="1" applyFill="1" applyBorder="1" applyAlignment="1" applyProtection="1">
      <alignment horizontal="center" vertical="center"/>
      <protection locked="0"/>
    </xf>
    <xf numFmtId="0" fontId="12" fillId="3" borderId="0" xfId="0" applyFont="1" applyFill="1" applyAlignment="1" applyProtection="1">
      <alignment horizontal="center" vertical="top"/>
      <protection locked="0"/>
    </xf>
    <xf numFmtId="0" fontId="12" fillId="3" borderId="21" xfId="0" applyFont="1" applyFill="1" applyBorder="1" applyAlignment="1" applyProtection="1">
      <alignment horizontal="center" vertical="top"/>
      <protection locked="0"/>
    </xf>
    <xf numFmtId="14" fontId="16" fillId="3" borderId="3" xfId="0" applyNumberFormat="1" applyFont="1" applyFill="1" applyBorder="1" applyAlignment="1" applyProtection="1">
      <alignment horizontal="center"/>
      <protection locked="0"/>
    </xf>
    <xf numFmtId="14" fontId="16" fillId="3" borderId="9" xfId="0" applyNumberFormat="1" applyFont="1" applyFill="1" applyBorder="1" applyAlignment="1" applyProtection="1">
      <alignment horizontal="center"/>
      <protection locked="0"/>
    </xf>
    <xf numFmtId="14" fontId="16" fillId="3" borderId="1" xfId="0" applyNumberFormat="1" applyFont="1" applyFill="1" applyBorder="1" applyAlignment="1" applyProtection="1">
      <alignment horizontal="center"/>
      <protection locked="0"/>
    </xf>
    <xf numFmtId="14" fontId="16" fillId="3" borderId="38" xfId="0" applyNumberFormat="1" applyFont="1" applyFill="1" applyBorder="1" applyAlignment="1" applyProtection="1">
      <alignment horizontal="center"/>
      <protection locked="0"/>
    </xf>
    <xf numFmtId="0" fontId="12" fillId="8" borderId="28" xfId="0" applyFont="1" applyFill="1" applyBorder="1" applyAlignment="1">
      <alignment horizontal="left" vertical="center"/>
    </xf>
    <xf numFmtId="0" fontId="12" fillId="8" borderId="29" xfId="0" applyFont="1" applyFill="1" applyBorder="1" applyAlignment="1">
      <alignment horizontal="left" vertical="center"/>
    </xf>
    <xf numFmtId="1" fontId="2" fillId="8" borderId="37" xfId="1" applyNumberFormat="1" applyFont="1" applyFill="1" applyBorder="1" applyAlignment="1" applyProtection="1">
      <alignment horizontal="center" vertical="center"/>
      <protection hidden="1"/>
    </xf>
    <xf numFmtId="1" fontId="2" fillId="8" borderId="32" xfId="1" applyNumberFormat="1" applyFont="1" applyFill="1" applyBorder="1" applyAlignment="1" applyProtection="1">
      <alignment horizontal="center" vertical="center"/>
      <protection hidden="1"/>
    </xf>
    <xf numFmtId="1" fontId="2" fillId="8" borderId="33" xfId="1" applyNumberFormat="1" applyFont="1" applyFill="1" applyBorder="1" applyAlignment="1" applyProtection="1">
      <alignment horizontal="center" vertical="center"/>
      <protection hidden="1"/>
    </xf>
    <xf numFmtId="0" fontId="12" fillId="8" borderId="49" xfId="0" applyFont="1" applyFill="1" applyBorder="1" applyAlignment="1">
      <alignment horizontal="left" vertical="center"/>
    </xf>
    <xf numFmtId="0" fontId="12" fillId="8" borderId="50" xfId="0" applyFont="1" applyFill="1" applyBorder="1" applyAlignment="1">
      <alignment horizontal="left" vertical="center"/>
    </xf>
    <xf numFmtId="0" fontId="12" fillId="3" borderId="0" xfId="0" applyFont="1" applyFill="1" applyAlignment="1" applyProtection="1">
      <alignment horizontal="center"/>
      <protection locked="0"/>
    </xf>
    <xf numFmtId="0" fontId="12" fillId="3" borderId="21" xfId="0" applyFont="1" applyFill="1" applyBorder="1" applyAlignment="1" applyProtection="1">
      <alignment horizontal="center"/>
      <protection locked="0"/>
    </xf>
    <xf numFmtId="0" fontId="12" fillId="3" borderId="19" xfId="0" applyFont="1" applyFill="1" applyBorder="1" applyAlignment="1" applyProtection="1">
      <alignment horizontal="center"/>
      <protection locked="0"/>
    </xf>
    <xf numFmtId="0" fontId="12" fillId="3" borderId="18" xfId="0" applyFont="1" applyFill="1" applyBorder="1" applyAlignment="1" applyProtection="1">
      <alignment horizontal="center"/>
      <protection locked="0"/>
    </xf>
    <xf numFmtId="0" fontId="16" fillId="8" borderId="28" xfId="0" applyFont="1" applyFill="1" applyBorder="1" applyAlignment="1">
      <alignment horizontal="center" vertical="center"/>
    </xf>
    <xf numFmtId="0" fontId="16" fillId="8" borderId="29" xfId="0" applyFont="1" applyFill="1" applyBorder="1" applyAlignment="1">
      <alignment horizontal="center" vertical="center"/>
    </xf>
    <xf numFmtId="0" fontId="16" fillId="8" borderId="30" xfId="0" applyFont="1" applyFill="1" applyBorder="1" applyAlignment="1">
      <alignment horizontal="center" vertical="center"/>
    </xf>
    <xf numFmtId="0" fontId="16" fillId="8" borderId="8" xfId="0" applyFont="1" applyFill="1" applyBorder="1" applyAlignment="1">
      <alignment horizontal="center" vertical="center"/>
    </xf>
    <xf numFmtId="0" fontId="16" fillId="8" borderId="9" xfId="0" applyFont="1" applyFill="1" applyBorder="1" applyAlignment="1">
      <alignment horizontal="center" vertical="center"/>
    </xf>
    <xf numFmtId="0" fontId="16" fillId="8" borderId="38" xfId="0" applyFont="1" applyFill="1" applyBorder="1" applyAlignment="1">
      <alignment horizontal="center" vertical="center"/>
    </xf>
    <xf numFmtId="0" fontId="16" fillId="3" borderId="28" xfId="0" applyFont="1" applyFill="1" applyBorder="1" applyAlignment="1" applyProtection="1">
      <alignment horizontal="center" vertical="center"/>
      <protection locked="0"/>
    </xf>
    <xf numFmtId="0" fontId="16" fillId="3" borderId="29" xfId="0" applyFont="1" applyFill="1" applyBorder="1" applyAlignment="1" applyProtection="1">
      <alignment horizontal="center" vertical="center"/>
      <protection locked="0"/>
    </xf>
    <xf numFmtId="0" fontId="16" fillId="3" borderId="30" xfId="0" applyFont="1" applyFill="1" applyBorder="1" applyAlignment="1" applyProtection="1">
      <alignment horizontal="center" vertical="center"/>
      <protection locked="0"/>
    </xf>
    <xf numFmtId="0" fontId="16" fillId="3" borderId="8"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38" xfId="0" applyFont="1" applyFill="1" applyBorder="1" applyAlignment="1" applyProtection="1">
      <alignment horizontal="center" vertical="center"/>
      <protection locked="0"/>
    </xf>
    <xf numFmtId="0" fontId="16" fillId="8" borderId="28" xfId="0" applyFont="1" applyFill="1" applyBorder="1" applyAlignment="1" applyProtection="1">
      <alignment horizontal="center"/>
      <protection locked="0"/>
    </xf>
    <xf numFmtId="0" fontId="16" fillId="8" borderId="29" xfId="0" applyFont="1" applyFill="1" applyBorder="1" applyAlignment="1" applyProtection="1">
      <alignment horizontal="center"/>
      <protection locked="0"/>
    </xf>
    <xf numFmtId="0" fontId="16" fillId="8" borderId="30" xfId="0" applyFont="1" applyFill="1" applyBorder="1" applyAlignment="1" applyProtection="1">
      <alignment horizontal="center"/>
      <protection locked="0"/>
    </xf>
    <xf numFmtId="0" fontId="16" fillId="8" borderId="36" xfId="0" applyFont="1" applyFill="1" applyBorder="1" applyAlignment="1">
      <alignment horizontal="center" vertical="center"/>
    </xf>
    <xf numFmtId="0" fontId="16" fillId="8" borderId="25" xfId="0" applyFont="1" applyFill="1" applyBorder="1" applyAlignment="1">
      <alignment horizontal="center" vertical="center"/>
    </xf>
    <xf numFmtId="0" fontId="16" fillId="8" borderId="34" xfId="0" applyFont="1" applyFill="1" applyBorder="1" applyAlignment="1">
      <alignment horizontal="center" vertical="center"/>
    </xf>
    <xf numFmtId="0" fontId="16" fillId="8" borderId="3" xfId="0" applyFont="1" applyFill="1" applyBorder="1" applyAlignment="1">
      <alignment horizontal="center" vertical="center"/>
    </xf>
    <xf numFmtId="0" fontId="16" fillId="8" borderId="1" xfId="0" applyFont="1" applyFill="1" applyBorder="1" applyAlignment="1">
      <alignment horizontal="center" vertical="center"/>
    </xf>
    <xf numFmtId="0" fontId="16" fillId="8" borderId="35" xfId="0" applyFont="1" applyFill="1" applyBorder="1" applyAlignment="1">
      <alignment horizontal="center"/>
    </xf>
    <xf numFmtId="0" fontId="16" fillId="8" borderId="46" xfId="0" applyFont="1" applyFill="1" applyBorder="1" applyAlignment="1">
      <alignment horizontal="center"/>
    </xf>
    <xf numFmtId="14" fontId="16" fillId="3" borderId="8" xfId="0" applyNumberFormat="1" applyFont="1" applyFill="1" applyBorder="1" applyAlignment="1" applyProtection="1">
      <alignment horizontal="center"/>
      <protection locked="0"/>
    </xf>
    <xf numFmtId="0" fontId="12" fillId="8" borderId="58" xfId="0" applyFont="1" applyFill="1" applyBorder="1" applyAlignment="1">
      <alignment horizontal="left" vertical="center"/>
    </xf>
    <xf numFmtId="0" fontId="12" fillId="8" borderId="25" xfId="0" applyFont="1" applyFill="1" applyBorder="1" applyAlignment="1">
      <alignment horizontal="left" vertical="center"/>
    </xf>
    <xf numFmtId="0" fontId="43" fillId="0" borderId="45" xfId="0" applyFont="1" applyBorder="1" applyAlignment="1">
      <alignment horizontal="left" vertical="center" wrapText="1"/>
    </xf>
    <xf numFmtId="0" fontId="43" fillId="0" borderId="35" xfId="0" applyFont="1" applyBorder="1" applyAlignment="1">
      <alignment horizontal="left" vertical="center" wrapText="1"/>
    </xf>
    <xf numFmtId="0" fontId="43" fillId="0" borderId="46" xfId="0" applyFont="1" applyBorder="1" applyAlignment="1">
      <alignment horizontal="left" vertical="center" wrapText="1"/>
    </xf>
    <xf numFmtId="0" fontId="43" fillId="0" borderId="31" xfId="0" applyFont="1" applyBorder="1" applyAlignment="1">
      <alignment horizontal="left" vertical="center" wrapText="1"/>
    </xf>
    <xf numFmtId="0" fontId="43" fillId="0" borderId="32" xfId="0" applyFont="1" applyBorder="1" applyAlignment="1">
      <alignment horizontal="left" vertical="center" wrapText="1"/>
    </xf>
    <xf numFmtId="0" fontId="43" fillId="0" borderId="33" xfId="0" applyFont="1" applyBorder="1" applyAlignment="1">
      <alignment horizontal="left" vertical="center" wrapText="1"/>
    </xf>
    <xf numFmtId="0" fontId="43" fillId="0" borderId="17" xfId="0" applyFont="1" applyBorder="1" applyAlignment="1">
      <alignment horizontal="left" vertical="center" wrapText="1"/>
    </xf>
    <xf numFmtId="0" fontId="43" fillId="0" borderId="19" xfId="0" applyFont="1" applyBorder="1" applyAlignment="1">
      <alignment horizontal="left" vertical="center" wrapText="1"/>
    </xf>
    <xf numFmtId="0" fontId="43" fillId="0" borderId="18" xfId="0" applyFont="1" applyBorder="1" applyAlignment="1">
      <alignment horizontal="left" vertical="center" wrapText="1"/>
    </xf>
    <xf numFmtId="0" fontId="0" fillId="8" borderId="1" xfId="0" applyFill="1" applyBorder="1" applyAlignment="1" applyProtection="1">
      <alignment horizontal="center" vertical="center" wrapText="1"/>
      <protection hidden="1"/>
    </xf>
    <xf numFmtId="0" fontId="0" fillId="8" borderId="34" xfId="0" applyFill="1" applyBorder="1" applyAlignment="1" applyProtection="1">
      <alignment horizontal="center" vertical="center" wrapText="1"/>
      <protection hidden="1"/>
    </xf>
    <xf numFmtId="0" fontId="0" fillId="8" borderId="46" xfId="0" applyFill="1" applyBorder="1" applyAlignment="1" applyProtection="1">
      <alignment horizontal="center" vertical="center" wrapText="1"/>
      <protection hidden="1"/>
    </xf>
    <xf numFmtId="0" fontId="12" fillId="8" borderId="77" xfId="0" applyFont="1" applyFill="1" applyBorder="1" applyAlignment="1">
      <alignment horizontal="center"/>
    </xf>
    <xf numFmtId="0" fontId="12" fillId="3" borderId="34" xfId="0" applyFont="1" applyFill="1" applyBorder="1" applyAlignment="1" applyProtection="1">
      <alignment horizontal="center"/>
      <protection locked="0"/>
    </xf>
    <xf numFmtId="0" fontId="12" fillId="3" borderId="46" xfId="0" applyFont="1" applyFill="1" applyBorder="1" applyAlignment="1" applyProtection="1">
      <alignment horizontal="center"/>
      <protection locked="0"/>
    </xf>
    <xf numFmtId="0" fontId="37" fillId="3" borderId="16" xfId="0" applyFont="1" applyFill="1" applyBorder="1" applyAlignment="1" applyProtection="1">
      <alignment horizontal="center" vertical="center" wrapText="1"/>
      <protection hidden="1"/>
    </xf>
    <xf numFmtId="0" fontId="37" fillId="3" borderId="15" xfId="0" applyFont="1" applyFill="1" applyBorder="1" applyAlignment="1" applyProtection="1">
      <alignment horizontal="center" vertical="center" wrapText="1"/>
      <protection hidden="1"/>
    </xf>
    <xf numFmtId="0" fontId="43" fillId="0" borderId="75" xfId="0" applyFont="1" applyBorder="1" applyAlignment="1">
      <alignment horizontal="left" vertical="center" wrapText="1"/>
    </xf>
    <xf numFmtId="0" fontId="43" fillId="0" borderId="73" xfId="0" applyFont="1" applyBorder="1" applyAlignment="1">
      <alignment horizontal="left" vertical="center" wrapText="1"/>
    </xf>
    <xf numFmtId="0" fontId="43" fillId="0" borderId="77" xfId="0" applyFont="1" applyBorder="1" applyAlignment="1">
      <alignment horizontal="left" vertical="center" wrapText="1"/>
    </xf>
    <xf numFmtId="9" fontId="2" fillId="8" borderId="1" xfId="0" applyNumberFormat="1" applyFont="1" applyFill="1" applyBorder="1" applyAlignment="1" applyProtection="1">
      <alignment horizontal="center" vertical="center" wrapText="1"/>
      <protection hidden="1"/>
    </xf>
    <xf numFmtId="9" fontId="2" fillId="8" borderId="2" xfId="0" applyNumberFormat="1" applyFont="1" applyFill="1" applyBorder="1" applyAlignment="1" applyProtection="1">
      <alignment horizontal="center" vertical="center" wrapText="1"/>
      <protection hidden="1"/>
    </xf>
    <xf numFmtId="0" fontId="2" fillId="8" borderId="1" xfId="0" applyFont="1" applyFill="1" applyBorder="1" applyAlignment="1" applyProtection="1">
      <alignment horizontal="center" vertical="center" wrapText="1"/>
      <protection hidden="1"/>
    </xf>
    <xf numFmtId="0" fontId="37" fillId="3" borderId="16" xfId="0" applyFont="1" applyFill="1" applyBorder="1" applyAlignment="1">
      <alignment horizontal="center" vertical="center" wrapText="1"/>
    </xf>
    <xf numFmtId="0" fontId="37" fillId="3" borderId="15" xfId="0" applyFont="1" applyFill="1" applyBorder="1" applyAlignment="1">
      <alignment horizontal="center" vertical="center" wrapText="1"/>
    </xf>
    <xf numFmtId="0" fontId="12" fillId="3" borderId="1" xfId="0" applyFont="1" applyFill="1" applyBorder="1" applyAlignment="1" applyProtection="1">
      <alignment horizontal="center"/>
      <protection locked="0"/>
    </xf>
    <xf numFmtId="0" fontId="12" fillId="3" borderId="2" xfId="0" applyFont="1" applyFill="1" applyBorder="1" applyAlignment="1" applyProtection="1">
      <alignment horizontal="center"/>
      <protection locked="0"/>
    </xf>
    <xf numFmtId="0" fontId="12" fillId="3" borderId="47" xfId="0" applyFont="1" applyFill="1" applyBorder="1" applyAlignment="1" applyProtection="1">
      <alignment horizontal="center"/>
      <protection locked="0"/>
    </xf>
    <xf numFmtId="0" fontId="12" fillId="3" borderId="7" xfId="0" applyFont="1" applyFill="1" applyBorder="1" applyAlignment="1" applyProtection="1">
      <alignment horizontal="center"/>
      <protection locked="0"/>
    </xf>
    <xf numFmtId="0" fontId="12" fillId="3" borderId="27" xfId="0" applyFont="1" applyFill="1" applyBorder="1" applyAlignment="1" applyProtection="1">
      <alignment horizontal="center"/>
      <protection locked="0"/>
    </xf>
    <xf numFmtId="0" fontId="12" fillId="3" borderId="1" xfId="0" applyFont="1" applyFill="1" applyBorder="1" applyAlignment="1" applyProtection="1">
      <alignment horizontal="center" vertical="top"/>
      <protection locked="0"/>
    </xf>
    <xf numFmtId="0" fontId="12" fillId="3" borderId="2" xfId="0" applyFont="1" applyFill="1" applyBorder="1" applyAlignment="1" applyProtection="1">
      <alignment horizontal="center" vertical="top"/>
      <protection locked="0"/>
    </xf>
    <xf numFmtId="0" fontId="12" fillId="3" borderId="47" xfId="0" applyFont="1" applyFill="1" applyBorder="1" applyAlignment="1" applyProtection="1">
      <alignment horizontal="center" vertical="top"/>
      <protection locked="0"/>
    </xf>
    <xf numFmtId="0" fontId="12" fillId="3" borderId="7" xfId="0" applyFont="1" applyFill="1" applyBorder="1" applyAlignment="1" applyProtection="1">
      <alignment horizontal="center" vertical="top"/>
      <protection locked="0"/>
    </xf>
    <xf numFmtId="0" fontId="12" fillId="3" borderId="27" xfId="0" applyFont="1" applyFill="1" applyBorder="1" applyAlignment="1" applyProtection="1">
      <alignment horizontal="center" vertical="top"/>
      <protection locked="0"/>
    </xf>
    <xf numFmtId="0" fontId="12" fillId="3" borderId="19" xfId="0" applyFont="1" applyFill="1" applyBorder="1" applyAlignment="1" applyProtection="1">
      <alignment horizontal="center" vertical="top"/>
      <protection locked="0"/>
    </xf>
    <xf numFmtId="0" fontId="12" fillId="3" borderId="18" xfId="0" applyFont="1" applyFill="1" applyBorder="1" applyAlignment="1" applyProtection="1">
      <alignment horizontal="center" vertical="top"/>
      <protection locked="0"/>
    </xf>
    <xf numFmtId="0" fontId="12" fillId="8" borderId="16" xfId="0" applyFont="1" applyFill="1" applyBorder="1" applyAlignment="1" applyProtection="1">
      <alignment horizontal="center" vertical="center"/>
      <protection locked="0"/>
    </xf>
    <xf numFmtId="0" fontId="12" fillId="8" borderId="15" xfId="0" applyFont="1" applyFill="1" applyBorder="1" applyAlignment="1" applyProtection="1">
      <alignment horizontal="center" vertical="center"/>
      <protection locked="0"/>
    </xf>
    <xf numFmtId="0" fontId="12" fillId="8" borderId="35" xfId="0" applyFont="1" applyFill="1" applyBorder="1" applyAlignment="1" applyProtection="1">
      <alignment horizontal="center" vertical="center"/>
      <protection locked="0"/>
    </xf>
    <xf numFmtId="0" fontId="12" fillId="8" borderId="46" xfId="0" applyFont="1" applyFill="1" applyBorder="1" applyAlignment="1" applyProtection="1">
      <alignment horizontal="center" vertical="center"/>
      <protection locked="0"/>
    </xf>
    <xf numFmtId="0" fontId="12" fillId="8" borderId="10" xfId="0" applyFont="1" applyFill="1" applyBorder="1" applyAlignment="1">
      <alignment horizontal="left" vertical="center"/>
    </xf>
    <xf numFmtId="0" fontId="12" fillId="8" borderId="11" xfId="0" applyFont="1" applyFill="1" applyBorder="1" applyAlignment="1">
      <alignment horizontal="center"/>
    </xf>
    <xf numFmtId="0" fontId="12" fillId="8" borderId="12" xfId="0" applyFont="1" applyFill="1" applyBorder="1" applyAlignment="1">
      <alignment horizontal="center"/>
    </xf>
    <xf numFmtId="0" fontId="12" fillId="8" borderId="13" xfId="0" applyFont="1" applyFill="1" applyBorder="1" applyAlignment="1">
      <alignment horizontal="center"/>
    </xf>
    <xf numFmtId="0" fontId="15" fillId="3" borderId="28" xfId="0" applyFont="1" applyFill="1" applyBorder="1" applyAlignment="1" applyProtection="1">
      <alignment horizontal="center"/>
      <protection locked="0"/>
    </xf>
    <xf numFmtId="0" fontId="15" fillId="3" borderId="29" xfId="0" applyFont="1" applyFill="1" applyBorder="1" applyAlignment="1" applyProtection="1">
      <alignment horizontal="center"/>
      <protection locked="0"/>
    </xf>
    <xf numFmtId="0" fontId="15" fillId="3" borderId="72" xfId="0" applyFont="1" applyFill="1" applyBorder="1" applyAlignment="1" applyProtection="1">
      <alignment horizontal="center"/>
      <protection locked="0"/>
    </xf>
    <xf numFmtId="0" fontId="15" fillId="3" borderId="30" xfId="0" applyFont="1" applyFill="1" applyBorder="1" applyAlignment="1" applyProtection="1">
      <alignment horizontal="center"/>
      <protection locked="0"/>
    </xf>
    <xf numFmtId="0" fontId="15" fillId="3" borderId="49" xfId="0" applyFont="1" applyFill="1" applyBorder="1" applyAlignment="1" applyProtection="1">
      <alignment horizontal="center"/>
      <protection locked="0"/>
    </xf>
    <xf numFmtId="0" fontId="15" fillId="3" borderId="50" xfId="0" applyFont="1" applyFill="1" applyBorder="1" applyAlignment="1" applyProtection="1">
      <alignment horizontal="center"/>
      <protection locked="0"/>
    </xf>
    <xf numFmtId="0" fontId="15" fillId="3" borderId="43" xfId="0" applyFont="1" applyFill="1" applyBorder="1" applyAlignment="1" applyProtection="1">
      <alignment horizontal="center"/>
      <protection locked="0"/>
    </xf>
    <xf numFmtId="0" fontId="15" fillId="3" borderId="44" xfId="0" applyFont="1" applyFill="1" applyBorder="1" applyAlignment="1" applyProtection="1">
      <alignment horizontal="center"/>
      <protection locked="0"/>
    </xf>
    <xf numFmtId="0" fontId="16" fillId="8" borderId="14" xfId="0" applyFont="1" applyFill="1" applyBorder="1" applyAlignment="1" applyProtection="1">
      <alignment horizontal="left" vertical="top"/>
      <protection locked="0"/>
    </xf>
    <xf numFmtId="0" fontId="16" fillId="8" borderId="16" xfId="0" applyFont="1" applyFill="1" applyBorder="1" applyAlignment="1" applyProtection="1">
      <alignment horizontal="left" vertical="top"/>
      <protection locked="0"/>
    </xf>
    <xf numFmtId="0" fontId="16" fillId="8" borderId="15" xfId="0" applyFont="1" applyFill="1" applyBorder="1" applyAlignment="1" applyProtection="1">
      <alignment horizontal="left" vertical="top"/>
      <protection locked="0"/>
    </xf>
    <xf numFmtId="0" fontId="12" fillId="2" borderId="20" xfId="0" applyFont="1" applyFill="1" applyBorder="1" applyAlignment="1">
      <alignment horizontal="center" vertical="center"/>
    </xf>
    <xf numFmtId="0" fontId="12" fillId="2" borderId="0" xfId="0" applyFont="1" applyFill="1" applyAlignment="1">
      <alignment horizontal="center" vertical="center"/>
    </xf>
    <xf numFmtId="0" fontId="12" fillId="2" borderId="21" xfId="0" applyFont="1" applyFill="1" applyBorder="1" applyAlignment="1">
      <alignment horizontal="center" vertical="center"/>
    </xf>
    <xf numFmtId="0" fontId="12" fillId="8" borderId="16" xfId="0" applyFont="1" applyFill="1" applyBorder="1" applyAlignment="1">
      <alignment horizontal="left" vertical="center"/>
    </xf>
    <xf numFmtId="0" fontId="12" fillId="8" borderId="19" xfId="0" applyFont="1" applyFill="1" applyBorder="1" applyAlignment="1">
      <alignment horizontal="left" vertical="center"/>
    </xf>
    <xf numFmtId="0" fontId="16" fillId="3" borderId="14"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2" fillId="8" borderId="28" xfId="0" applyFont="1" applyFill="1" applyBorder="1" applyAlignment="1">
      <alignment horizontal="center" vertical="center" wrapText="1"/>
    </xf>
    <xf numFmtId="0" fontId="12" fillId="8" borderId="29" xfId="0" applyFont="1" applyFill="1" applyBorder="1" applyAlignment="1">
      <alignment horizontal="center" vertical="center" wrapText="1"/>
    </xf>
    <xf numFmtId="0" fontId="12" fillId="8" borderId="30" xfId="0" applyFont="1" applyFill="1" applyBorder="1" applyAlignment="1">
      <alignment horizontal="center" vertical="center" wrapText="1"/>
    </xf>
    <xf numFmtId="0" fontId="12" fillId="8" borderId="44" xfId="0" applyFont="1" applyFill="1" applyBorder="1" applyAlignment="1">
      <alignment horizontal="center" vertical="center" wrapText="1"/>
    </xf>
    <xf numFmtId="0" fontId="12" fillId="0" borderId="28"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wrapText="1"/>
      <protection locked="0"/>
    </xf>
    <xf numFmtId="0" fontId="12" fillId="0" borderId="49" xfId="0" applyFont="1" applyBorder="1" applyAlignment="1" applyProtection="1">
      <alignment horizontal="center" vertical="center" wrapText="1"/>
      <protection locked="0"/>
    </xf>
    <xf numFmtId="0" fontId="12" fillId="0" borderId="50" xfId="0" applyFont="1" applyBorder="1" applyAlignment="1" applyProtection="1">
      <alignment horizontal="center" vertical="center" wrapText="1"/>
      <protection locked="0"/>
    </xf>
    <xf numFmtId="0" fontId="12" fillId="0" borderId="44" xfId="0" applyFont="1" applyBorder="1" applyAlignment="1" applyProtection="1">
      <alignment horizontal="center" vertical="center" wrapText="1"/>
      <protection locked="0"/>
    </xf>
  </cellXfs>
  <cellStyles count="4">
    <cellStyle name="Hipervínculo" xfId="3" builtinId="8"/>
    <cellStyle name="Millares" xfId="1" builtinId="3"/>
    <cellStyle name="Normal" xfId="0" builtinId="0"/>
    <cellStyle name="Porcentaje" xfId="2" builtinId="5"/>
  </cellStyles>
  <dxfs count="64">
    <dxf>
      <fill>
        <patternFill>
          <bgColor rgb="FF92D05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92D05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ill>
        <patternFill>
          <bgColor rgb="FFC00000"/>
        </patternFill>
      </fill>
    </dxf>
    <dxf>
      <fill>
        <patternFill>
          <bgColor rgb="FFFFC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92D050"/>
        </patternFill>
      </fill>
    </dxf>
    <dxf>
      <fill>
        <patternFill>
          <bgColor theme="7"/>
        </patternFill>
      </fill>
    </dxf>
    <dxf>
      <fill>
        <patternFill>
          <bgColor rgb="FFC00000"/>
        </patternFill>
      </fill>
    </dxf>
    <dxf>
      <fill>
        <patternFill>
          <bgColor rgb="FF92D050"/>
        </patternFill>
      </fill>
    </dxf>
    <dxf>
      <fill>
        <patternFill>
          <bgColor theme="7"/>
        </patternFill>
      </fill>
    </dxf>
    <dxf>
      <fill>
        <patternFill>
          <bgColor rgb="FFC00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color rgb="FFFF0000"/>
      </font>
      <fill>
        <patternFill>
          <bgColor rgb="FFFFC000"/>
        </patternFill>
      </fill>
    </dxf>
    <dxf>
      <fill>
        <patternFill>
          <bgColor rgb="FFC00000"/>
        </patternFill>
      </fill>
    </dxf>
    <dxf>
      <fill>
        <patternFill>
          <bgColor rgb="FFFFC000"/>
        </patternFill>
      </fill>
    </dxf>
    <dxf>
      <fill>
        <patternFill>
          <bgColor rgb="FF92D050"/>
        </patternFill>
      </fill>
    </dxf>
    <dxf>
      <fill>
        <patternFill>
          <bgColor rgb="FFC00000"/>
        </patternFill>
      </fill>
    </dxf>
    <dxf>
      <fill>
        <patternFill>
          <bgColor rgb="FFFFC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92D05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92D050"/>
        </patternFill>
      </fill>
    </dxf>
    <dxf>
      <fill>
        <patternFill>
          <bgColor rgb="FFC00000"/>
        </patternFill>
      </fill>
    </dxf>
    <dxf>
      <fill>
        <patternFill>
          <bgColor rgb="FFFFC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
      <font>
        <b/>
        <i val="0"/>
        <color rgb="FFFFFF00"/>
      </font>
      <fill>
        <patternFill>
          <bgColor rgb="FFFF0000"/>
        </patternFill>
      </fill>
    </dxf>
    <dxf>
      <font>
        <b/>
        <i val="0"/>
        <color rgb="FFFF0000"/>
      </font>
      <fill>
        <patternFill>
          <bgColor rgb="FFFFC000"/>
        </patternFill>
      </fill>
    </dxf>
    <dxf>
      <font>
        <b/>
        <i/>
        <color rgb="FFFFFF00"/>
      </font>
      <fill>
        <patternFill>
          <bgColor rgb="FFFF0000"/>
        </patternFill>
      </fill>
    </dxf>
  </dxfs>
  <tableStyles count="1" defaultTableStyle="TableStyleMedium2" defaultPivotStyle="PivotStyleLight16">
    <tableStyle name="Invisible" pivot="0" table="0" count="0" xr9:uid="{FBA0B8CA-1F86-4473-961F-FD191E30B5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411575</xdr:colOff>
      <xdr:row>0</xdr:row>
      <xdr:rowOff>11759</xdr:rowOff>
    </xdr:from>
    <xdr:to>
      <xdr:col>0</xdr:col>
      <xdr:colOff>411575</xdr:colOff>
      <xdr:row>5</xdr:row>
      <xdr:rowOff>199842</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1575" y="11759"/>
          <a:ext cx="2386894" cy="1303868"/>
        </a:xfrm>
        <a:prstGeom prst="rect">
          <a:avLst/>
        </a:prstGeom>
      </xdr:spPr>
    </xdr:pic>
    <xdr:clientData/>
  </xdr:twoCellAnchor>
  <xdr:twoCellAnchor>
    <xdr:from>
      <xdr:col>0</xdr:col>
      <xdr:colOff>54429</xdr:colOff>
      <xdr:row>0</xdr:row>
      <xdr:rowOff>244930</xdr:rowOff>
    </xdr:from>
    <xdr:to>
      <xdr:col>1</xdr:col>
      <xdr:colOff>236802</xdr:colOff>
      <xdr:row>3</xdr:row>
      <xdr:rowOff>176893</xdr:rowOff>
    </xdr:to>
    <xdr:pic>
      <xdr:nvPicPr>
        <xdr:cNvPr id="6" name="Picture 13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429" y="244930"/>
          <a:ext cx="1121266" cy="802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204108</xdr:colOff>
      <xdr:row>1</xdr:row>
      <xdr:rowOff>0</xdr:rowOff>
    </xdr:from>
    <xdr:to>
      <xdr:col>3</xdr:col>
      <xdr:colOff>843644</xdr:colOff>
      <xdr:row>3</xdr:row>
      <xdr:rowOff>212292</xdr:rowOff>
    </xdr:to>
    <xdr:sp macro=""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1143001" y="299358"/>
          <a:ext cx="2735036" cy="838220"/>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149678</xdr:colOff>
      <xdr:row>40</xdr:row>
      <xdr:rowOff>149679</xdr:rowOff>
    </xdr:from>
    <xdr:to>
      <xdr:col>1</xdr:col>
      <xdr:colOff>921203</xdr:colOff>
      <xdr:row>40</xdr:row>
      <xdr:rowOff>768804</xdr:rowOff>
    </xdr:to>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9678" y="12600215"/>
          <a:ext cx="1710418"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163286</xdr:colOff>
      <xdr:row>59</xdr:row>
      <xdr:rowOff>122465</xdr:rowOff>
    </xdr:from>
    <xdr:to>
      <xdr:col>1</xdr:col>
      <xdr:colOff>934811</xdr:colOff>
      <xdr:row>59</xdr:row>
      <xdr:rowOff>741590</xdr:rowOff>
    </xdr:to>
    <xdr:pic>
      <xdr:nvPicPr>
        <xdr:cNvPr id="10" name="Picture 7">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3286" y="25350108"/>
          <a:ext cx="1710418"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41</xdr:row>
      <xdr:rowOff>149678</xdr:rowOff>
    </xdr:from>
    <xdr:to>
      <xdr:col>1</xdr:col>
      <xdr:colOff>190500</xdr:colOff>
      <xdr:row>44</xdr:row>
      <xdr:rowOff>149678</xdr:rowOff>
    </xdr:to>
    <xdr:pic>
      <xdr:nvPicPr>
        <xdr:cNvPr id="11" name="Picture 132">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11884478"/>
          <a:ext cx="10382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272141</xdr:colOff>
      <xdr:row>42</xdr:row>
      <xdr:rowOff>111579</xdr:rowOff>
    </xdr:from>
    <xdr:to>
      <xdr:col>3</xdr:col>
      <xdr:colOff>789212</xdr:colOff>
      <xdr:row>43</xdr:row>
      <xdr:rowOff>201386</xdr:rowOff>
    </xdr:to>
    <xdr:sp macro=""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1215116" y="12132129"/>
          <a:ext cx="2612571" cy="375557"/>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a:t>
          </a: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258536</xdr:colOff>
      <xdr:row>0</xdr:row>
      <xdr:rowOff>40821</xdr:rowOff>
    </xdr:from>
    <xdr:to>
      <xdr:col>0</xdr:col>
      <xdr:colOff>258536</xdr:colOff>
      <xdr:row>7</xdr:row>
      <xdr:rowOff>231320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536" y="40821"/>
          <a:ext cx="2720067" cy="1523999"/>
        </a:xfrm>
        <a:prstGeom prst="rect">
          <a:avLst/>
        </a:prstGeom>
      </xdr:spPr>
    </xdr:pic>
    <xdr:clientData/>
  </xdr:twoCellAnchor>
  <xdr:twoCellAnchor>
    <xdr:from>
      <xdr:col>0</xdr:col>
      <xdr:colOff>79375</xdr:colOff>
      <xdr:row>0</xdr:row>
      <xdr:rowOff>174625</xdr:rowOff>
    </xdr:from>
    <xdr:to>
      <xdr:col>1</xdr:col>
      <xdr:colOff>149679</xdr:colOff>
      <xdr:row>4</xdr:row>
      <xdr:rowOff>87540</xdr:rowOff>
    </xdr:to>
    <xdr:pic>
      <xdr:nvPicPr>
        <xdr:cNvPr id="5" name="Picture 13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375" y="238125"/>
          <a:ext cx="1197429"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31750</xdr:colOff>
      <xdr:row>0</xdr:row>
      <xdr:rowOff>127000</xdr:rowOff>
    </xdr:from>
    <xdr:to>
      <xdr:col>4</xdr:col>
      <xdr:colOff>188595</xdr:colOff>
      <xdr:row>4</xdr:row>
      <xdr:rowOff>203221</xdr:rowOff>
    </xdr:to>
    <xdr:sp macro="" textlink="">
      <xdr:nvSpPr>
        <xdr:cNvPr id="6" name="Text Box 5">
          <a:extLst>
            <a:ext uri="{FF2B5EF4-FFF2-40B4-BE49-F238E27FC236}">
              <a16:creationId xmlns:a16="http://schemas.microsoft.com/office/drawing/2014/main" id="{00000000-0008-0000-0400-000006000000}"/>
            </a:ext>
          </a:extLst>
        </xdr:cNvPr>
        <xdr:cNvSpPr txBox="1">
          <a:spLocks noChangeArrowheads="1"/>
        </xdr:cNvSpPr>
      </xdr:nvSpPr>
      <xdr:spPr bwMode="auto">
        <a:xfrm>
          <a:off x="1158875" y="190500"/>
          <a:ext cx="3268345" cy="933471"/>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206375</xdr:colOff>
      <xdr:row>42</xdr:row>
      <xdr:rowOff>158750</xdr:rowOff>
    </xdr:from>
    <xdr:to>
      <xdr:col>1</xdr:col>
      <xdr:colOff>789668</xdr:colOff>
      <xdr:row>42</xdr:row>
      <xdr:rowOff>777875</xdr:rowOff>
    </xdr:to>
    <xdr:pic>
      <xdr:nvPicPr>
        <xdr:cNvPr id="7" name="Picture 7">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6375" y="16192500"/>
          <a:ext cx="1710418"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1</xdr:row>
      <xdr:rowOff>47625</xdr:rowOff>
    </xdr:from>
    <xdr:to>
      <xdr:col>0</xdr:col>
      <xdr:colOff>300990</xdr:colOff>
      <xdr:row>7</xdr:row>
      <xdr:rowOff>17349</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47625"/>
          <a:ext cx="0" cy="1364456"/>
        </a:xfrm>
        <a:prstGeom prst="rect">
          <a:avLst/>
        </a:prstGeom>
      </xdr:spPr>
    </xdr:pic>
    <xdr:clientData/>
  </xdr:twoCellAnchor>
  <xdr:twoCellAnchor>
    <xdr:from>
      <xdr:col>0</xdr:col>
      <xdr:colOff>460375</xdr:colOff>
      <xdr:row>1</xdr:row>
      <xdr:rowOff>190500</xdr:rowOff>
    </xdr:from>
    <xdr:to>
      <xdr:col>0</xdr:col>
      <xdr:colOff>1657804</xdr:colOff>
      <xdr:row>4</xdr:row>
      <xdr:rowOff>103415</xdr:rowOff>
    </xdr:to>
    <xdr:pic>
      <xdr:nvPicPr>
        <xdr:cNvPr id="5" name="Picture 13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0375" y="190500"/>
          <a:ext cx="1197429"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285750</xdr:colOff>
      <xdr:row>1</xdr:row>
      <xdr:rowOff>142875</xdr:rowOff>
    </xdr:from>
    <xdr:to>
      <xdr:col>4</xdr:col>
      <xdr:colOff>61595</xdr:colOff>
      <xdr:row>5</xdr:row>
      <xdr:rowOff>0</xdr:rowOff>
    </xdr:to>
    <xdr:sp macro="" textlink="">
      <xdr:nvSpPr>
        <xdr:cNvPr id="6" name="Text Box 5">
          <a:extLst>
            <a:ext uri="{FF2B5EF4-FFF2-40B4-BE49-F238E27FC236}">
              <a16:creationId xmlns:a16="http://schemas.microsoft.com/office/drawing/2014/main" id="{00000000-0008-0000-0500-000006000000}"/>
            </a:ext>
          </a:extLst>
        </xdr:cNvPr>
        <xdr:cNvSpPr txBox="1">
          <a:spLocks noChangeArrowheads="1"/>
        </xdr:cNvSpPr>
      </xdr:nvSpPr>
      <xdr:spPr bwMode="auto">
        <a:xfrm>
          <a:off x="2317750" y="142875"/>
          <a:ext cx="3268345" cy="933471"/>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190500</xdr:colOff>
      <xdr:row>56</xdr:row>
      <xdr:rowOff>127000</xdr:rowOff>
    </xdr:from>
    <xdr:to>
      <xdr:col>1</xdr:col>
      <xdr:colOff>247650</xdr:colOff>
      <xdr:row>56</xdr:row>
      <xdr:rowOff>736600</xdr:rowOff>
    </xdr:to>
    <xdr:pic>
      <xdr:nvPicPr>
        <xdr:cNvPr id="8" name="Picture 4">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21097875"/>
          <a:ext cx="20891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460375</xdr:colOff>
      <xdr:row>57</xdr:row>
      <xdr:rowOff>190500</xdr:rowOff>
    </xdr:from>
    <xdr:to>
      <xdr:col>0</xdr:col>
      <xdr:colOff>1657804</xdr:colOff>
      <xdr:row>60</xdr:row>
      <xdr:rowOff>103415</xdr:rowOff>
    </xdr:to>
    <xdr:pic>
      <xdr:nvPicPr>
        <xdr:cNvPr id="9" name="Picture 132">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0375" y="19659600"/>
          <a:ext cx="1197429" cy="846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285750</xdr:colOff>
      <xdr:row>57</xdr:row>
      <xdr:rowOff>142875</xdr:rowOff>
    </xdr:from>
    <xdr:to>
      <xdr:col>4</xdr:col>
      <xdr:colOff>61595</xdr:colOff>
      <xdr:row>61</xdr:row>
      <xdr:rowOff>0</xdr:rowOff>
    </xdr:to>
    <xdr:sp macro="" textlink="">
      <xdr:nvSpPr>
        <xdr:cNvPr id="10" name="Text Box 5">
          <a:extLst>
            <a:ext uri="{FF2B5EF4-FFF2-40B4-BE49-F238E27FC236}">
              <a16:creationId xmlns:a16="http://schemas.microsoft.com/office/drawing/2014/main" id="{00000000-0008-0000-0500-00000A000000}"/>
            </a:ext>
          </a:extLst>
        </xdr:cNvPr>
        <xdr:cNvSpPr txBox="1">
          <a:spLocks noChangeArrowheads="1"/>
        </xdr:cNvSpPr>
      </xdr:nvSpPr>
      <xdr:spPr bwMode="auto">
        <a:xfrm>
          <a:off x="2324100" y="19611975"/>
          <a:ext cx="3271520" cy="1057275"/>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158750</xdr:colOff>
      <xdr:row>113</xdr:row>
      <xdr:rowOff>142875</xdr:rowOff>
    </xdr:from>
    <xdr:to>
      <xdr:col>1</xdr:col>
      <xdr:colOff>215900</xdr:colOff>
      <xdr:row>113</xdr:row>
      <xdr:rowOff>752475</xdr:rowOff>
    </xdr:to>
    <xdr:pic>
      <xdr:nvPicPr>
        <xdr:cNvPr id="11" name="Picture 4">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8750" y="43449875"/>
          <a:ext cx="20891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113</xdr:row>
      <xdr:rowOff>127000</xdr:rowOff>
    </xdr:from>
    <xdr:to>
      <xdr:col>1</xdr:col>
      <xdr:colOff>247650</xdr:colOff>
      <xdr:row>113</xdr:row>
      <xdr:rowOff>736600</xdr:rowOff>
    </xdr:to>
    <xdr:pic>
      <xdr:nvPicPr>
        <xdr:cNvPr id="12" name="Picture 4">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21097875"/>
          <a:ext cx="20891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0</xdr:row>
      <xdr:rowOff>47625</xdr:rowOff>
    </xdr:from>
    <xdr:to>
      <xdr:col>0</xdr:col>
      <xdr:colOff>300990</xdr:colOff>
      <xdr:row>7</xdr:row>
      <xdr:rowOff>309449</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47625"/>
          <a:ext cx="15240" cy="1500074"/>
        </a:xfrm>
        <a:prstGeom prst="rect">
          <a:avLst/>
        </a:prstGeom>
      </xdr:spPr>
    </xdr:pic>
    <xdr:clientData/>
  </xdr:twoCellAnchor>
  <xdr:twoCellAnchor>
    <xdr:from>
      <xdr:col>0</xdr:col>
      <xdr:colOff>555626</xdr:colOff>
      <xdr:row>0</xdr:row>
      <xdr:rowOff>200024</xdr:rowOff>
    </xdr:from>
    <xdr:to>
      <xdr:col>0</xdr:col>
      <xdr:colOff>1825625</xdr:colOff>
      <xdr:row>3</xdr:row>
      <xdr:rowOff>142874</xdr:rowOff>
    </xdr:to>
    <xdr:pic>
      <xdr:nvPicPr>
        <xdr:cNvPr id="3" name="Picture 13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626" y="200024"/>
          <a:ext cx="1269999" cy="879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447674</xdr:colOff>
      <xdr:row>0</xdr:row>
      <xdr:rowOff>228600</xdr:rowOff>
    </xdr:from>
    <xdr:to>
      <xdr:col>4</xdr:col>
      <xdr:colOff>152400</xdr:colOff>
      <xdr:row>3</xdr:row>
      <xdr:rowOff>9525</xdr:rowOff>
    </xdr:to>
    <xdr:sp macro="" textlink="">
      <xdr:nvSpPr>
        <xdr:cNvPr id="4" name="Text Box 5">
          <a:extLst>
            <a:ext uri="{FF2B5EF4-FFF2-40B4-BE49-F238E27FC236}">
              <a16:creationId xmlns:a16="http://schemas.microsoft.com/office/drawing/2014/main" id="{00000000-0008-0000-0600-000004000000}"/>
            </a:ext>
          </a:extLst>
        </xdr:cNvPr>
        <xdr:cNvSpPr txBox="1">
          <a:spLocks noChangeArrowheads="1"/>
        </xdr:cNvSpPr>
      </xdr:nvSpPr>
      <xdr:spPr bwMode="auto">
        <a:xfrm>
          <a:off x="1724024" y="228600"/>
          <a:ext cx="2171701" cy="714375"/>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190500</xdr:colOff>
      <xdr:row>55</xdr:row>
      <xdr:rowOff>127000</xdr:rowOff>
    </xdr:from>
    <xdr:to>
      <xdr:col>1</xdr:col>
      <xdr:colOff>247650</xdr:colOff>
      <xdr:row>55</xdr:row>
      <xdr:rowOff>736600</xdr:rowOff>
    </xdr:to>
    <xdr:pic>
      <xdr:nvPicPr>
        <xdr:cNvPr id="6" name="Picture 4">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21024850"/>
          <a:ext cx="20955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714376</xdr:colOff>
      <xdr:row>56</xdr:row>
      <xdr:rowOff>63501</xdr:rowOff>
    </xdr:from>
    <xdr:to>
      <xdr:col>1</xdr:col>
      <xdr:colOff>174625</xdr:colOff>
      <xdr:row>59</xdr:row>
      <xdr:rowOff>158751</xdr:rowOff>
    </xdr:to>
    <xdr:pic>
      <xdr:nvPicPr>
        <xdr:cNvPr id="7" name="Picture 132">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6" y="21161376"/>
          <a:ext cx="1333499"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447674</xdr:colOff>
      <xdr:row>56</xdr:row>
      <xdr:rowOff>228600</xdr:rowOff>
    </xdr:from>
    <xdr:to>
      <xdr:col>4</xdr:col>
      <xdr:colOff>152400</xdr:colOff>
      <xdr:row>59</xdr:row>
      <xdr:rowOff>9525</xdr:rowOff>
    </xdr:to>
    <xdr:sp macro="" textlink="">
      <xdr:nvSpPr>
        <xdr:cNvPr id="8" name="Text Box 5">
          <a:extLst>
            <a:ext uri="{FF2B5EF4-FFF2-40B4-BE49-F238E27FC236}">
              <a16:creationId xmlns:a16="http://schemas.microsoft.com/office/drawing/2014/main" id="{00000000-0008-0000-0600-000008000000}"/>
            </a:ext>
          </a:extLst>
        </xdr:cNvPr>
        <xdr:cNvSpPr txBox="1">
          <a:spLocks noChangeArrowheads="1"/>
        </xdr:cNvSpPr>
      </xdr:nvSpPr>
      <xdr:spPr bwMode="auto">
        <a:xfrm>
          <a:off x="2320924" y="228600"/>
          <a:ext cx="2784476" cy="717550"/>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190500</xdr:colOff>
      <xdr:row>112</xdr:row>
      <xdr:rowOff>127000</xdr:rowOff>
    </xdr:from>
    <xdr:to>
      <xdr:col>1</xdr:col>
      <xdr:colOff>247650</xdr:colOff>
      <xdr:row>112</xdr:row>
      <xdr:rowOff>736600</xdr:rowOff>
    </xdr:to>
    <xdr:pic>
      <xdr:nvPicPr>
        <xdr:cNvPr id="9" name="Picture 4">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20272375"/>
          <a:ext cx="19304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381000</xdr:colOff>
      <xdr:row>2</xdr:row>
      <xdr:rowOff>295275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76200"/>
          <a:ext cx="2305050" cy="1057275"/>
        </a:xfrm>
        <a:prstGeom prst="rect">
          <a:avLst/>
        </a:prstGeom>
      </xdr:spPr>
    </xdr:pic>
    <xdr:clientData/>
  </xdr:twoCellAnchor>
  <xdr:twoCellAnchor>
    <xdr:from>
      <xdr:col>0</xdr:col>
      <xdr:colOff>412751</xdr:colOff>
      <xdr:row>0</xdr:row>
      <xdr:rowOff>111125</xdr:rowOff>
    </xdr:from>
    <xdr:to>
      <xdr:col>1</xdr:col>
      <xdr:colOff>603251</xdr:colOff>
      <xdr:row>3</xdr:row>
      <xdr:rowOff>174625</xdr:rowOff>
    </xdr:to>
    <xdr:pic>
      <xdr:nvPicPr>
        <xdr:cNvPr id="5" name="Picture 13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1" y="111125"/>
          <a:ext cx="10160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1079500</xdr:colOff>
      <xdr:row>0</xdr:row>
      <xdr:rowOff>238125</xdr:rowOff>
    </xdr:from>
    <xdr:to>
      <xdr:col>3</xdr:col>
      <xdr:colOff>412750</xdr:colOff>
      <xdr:row>2</xdr:row>
      <xdr:rowOff>158750</xdr:rowOff>
    </xdr:to>
    <xdr:sp macro="" textlink="">
      <xdr:nvSpPr>
        <xdr:cNvPr id="6" name="Text Box 5">
          <a:extLst>
            <a:ext uri="{FF2B5EF4-FFF2-40B4-BE49-F238E27FC236}">
              <a16:creationId xmlns:a16="http://schemas.microsoft.com/office/drawing/2014/main" id="{00000000-0008-0000-0700-000006000000}"/>
            </a:ext>
          </a:extLst>
        </xdr:cNvPr>
        <xdr:cNvSpPr txBox="1">
          <a:spLocks noChangeArrowheads="1"/>
        </xdr:cNvSpPr>
      </xdr:nvSpPr>
      <xdr:spPr bwMode="auto">
        <a:xfrm>
          <a:off x="1905000" y="238125"/>
          <a:ext cx="2603500" cy="619125"/>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238125</xdr:colOff>
      <xdr:row>54</xdr:row>
      <xdr:rowOff>158750</xdr:rowOff>
    </xdr:from>
    <xdr:to>
      <xdr:col>1</xdr:col>
      <xdr:colOff>1343025</xdr:colOff>
      <xdr:row>54</xdr:row>
      <xdr:rowOff>768350</xdr:rowOff>
    </xdr:to>
    <xdr:pic>
      <xdr:nvPicPr>
        <xdr:cNvPr id="7" name="Picture 4">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1097875"/>
          <a:ext cx="19304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381000</xdr:colOff>
      <xdr:row>55</xdr:row>
      <xdr:rowOff>0</xdr:rowOff>
    </xdr:from>
    <xdr:ext cx="0" cy="1052708"/>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6849725"/>
          <a:ext cx="0" cy="1052708"/>
        </a:xfrm>
        <a:prstGeom prst="rect">
          <a:avLst/>
        </a:prstGeom>
      </xdr:spPr>
    </xdr:pic>
    <xdr:clientData/>
  </xdr:oneCellAnchor>
  <xdr:twoCellAnchor>
    <xdr:from>
      <xdr:col>0</xdr:col>
      <xdr:colOff>451894</xdr:colOff>
      <xdr:row>55</xdr:row>
      <xdr:rowOff>91336</xdr:rowOff>
    </xdr:from>
    <xdr:to>
      <xdr:col>1</xdr:col>
      <xdr:colOff>682625</xdr:colOff>
      <xdr:row>58</xdr:row>
      <xdr:rowOff>221815</xdr:rowOff>
    </xdr:to>
    <xdr:pic>
      <xdr:nvPicPr>
        <xdr:cNvPr id="9" name="Picture 132">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1894" y="21982961"/>
          <a:ext cx="1405481" cy="892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1613595</xdr:colOff>
      <xdr:row>55</xdr:row>
      <xdr:rowOff>187674</xdr:rowOff>
    </xdr:from>
    <xdr:to>
      <xdr:col>3</xdr:col>
      <xdr:colOff>285751</xdr:colOff>
      <xdr:row>58</xdr:row>
      <xdr:rowOff>79376</xdr:rowOff>
    </xdr:to>
    <xdr:sp macro="" textlink="">
      <xdr:nvSpPr>
        <xdr:cNvPr id="10" name="Text Box 5">
          <a:extLst>
            <a:ext uri="{FF2B5EF4-FFF2-40B4-BE49-F238E27FC236}">
              <a16:creationId xmlns:a16="http://schemas.microsoft.com/office/drawing/2014/main" id="{00000000-0008-0000-0700-00000A000000}"/>
            </a:ext>
          </a:extLst>
        </xdr:cNvPr>
        <xdr:cNvSpPr txBox="1">
          <a:spLocks noChangeArrowheads="1"/>
        </xdr:cNvSpPr>
      </xdr:nvSpPr>
      <xdr:spPr bwMode="auto">
        <a:xfrm>
          <a:off x="2788345" y="22079299"/>
          <a:ext cx="2196406" cy="653702"/>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238125</xdr:colOff>
      <xdr:row>113</xdr:row>
      <xdr:rowOff>158750</xdr:rowOff>
    </xdr:from>
    <xdr:to>
      <xdr:col>1</xdr:col>
      <xdr:colOff>1343025</xdr:colOff>
      <xdr:row>113</xdr:row>
      <xdr:rowOff>768350</xdr:rowOff>
    </xdr:to>
    <xdr:pic>
      <xdr:nvPicPr>
        <xdr:cNvPr id="11" name="Picture 4">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1097875"/>
          <a:ext cx="19304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238125</xdr:colOff>
      <xdr:row>84</xdr:row>
      <xdr:rowOff>158750</xdr:rowOff>
    </xdr:from>
    <xdr:to>
      <xdr:col>1</xdr:col>
      <xdr:colOff>1343025</xdr:colOff>
      <xdr:row>84</xdr:row>
      <xdr:rowOff>768350</xdr:rowOff>
    </xdr:to>
    <xdr:pic>
      <xdr:nvPicPr>
        <xdr:cNvPr id="12" name="Picture 4">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1097875"/>
          <a:ext cx="22796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381000</xdr:colOff>
      <xdr:row>85</xdr:row>
      <xdr:rowOff>0</xdr:rowOff>
    </xdr:from>
    <xdr:ext cx="0" cy="1052708"/>
    <xdr:pic>
      <xdr:nvPicPr>
        <xdr:cNvPr id="13" name="Imagen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21891625"/>
          <a:ext cx="0" cy="1052708"/>
        </a:xfrm>
        <a:prstGeom prst="rect">
          <a:avLst/>
        </a:prstGeom>
      </xdr:spPr>
    </xdr:pic>
    <xdr:clientData/>
  </xdr:oneCellAnchor>
  <xdr:twoCellAnchor>
    <xdr:from>
      <xdr:col>0</xdr:col>
      <xdr:colOff>451894</xdr:colOff>
      <xdr:row>85</xdr:row>
      <xdr:rowOff>91336</xdr:rowOff>
    </xdr:from>
    <xdr:to>
      <xdr:col>1</xdr:col>
      <xdr:colOff>682625</xdr:colOff>
      <xdr:row>88</xdr:row>
      <xdr:rowOff>221815</xdr:rowOff>
    </xdr:to>
    <xdr:pic>
      <xdr:nvPicPr>
        <xdr:cNvPr id="14" name="Picture 132">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1894" y="21982961"/>
          <a:ext cx="1405481" cy="892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1613595</xdr:colOff>
      <xdr:row>85</xdr:row>
      <xdr:rowOff>187674</xdr:rowOff>
    </xdr:from>
    <xdr:to>
      <xdr:col>3</xdr:col>
      <xdr:colOff>285751</xdr:colOff>
      <xdr:row>88</xdr:row>
      <xdr:rowOff>79376</xdr:rowOff>
    </xdr:to>
    <xdr:sp macro="" textlink="">
      <xdr:nvSpPr>
        <xdr:cNvPr id="15" name="Text Box 5">
          <a:extLst>
            <a:ext uri="{FF2B5EF4-FFF2-40B4-BE49-F238E27FC236}">
              <a16:creationId xmlns:a16="http://schemas.microsoft.com/office/drawing/2014/main" id="{00000000-0008-0000-0700-00000F000000}"/>
            </a:ext>
          </a:extLst>
        </xdr:cNvPr>
        <xdr:cNvSpPr txBox="1">
          <a:spLocks noChangeArrowheads="1"/>
        </xdr:cNvSpPr>
      </xdr:nvSpPr>
      <xdr:spPr bwMode="auto">
        <a:xfrm>
          <a:off x="2788345" y="22079299"/>
          <a:ext cx="2307531" cy="653702"/>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0</xdr:row>
      <xdr:rowOff>158750</xdr:rowOff>
    </xdr:from>
    <xdr:to>
      <xdr:col>1</xdr:col>
      <xdr:colOff>308429</xdr:colOff>
      <xdr:row>4</xdr:row>
      <xdr:rowOff>24040</xdr:rowOff>
    </xdr:to>
    <xdr:pic>
      <xdr:nvPicPr>
        <xdr:cNvPr id="4" name="Picture 13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58750"/>
          <a:ext cx="1197429"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635000</xdr:colOff>
      <xdr:row>0</xdr:row>
      <xdr:rowOff>111125</xdr:rowOff>
    </xdr:from>
    <xdr:to>
      <xdr:col>3</xdr:col>
      <xdr:colOff>887095</xdr:colOff>
      <xdr:row>4</xdr:row>
      <xdr:rowOff>139721</xdr:rowOff>
    </xdr:to>
    <xdr:sp macro="" textlink="">
      <xdr:nvSpPr>
        <xdr:cNvPr id="5" name="Text Box 5">
          <a:extLst>
            <a:ext uri="{FF2B5EF4-FFF2-40B4-BE49-F238E27FC236}">
              <a16:creationId xmlns:a16="http://schemas.microsoft.com/office/drawing/2014/main" id="{00000000-0008-0000-0800-000005000000}"/>
            </a:ext>
          </a:extLst>
        </xdr:cNvPr>
        <xdr:cNvSpPr txBox="1">
          <a:spLocks noChangeArrowheads="1"/>
        </xdr:cNvSpPr>
      </xdr:nvSpPr>
      <xdr:spPr bwMode="auto">
        <a:xfrm>
          <a:off x="1714500" y="111125"/>
          <a:ext cx="3268345" cy="933471"/>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161925</xdr:colOff>
      <xdr:row>37</xdr:row>
      <xdr:rowOff>85725</xdr:rowOff>
    </xdr:from>
    <xdr:to>
      <xdr:col>1</xdr:col>
      <xdr:colOff>1171575</xdr:colOff>
      <xdr:row>37</xdr:row>
      <xdr:rowOff>695325</xdr:rowOff>
    </xdr:to>
    <xdr:sp macro="" textlink="">
      <xdr:nvSpPr>
        <xdr:cNvPr id="10" name="Object 6" hidden="1">
          <a:extLst>
            <a:ext uri="{63B3BB69-23CF-44E3-9099-C40C66FF867C}">
              <a14:compatExt xmlns:a14="http://schemas.microsoft.com/office/drawing/2010/main" spid="_x0000_s5126"/>
            </a:ext>
            <a:ext uri="{FF2B5EF4-FFF2-40B4-BE49-F238E27FC236}">
              <a16:creationId xmlns:a16="http://schemas.microsoft.com/office/drawing/2014/main" id="{00000000-0008-0000-0800-00000A000000}"/>
            </a:ext>
          </a:extLst>
        </xdr:cNvPr>
        <xdr:cNvSpPr/>
      </xdr:nvSpPr>
      <xdr:spPr bwMode="auto">
        <a:xfrm>
          <a:off x="161925" y="14277975"/>
          <a:ext cx="2095500" cy="609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161925</xdr:colOff>
      <xdr:row>37</xdr:row>
      <xdr:rowOff>149225</xdr:rowOff>
    </xdr:from>
    <xdr:to>
      <xdr:col>1</xdr:col>
      <xdr:colOff>1171575</xdr:colOff>
      <xdr:row>37</xdr:row>
      <xdr:rowOff>758825</xdr:rowOff>
    </xdr:to>
    <xdr:pic>
      <xdr:nvPicPr>
        <xdr:cNvPr id="11" name="Picture 6">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 y="14087475"/>
          <a:ext cx="20891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416719</xdr:colOff>
      <xdr:row>0</xdr:row>
      <xdr:rowOff>0</xdr:rowOff>
    </xdr:from>
    <xdr:to>
      <xdr:col>0</xdr:col>
      <xdr:colOff>416719</xdr:colOff>
      <xdr:row>4</xdr:row>
      <xdr:rowOff>37781</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6719" y="178595"/>
          <a:ext cx="2338387" cy="1164906"/>
        </a:xfrm>
        <a:prstGeom prst="rect">
          <a:avLst/>
        </a:prstGeom>
      </xdr:spPr>
    </xdr:pic>
    <xdr:clientData/>
  </xdr:twoCellAnchor>
  <xdr:twoCellAnchor>
    <xdr:from>
      <xdr:col>0</xdr:col>
      <xdr:colOff>428626</xdr:colOff>
      <xdr:row>0</xdr:row>
      <xdr:rowOff>142875</xdr:rowOff>
    </xdr:from>
    <xdr:to>
      <xdr:col>1</xdr:col>
      <xdr:colOff>333376</xdr:colOff>
      <xdr:row>3</xdr:row>
      <xdr:rowOff>166915</xdr:rowOff>
    </xdr:to>
    <xdr:pic>
      <xdr:nvPicPr>
        <xdr:cNvPr id="5" name="Picture 13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8626" y="142875"/>
          <a:ext cx="984250" cy="865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1174751</xdr:colOff>
      <xdr:row>0</xdr:row>
      <xdr:rowOff>206376</xdr:rowOff>
    </xdr:from>
    <xdr:to>
      <xdr:col>4</xdr:col>
      <xdr:colOff>206376</xdr:colOff>
      <xdr:row>3</xdr:row>
      <xdr:rowOff>127001</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2254251" y="206376"/>
          <a:ext cx="2190750" cy="762000"/>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114300</xdr:colOff>
      <xdr:row>51</xdr:row>
      <xdr:rowOff>28575</xdr:rowOff>
    </xdr:from>
    <xdr:to>
      <xdr:col>1</xdr:col>
      <xdr:colOff>1266825</xdr:colOff>
      <xdr:row>51</xdr:row>
      <xdr:rowOff>790575</xdr:rowOff>
    </xdr:to>
    <xdr:sp macro="" textlink="">
      <xdr:nvSpPr>
        <xdr:cNvPr id="9" name="Object 2" hidden="1">
          <a:extLst>
            <a:ext uri="{63B3BB69-23CF-44E3-9099-C40C66FF867C}">
              <a14:compatExt xmlns:a14="http://schemas.microsoft.com/office/drawing/2010/main" spid="_x0000_s6146"/>
            </a:ext>
            <a:ext uri="{FF2B5EF4-FFF2-40B4-BE49-F238E27FC236}">
              <a16:creationId xmlns:a16="http://schemas.microsoft.com/office/drawing/2014/main" id="{00000000-0008-0000-0900-000009000000}"/>
            </a:ext>
          </a:extLst>
        </xdr:cNvPr>
        <xdr:cNvSpPr/>
      </xdr:nvSpPr>
      <xdr:spPr bwMode="auto">
        <a:xfrm>
          <a:off x="114300" y="11522075"/>
          <a:ext cx="2232025" cy="762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161925</xdr:colOff>
      <xdr:row>51</xdr:row>
      <xdr:rowOff>60325</xdr:rowOff>
    </xdr:from>
    <xdr:to>
      <xdr:col>2</xdr:col>
      <xdr:colOff>12700</xdr:colOff>
      <xdr:row>51</xdr:row>
      <xdr:rowOff>822325</xdr:rowOff>
    </xdr:to>
    <xdr:pic>
      <xdr:nvPicPr>
        <xdr:cNvPr id="10" name="Picture 2">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1925" y="11553825"/>
          <a:ext cx="22320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416719</xdr:colOff>
      <xdr:row>52</xdr:row>
      <xdr:rowOff>0</xdr:rowOff>
    </xdr:from>
    <xdr:ext cx="0" cy="1180781"/>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6719" y="0"/>
          <a:ext cx="0" cy="1180781"/>
        </a:xfrm>
        <a:prstGeom prst="rect">
          <a:avLst/>
        </a:prstGeom>
      </xdr:spPr>
    </xdr:pic>
    <xdr:clientData/>
  </xdr:oneCellAnchor>
  <xdr:twoCellAnchor>
    <xdr:from>
      <xdr:col>0</xdr:col>
      <xdr:colOff>428625</xdr:colOff>
      <xdr:row>52</xdr:row>
      <xdr:rowOff>142875</xdr:rowOff>
    </xdr:from>
    <xdr:to>
      <xdr:col>1</xdr:col>
      <xdr:colOff>546554</xdr:colOff>
      <xdr:row>55</xdr:row>
      <xdr:rowOff>166915</xdr:rowOff>
    </xdr:to>
    <xdr:pic>
      <xdr:nvPicPr>
        <xdr:cNvPr id="12" name="Picture 132">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8625" y="142875"/>
          <a:ext cx="1197429" cy="865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1174751</xdr:colOff>
      <xdr:row>52</xdr:row>
      <xdr:rowOff>206376</xdr:rowOff>
    </xdr:from>
    <xdr:to>
      <xdr:col>4</xdr:col>
      <xdr:colOff>206376</xdr:colOff>
      <xdr:row>55</xdr:row>
      <xdr:rowOff>127001</xdr:rowOff>
    </xdr:to>
    <xdr:sp macro="" textlink="">
      <xdr:nvSpPr>
        <xdr:cNvPr id="13" name="Text Box 5">
          <a:extLst>
            <a:ext uri="{FF2B5EF4-FFF2-40B4-BE49-F238E27FC236}">
              <a16:creationId xmlns:a16="http://schemas.microsoft.com/office/drawing/2014/main" id="{00000000-0008-0000-0900-00000D000000}"/>
            </a:ext>
          </a:extLst>
        </xdr:cNvPr>
        <xdr:cNvSpPr txBox="1">
          <a:spLocks noChangeArrowheads="1"/>
        </xdr:cNvSpPr>
      </xdr:nvSpPr>
      <xdr:spPr bwMode="auto">
        <a:xfrm>
          <a:off x="2254251" y="206376"/>
          <a:ext cx="3159125" cy="762000"/>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twoCellAnchor>
    <xdr:from>
      <xdr:col>0</xdr:col>
      <xdr:colOff>114300</xdr:colOff>
      <xdr:row>117</xdr:row>
      <xdr:rowOff>28575</xdr:rowOff>
    </xdr:from>
    <xdr:to>
      <xdr:col>1</xdr:col>
      <xdr:colOff>1266825</xdr:colOff>
      <xdr:row>117</xdr:row>
      <xdr:rowOff>790575</xdr:rowOff>
    </xdr:to>
    <xdr:sp macro="" textlink="">
      <xdr:nvSpPr>
        <xdr:cNvPr id="14" name="Object 2" hidden="1">
          <a:extLst>
            <a:ext uri="{63B3BB69-23CF-44E3-9099-C40C66FF867C}">
              <a14:compatExt xmlns:a14="http://schemas.microsoft.com/office/drawing/2010/main" spid="_x0000_s6146"/>
            </a:ext>
            <a:ext uri="{FF2B5EF4-FFF2-40B4-BE49-F238E27FC236}">
              <a16:creationId xmlns:a16="http://schemas.microsoft.com/office/drawing/2014/main" id="{00000000-0008-0000-0900-00000E000000}"/>
            </a:ext>
          </a:extLst>
        </xdr:cNvPr>
        <xdr:cNvSpPr/>
      </xdr:nvSpPr>
      <xdr:spPr bwMode="auto">
        <a:xfrm>
          <a:off x="114300" y="16586200"/>
          <a:ext cx="2232025" cy="762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161925</xdr:colOff>
      <xdr:row>117</xdr:row>
      <xdr:rowOff>60325</xdr:rowOff>
    </xdr:from>
    <xdr:to>
      <xdr:col>2</xdr:col>
      <xdr:colOff>12700</xdr:colOff>
      <xdr:row>117</xdr:row>
      <xdr:rowOff>822325</xdr:rowOff>
    </xdr:to>
    <xdr:pic>
      <xdr:nvPicPr>
        <xdr:cNvPr id="15" name="Picture 2">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1925" y="16617950"/>
          <a:ext cx="22320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85</xdr:row>
      <xdr:rowOff>28575</xdr:rowOff>
    </xdr:from>
    <xdr:to>
      <xdr:col>1</xdr:col>
      <xdr:colOff>1266825</xdr:colOff>
      <xdr:row>85</xdr:row>
      <xdr:rowOff>790575</xdr:rowOff>
    </xdr:to>
    <xdr:sp macro="" textlink="">
      <xdr:nvSpPr>
        <xdr:cNvPr id="16" name="Object 2" hidden="1">
          <a:extLst>
            <a:ext uri="{63B3BB69-23CF-44E3-9099-C40C66FF867C}">
              <a14:compatExt xmlns:a14="http://schemas.microsoft.com/office/drawing/2010/main" spid="_x0000_s6146"/>
            </a:ext>
            <a:ext uri="{FF2B5EF4-FFF2-40B4-BE49-F238E27FC236}">
              <a16:creationId xmlns:a16="http://schemas.microsoft.com/office/drawing/2014/main" id="{00000000-0008-0000-0900-000010000000}"/>
            </a:ext>
          </a:extLst>
        </xdr:cNvPr>
        <xdr:cNvSpPr/>
      </xdr:nvSpPr>
      <xdr:spPr bwMode="auto">
        <a:xfrm>
          <a:off x="114300" y="16586200"/>
          <a:ext cx="2232025" cy="762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161925</xdr:colOff>
      <xdr:row>85</xdr:row>
      <xdr:rowOff>60325</xdr:rowOff>
    </xdr:from>
    <xdr:to>
      <xdr:col>2</xdr:col>
      <xdr:colOff>12700</xdr:colOff>
      <xdr:row>85</xdr:row>
      <xdr:rowOff>822325</xdr:rowOff>
    </xdr:to>
    <xdr:pic>
      <xdr:nvPicPr>
        <xdr:cNvPr id="17" name="Picture 2">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1925" y="16617950"/>
          <a:ext cx="22320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416719</xdr:colOff>
      <xdr:row>86</xdr:row>
      <xdr:rowOff>0</xdr:rowOff>
    </xdr:from>
    <xdr:ext cx="0" cy="1180781"/>
    <xdr:pic>
      <xdr:nvPicPr>
        <xdr:cNvPr id="18" name="Imagen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6719" y="17510125"/>
          <a:ext cx="0" cy="1180781"/>
        </a:xfrm>
        <a:prstGeom prst="rect">
          <a:avLst/>
        </a:prstGeom>
      </xdr:spPr>
    </xdr:pic>
    <xdr:clientData/>
  </xdr:oneCellAnchor>
  <xdr:twoCellAnchor>
    <xdr:from>
      <xdr:col>0</xdr:col>
      <xdr:colOff>428625</xdr:colOff>
      <xdr:row>86</xdr:row>
      <xdr:rowOff>142875</xdr:rowOff>
    </xdr:from>
    <xdr:to>
      <xdr:col>1</xdr:col>
      <xdr:colOff>546554</xdr:colOff>
      <xdr:row>89</xdr:row>
      <xdr:rowOff>166915</xdr:rowOff>
    </xdr:to>
    <xdr:pic>
      <xdr:nvPicPr>
        <xdr:cNvPr id="19" name="Picture 132">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8625" y="17653000"/>
          <a:ext cx="1197429" cy="1024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1174751</xdr:colOff>
      <xdr:row>86</xdr:row>
      <xdr:rowOff>206376</xdr:rowOff>
    </xdr:from>
    <xdr:to>
      <xdr:col>4</xdr:col>
      <xdr:colOff>206376</xdr:colOff>
      <xdr:row>89</xdr:row>
      <xdr:rowOff>127001</xdr:rowOff>
    </xdr:to>
    <xdr:sp macro="" textlink="">
      <xdr:nvSpPr>
        <xdr:cNvPr id="20" name="Text Box 5">
          <a:extLst>
            <a:ext uri="{FF2B5EF4-FFF2-40B4-BE49-F238E27FC236}">
              <a16:creationId xmlns:a16="http://schemas.microsoft.com/office/drawing/2014/main" id="{00000000-0008-0000-0900-000014000000}"/>
            </a:ext>
          </a:extLst>
        </xdr:cNvPr>
        <xdr:cNvSpPr txBox="1">
          <a:spLocks noChangeArrowheads="1"/>
        </xdr:cNvSpPr>
      </xdr:nvSpPr>
      <xdr:spPr bwMode="auto">
        <a:xfrm>
          <a:off x="2254251" y="17716501"/>
          <a:ext cx="3159125" cy="920750"/>
        </a:xfrm>
        <a:prstGeom prst="rect">
          <a:avLst/>
        </a:prstGeom>
        <a:noFill/>
        <a:ln w="9525">
          <a:noFill/>
          <a:miter lim="800000"/>
          <a:headEnd/>
          <a:tailEnd/>
        </a:ln>
      </xdr:spPr>
      <xdr:txBody>
        <a:bodyPr vertOverflow="clip" wrap="square" lIns="91440" tIns="45720" rIns="91440" bIns="45720" anchor="ctr" upright="1"/>
        <a:lstStyle/>
        <a:p>
          <a:pPr algn="ctr" rtl="0">
            <a:lnSpc>
              <a:spcPts val="1100"/>
            </a:lnSpc>
            <a:defRPr sz="1000"/>
          </a:pPr>
          <a:r>
            <a:rPr lang="es-ES" sz="1000" b="0" i="0" u="none" strike="noStrike" baseline="0">
              <a:solidFill>
                <a:srgbClr val="000000"/>
              </a:solidFill>
              <a:latin typeface="Arial Narrow" panose="020B0606020202030204" pitchFamily="34" charset="0"/>
            </a:rPr>
            <a:t>MINISTERIO DE DEFENSA NACIONAL</a:t>
          </a:r>
        </a:p>
        <a:p>
          <a:pPr algn="ctr" rtl="0">
            <a:lnSpc>
              <a:spcPts val="1000"/>
            </a:lnSpc>
            <a:defRPr sz="1000"/>
          </a:pPr>
          <a:endParaRPr lang="es-ES" sz="1000" b="0" i="0" u="none" strike="noStrike" baseline="0">
            <a:solidFill>
              <a:srgbClr val="000000"/>
            </a:solidFill>
            <a:latin typeface="Arial Narrow" panose="020B0606020202030204" pitchFamily="34" charset="0"/>
          </a:endParaRPr>
        </a:p>
        <a:p>
          <a:pPr algn="ctr" rtl="0">
            <a:lnSpc>
              <a:spcPts val="900"/>
            </a:lnSpc>
            <a:defRPr sz="1000"/>
          </a:pPr>
          <a:r>
            <a:rPr lang="es-ES" sz="1000" b="0" i="0" u="none" strike="noStrike" baseline="0">
              <a:solidFill>
                <a:srgbClr val="000000"/>
              </a:solidFill>
              <a:latin typeface="Arial Narrow" panose="020B0606020202030204" pitchFamily="34" charset="0"/>
            </a:rPr>
            <a:t>República de Colombia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BAJO%202022\EVALUACION%20DESEMPE&#209;O\FORMATOS\FORMATOS%20CODIFICADOS\FORMATO%203%20CONSOLIDADO%20INFORMACI_N%20GENERAL%20EVALUACI_N%20PERIODO%20DE%20PRUEBA%20(3).clea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LISTAS DESPLEGABLES"/>
      <sheetName val="BASE COMPORTAMENTAL"/>
      <sheetName val="ESCALAS COMPTALES"/>
      <sheetName val="F3. CONSOLIDADO INFORMACIO"/>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00"/>
  <sheetViews>
    <sheetView zoomScale="80" zoomScaleNormal="80" workbookViewId="0">
      <selection activeCell="G8" sqref="G8"/>
    </sheetView>
  </sheetViews>
  <sheetFormatPr baseColWidth="10" defaultColWidth="11.42578125" defaultRowHeight="21" x14ac:dyDescent="0.35"/>
  <cols>
    <col min="1" max="3" width="11.42578125" style="12"/>
    <col min="4" max="4" width="17.85546875" style="12" bestFit="1" customWidth="1"/>
    <col min="5" max="6" width="11.42578125" style="12"/>
    <col min="7" max="7" width="45.42578125" style="12" customWidth="1"/>
    <col min="8" max="8" width="30.85546875" style="12" bestFit="1" customWidth="1"/>
    <col min="9" max="9" width="21.5703125" style="12" bestFit="1" customWidth="1"/>
    <col min="10" max="10" width="19.42578125" style="12" bestFit="1" customWidth="1"/>
    <col min="11" max="11" width="19.42578125" style="12" customWidth="1"/>
    <col min="12" max="12" width="16.85546875" style="12" bestFit="1" customWidth="1"/>
    <col min="13" max="13" width="16.85546875" style="12" customWidth="1"/>
    <col min="14" max="14" width="22.42578125" style="12" customWidth="1"/>
    <col min="15" max="15" width="63.140625" style="12" customWidth="1"/>
    <col min="16" max="16" width="42.140625" style="12" bestFit="1" customWidth="1"/>
    <col min="17" max="17" width="42.85546875" style="12" bestFit="1" customWidth="1"/>
    <col min="18" max="18" width="41.28515625" style="12" bestFit="1" customWidth="1"/>
    <col min="19" max="19" width="53.7109375" style="12" bestFit="1" customWidth="1"/>
    <col min="20" max="20" width="56.28515625" style="12" bestFit="1" customWidth="1"/>
    <col min="21" max="21" width="20.28515625" style="12" customWidth="1"/>
    <col min="22" max="22" width="26.42578125" style="12" bestFit="1" customWidth="1"/>
    <col min="23" max="23" width="26.42578125" style="12" customWidth="1"/>
    <col min="24" max="24" width="15.5703125" style="12" bestFit="1" customWidth="1"/>
    <col min="25" max="25" width="14.140625" style="12" customWidth="1"/>
    <col min="26" max="28" width="65.42578125" style="12" customWidth="1"/>
    <col min="29" max="29" width="11.42578125" style="12"/>
    <col min="30" max="30" width="79.5703125" style="12" customWidth="1"/>
    <col min="31" max="33" width="11.42578125" style="12"/>
    <col min="34" max="34" width="14.85546875" style="12" customWidth="1"/>
    <col min="35" max="35" width="15.5703125" style="12" bestFit="1" customWidth="1"/>
    <col min="36" max="38" width="11.42578125" style="12"/>
    <col min="39" max="39" width="32.42578125" style="12" bestFit="1" customWidth="1"/>
    <col min="40" max="16384" width="11.42578125" style="12"/>
  </cols>
  <sheetData>
    <row r="1" spans="1:41" ht="63.75" thickBot="1" x14ac:dyDescent="0.4">
      <c r="A1" s="10" t="s">
        <v>105</v>
      </c>
      <c r="B1" s="10" t="s">
        <v>106</v>
      </c>
      <c r="C1" s="10" t="s">
        <v>107</v>
      </c>
      <c r="D1" s="10" t="s">
        <v>108</v>
      </c>
      <c r="E1" s="10" t="s">
        <v>109</v>
      </c>
      <c r="F1" s="10" t="s">
        <v>110</v>
      </c>
      <c r="G1" s="10" t="s">
        <v>158</v>
      </c>
      <c r="H1" s="10" t="s">
        <v>111</v>
      </c>
      <c r="I1" s="10" t="s">
        <v>125</v>
      </c>
      <c r="J1" s="512" t="s">
        <v>128</v>
      </c>
      <c r="K1" s="512"/>
      <c r="L1" s="10" t="s">
        <v>133</v>
      </c>
      <c r="M1" s="11" t="s">
        <v>153</v>
      </c>
      <c r="N1" s="11"/>
      <c r="O1" s="11"/>
      <c r="P1" s="11"/>
      <c r="Q1" s="11"/>
      <c r="R1" s="11"/>
      <c r="S1" s="11"/>
      <c r="T1" s="11"/>
      <c r="U1" s="11"/>
      <c r="V1" s="11"/>
      <c r="W1" s="11"/>
      <c r="X1" s="11"/>
      <c r="Y1" s="11"/>
      <c r="Z1" s="511" t="s">
        <v>52</v>
      </c>
      <c r="AA1" s="511"/>
      <c r="AB1" s="511"/>
      <c r="AC1" s="10"/>
      <c r="AD1" s="10" t="s">
        <v>224</v>
      </c>
      <c r="AE1" s="10"/>
      <c r="AF1" s="10"/>
      <c r="AH1" s="513" t="s">
        <v>256</v>
      </c>
      <c r="AI1" s="513"/>
      <c r="AO1" s="12">
        <v>1</v>
      </c>
    </row>
    <row r="2" spans="1:41" ht="42.75" thickBot="1" x14ac:dyDescent="0.4">
      <c r="A2" s="10">
        <v>1</v>
      </c>
      <c r="B2" s="10">
        <v>1</v>
      </c>
      <c r="C2" s="10">
        <v>2022</v>
      </c>
      <c r="D2" s="10" t="s">
        <v>95</v>
      </c>
      <c r="E2" s="13" t="s">
        <v>97</v>
      </c>
      <c r="F2" s="10">
        <v>1</v>
      </c>
      <c r="G2" s="10" t="s">
        <v>94</v>
      </c>
      <c r="H2" s="12" t="s">
        <v>436</v>
      </c>
      <c r="I2" s="10" t="s">
        <v>127</v>
      </c>
      <c r="J2" s="10" t="s">
        <v>129</v>
      </c>
      <c r="K2" s="10" t="s">
        <v>130</v>
      </c>
      <c r="L2" s="10" t="s">
        <v>134</v>
      </c>
      <c r="M2" s="10" t="s">
        <v>57</v>
      </c>
      <c r="N2" s="10" t="s">
        <v>68</v>
      </c>
      <c r="O2" s="11" t="s">
        <v>156</v>
      </c>
      <c r="P2" s="11"/>
      <c r="Q2" s="11"/>
      <c r="R2" s="11"/>
      <c r="S2" s="11"/>
      <c r="T2" s="11"/>
      <c r="U2" s="11"/>
      <c r="V2" s="11" t="s">
        <v>173</v>
      </c>
      <c r="W2" s="11">
        <v>10</v>
      </c>
      <c r="X2" s="11" t="s">
        <v>182</v>
      </c>
      <c r="Y2" s="10"/>
      <c r="Z2" s="19" t="s">
        <v>29</v>
      </c>
      <c r="AA2" s="20" t="s">
        <v>242</v>
      </c>
      <c r="AB2" s="19" t="s">
        <v>31</v>
      </c>
      <c r="AC2" s="10"/>
      <c r="AD2" s="12" t="s">
        <v>416</v>
      </c>
      <c r="AE2" s="10"/>
      <c r="AF2" s="10"/>
      <c r="AH2" s="12">
        <v>1</v>
      </c>
      <c r="AI2" s="12" t="s">
        <v>176</v>
      </c>
      <c r="AO2" s="12">
        <v>2</v>
      </c>
    </row>
    <row r="3" spans="1:41" ht="89.25" customHeight="1" thickBot="1" x14ac:dyDescent="0.4">
      <c r="A3" s="10">
        <v>2</v>
      </c>
      <c r="B3" s="10">
        <v>2</v>
      </c>
      <c r="C3" s="10">
        <v>2023</v>
      </c>
      <c r="D3" s="10" t="s">
        <v>102</v>
      </c>
      <c r="E3" s="13" t="s">
        <v>103</v>
      </c>
      <c r="F3" s="10">
        <v>2</v>
      </c>
      <c r="G3" s="10" t="s">
        <v>159</v>
      </c>
      <c r="H3" s="12" t="s">
        <v>437</v>
      </c>
      <c r="I3" s="10" t="s">
        <v>126</v>
      </c>
      <c r="J3" s="10" t="s">
        <v>131</v>
      </c>
      <c r="K3" s="10" t="s">
        <v>132</v>
      </c>
      <c r="L3" s="10" t="s">
        <v>135</v>
      </c>
      <c r="M3" s="10" t="s">
        <v>21</v>
      </c>
      <c r="N3" s="10" t="s">
        <v>70</v>
      </c>
      <c r="O3" s="11" t="s">
        <v>155</v>
      </c>
      <c r="P3" s="11" t="s">
        <v>161</v>
      </c>
      <c r="Q3" s="11" t="s">
        <v>163</v>
      </c>
      <c r="R3" s="11" t="s">
        <v>165</v>
      </c>
      <c r="S3" s="11" t="s">
        <v>170</v>
      </c>
      <c r="T3" s="11" t="s">
        <v>167</v>
      </c>
      <c r="U3" s="11" t="s">
        <v>129</v>
      </c>
      <c r="V3" s="11" t="s">
        <v>174</v>
      </c>
      <c r="W3" s="11">
        <v>9</v>
      </c>
      <c r="X3" s="11" t="s">
        <v>182</v>
      </c>
      <c r="Y3" s="10"/>
      <c r="Z3" s="21" t="s">
        <v>210</v>
      </c>
      <c r="AA3" s="21" t="s">
        <v>137</v>
      </c>
      <c r="AB3" s="22" t="s">
        <v>193</v>
      </c>
      <c r="AC3" s="10"/>
      <c r="AD3" s="14" t="s">
        <v>439</v>
      </c>
      <c r="AE3" s="10"/>
      <c r="AF3" s="10"/>
      <c r="AH3" s="12">
        <v>2</v>
      </c>
      <c r="AI3" s="12" t="s">
        <v>183</v>
      </c>
      <c r="AO3" s="12">
        <v>3</v>
      </c>
    </row>
    <row r="4" spans="1:41" ht="42" customHeight="1" thickBot="1" x14ac:dyDescent="0.4">
      <c r="A4" s="10">
        <v>3</v>
      </c>
      <c r="B4" s="10">
        <v>3</v>
      </c>
      <c r="C4" s="10">
        <v>2024</v>
      </c>
      <c r="D4" s="10" t="s">
        <v>16</v>
      </c>
      <c r="E4" s="13" t="s">
        <v>104</v>
      </c>
      <c r="F4" s="10">
        <v>3</v>
      </c>
      <c r="G4" s="10" t="s">
        <v>160</v>
      </c>
      <c r="H4" s="12" t="s">
        <v>438</v>
      </c>
      <c r="I4" s="10"/>
      <c r="J4" s="10"/>
      <c r="K4" s="10"/>
      <c r="L4" s="10"/>
      <c r="M4" s="10"/>
      <c r="N4" s="10" t="s">
        <v>93</v>
      </c>
      <c r="O4" s="10"/>
      <c r="P4" s="10" t="s">
        <v>162</v>
      </c>
      <c r="Q4" s="10" t="s">
        <v>164</v>
      </c>
      <c r="R4" s="10" t="s">
        <v>166</v>
      </c>
      <c r="S4" s="10" t="s">
        <v>169</v>
      </c>
      <c r="T4" s="10" t="s">
        <v>168</v>
      </c>
      <c r="U4" s="10" t="s">
        <v>131</v>
      </c>
      <c r="V4" s="10"/>
      <c r="W4" s="10">
        <v>8</v>
      </c>
      <c r="X4" s="10" t="s">
        <v>175</v>
      </c>
      <c r="Y4" s="10"/>
      <c r="Z4" s="21" t="s">
        <v>211</v>
      </c>
      <c r="AA4" s="21" t="s">
        <v>190</v>
      </c>
      <c r="AB4" s="22" t="s">
        <v>138</v>
      </c>
      <c r="AC4" s="10"/>
      <c r="AD4" s="15" t="s">
        <v>440</v>
      </c>
      <c r="AE4" s="10"/>
      <c r="AF4" s="10"/>
      <c r="AH4" s="12">
        <v>3</v>
      </c>
      <c r="AI4" s="12" t="s">
        <v>255</v>
      </c>
      <c r="AM4" s="12" t="s">
        <v>10</v>
      </c>
      <c r="AO4" s="12">
        <v>4</v>
      </c>
    </row>
    <row r="5" spans="1:41" ht="147" customHeight="1" thickBot="1" x14ac:dyDescent="0.4">
      <c r="A5" s="10">
        <v>4</v>
      </c>
      <c r="B5" s="10">
        <v>4</v>
      </c>
      <c r="C5" s="10">
        <v>2025</v>
      </c>
      <c r="D5" s="10"/>
      <c r="E5" s="10" t="s">
        <v>494</v>
      </c>
      <c r="F5" s="10">
        <v>4</v>
      </c>
      <c r="G5" s="10" t="s">
        <v>497</v>
      </c>
      <c r="H5" s="10" t="s">
        <v>112</v>
      </c>
      <c r="I5" s="10"/>
      <c r="J5" s="10" t="s">
        <v>129</v>
      </c>
      <c r="K5" s="10"/>
      <c r="L5" s="10"/>
      <c r="M5" s="10"/>
      <c r="N5" s="10"/>
      <c r="O5" s="16"/>
      <c r="P5" s="10"/>
      <c r="Q5" s="10"/>
      <c r="R5" s="10"/>
      <c r="S5" s="10"/>
      <c r="T5" s="10"/>
      <c r="U5" s="10" t="s">
        <v>130</v>
      </c>
      <c r="V5" s="10"/>
      <c r="W5" s="10">
        <v>7</v>
      </c>
      <c r="X5" s="10" t="s">
        <v>175</v>
      </c>
      <c r="Y5" s="10"/>
      <c r="Z5" s="21" t="s">
        <v>213</v>
      </c>
      <c r="AA5" s="21" t="s">
        <v>243</v>
      </c>
      <c r="AB5" s="22" t="s">
        <v>244</v>
      </c>
      <c r="AC5" s="10"/>
      <c r="AD5" s="11" t="s">
        <v>441</v>
      </c>
      <c r="AE5" s="10"/>
      <c r="AF5" s="10"/>
      <c r="AH5" s="12">
        <v>4</v>
      </c>
      <c r="AI5" s="12" t="s">
        <v>175</v>
      </c>
      <c r="AM5" s="12" t="s">
        <v>397</v>
      </c>
      <c r="AO5" s="12">
        <v>5</v>
      </c>
    </row>
    <row r="6" spans="1:41" ht="57.75" customHeight="1" thickBot="1" x14ac:dyDescent="0.4">
      <c r="A6" s="10">
        <v>5</v>
      </c>
      <c r="B6" s="10">
        <v>5</v>
      </c>
      <c r="C6" s="10">
        <v>2026</v>
      </c>
      <c r="D6" s="10"/>
      <c r="E6" s="10" t="s">
        <v>495</v>
      </c>
      <c r="F6" s="10">
        <v>5</v>
      </c>
      <c r="G6" s="10" t="s">
        <v>498</v>
      </c>
      <c r="H6" s="10" t="s">
        <v>113</v>
      </c>
      <c r="I6" s="10"/>
      <c r="J6" s="10" t="s">
        <v>131</v>
      </c>
      <c r="K6" s="10"/>
      <c r="L6" s="10"/>
      <c r="M6" s="10"/>
      <c r="N6" s="10" t="s">
        <v>399</v>
      </c>
      <c r="O6" s="10"/>
      <c r="P6" s="10"/>
      <c r="Q6" s="10"/>
      <c r="R6" s="10"/>
      <c r="S6" s="10"/>
      <c r="T6" s="10"/>
      <c r="U6" s="10" t="s">
        <v>132</v>
      </c>
      <c r="V6" s="10"/>
      <c r="W6" s="10">
        <v>6</v>
      </c>
      <c r="X6" s="10" t="s">
        <v>183</v>
      </c>
      <c r="Y6" s="10"/>
      <c r="Z6" s="21" t="s">
        <v>212</v>
      </c>
      <c r="AA6" s="21" t="s">
        <v>191</v>
      </c>
      <c r="AB6" s="22" t="s">
        <v>245</v>
      </c>
      <c r="AC6" s="10"/>
      <c r="AD6" s="11" t="s">
        <v>442</v>
      </c>
      <c r="AE6" s="10"/>
      <c r="AF6" s="10"/>
      <c r="AO6" s="12">
        <v>6</v>
      </c>
    </row>
    <row r="7" spans="1:41" ht="81" customHeight="1" thickBot="1" x14ac:dyDescent="0.4">
      <c r="A7" s="10">
        <v>6</v>
      </c>
      <c r="B7" s="10">
        <v>6</v>
      </c>
      <c r="C7" s="10">
        <v>2027</v>
      </c>
      <c r="D7" s="10"/>
      <c r="E7" s="10" t="s">
        <v>496</v>
      </c>
      <c r="F7" s="10">
        <v>6</v>
      </c>
      <c r="G7" s="10" t="s">
        <v>499</v>
      </c>
      <c r="H7" s="10" t="s">
        <v>114</v>
      </c>
      <c r="I7" s="10"/>
      <c r="J7" s="10" t="s">
        <v>130</v>
      </c>
      <c r="K7" s="10"/>
      <c r="L7" s="10"/>
      <c r="M7" s="10"/>
      <c r="N7" s="10" t="s">
        <v>400</v>
      </c>
      <c r="O7" s="10"/>
      <c r="P7" s="10"/>
      <c r="Q7" s="10"/>
      <c r="R7" s="10"/>
      <c r="S7" s="10" t="s">
        <v>415</v>
      </c>
      <c r="T7" s="10"/>
      <c r="U7" s="10"/>
      <c r="V7" s="10"/>
      <c r="W7" s="10">
        <v>5</v>
      </c>
      <c r="X7" s="10" t="s">
        <v>176</v>
      </c>
      <c r="Y7" s="10"/>
      <c r="Z7" s="18" t="s">
        <v>196</v>
      </c>
      <c r="AA7" s="18" t="s">
        <v>192</v>
      </c>
      <c r="AB7" s="17" t="s">
        <v>139</v>
      </c>
      <c r="AC7" s="10"/>
      <c r="AD7" s="11" t="s">
        <v>490</v>
      </c>
      <c r="AE7" s="10"/>
      <c r="AF7" s="10"/>
      <c r="AO7" s="12">
        <v>7</v>
      </c>
    </row>
    <row r="8" spans="1:41" ht="84.75" thickBot="1" x14ac:dyDescent="0.4">
      <c r="A8" s="10">
        <v>7</v>
      </c>
      <c r="B8" s="10">
        <v>7</v>
      </c>
      <c r="C8" s="10">
        <v>2028</v>
      </c>
      <c r="D8" s="10"/>
      <c r="E8" s="10"/>
      <c r="F8" s="10">
        <v>7</v>
      </c>
      <c r="G8" s="10"/>
      <c r="H8" s="10" t="s">
        <v>115</v>
      </c>
      <c r="I8" s="10"/>
      <c r="J8" s="10" t="s">
        <v>132</v>
      </c>
      <c r="K8" s="10"/>
      <c r="L8" s="10"/>
      <c r="M8" s="10"/>
      <c r="N8" s="10" t="s">
        <v>401</v>
      </c>
      <c r="O8" s="10"/>
      <c r="P8" s="10"/>
      <c r="Q8" s="10"/>
      <c r="R8" s="10"/>
      <c r="S8" s="10" t="s">
        <v>416</v>
      </c>
      <c r="T8" s="10"/>
      <c r="U8" s="10"/>
      <c r="V8" s="10"/>
      <c r="W8" s="10">
        <v>4</v>
      </c>
      <c r="X8" s="10" t="s">
        <v>176</v>
      </c>
      <c r="Y8" s="10"/>
      <c r="Z8" s="18" t="s">
        <v>214</v>
      </c>
      <c r="AA8" s="18" t="s">
        <v>140</v>
      </c>
      <c r="AB8" s="17" t="s">
        <v>141</v>
      </c>
      <c r="AC8" s="10"/>
      <c r="AD8" s="11" t="s">
        <v>443</v>
      </c>
      <c r="AE8" s="10"/>
      <c r="AF8" s="10"/>
      <c r="AO8" s="12">
        <v>8</v>
      </c>
    </row>
    <row r="9" spans="1:41" ht="103.5" customHeight="1" thickBot="1" x14ac:dyDescent="0.4">
      <c r="A9" s="10">
        <v>8</v>
      </c>
      <c r="B9" s="10">
        <v>8</v>
      </c>
      <c r="C9" s="10">
        <v>2029</v>
      </c>
      <c r="D9" s="10"/>
      <c r="E9" s="10"/>
      <c r="F9" s="10">
        <v>8</v>
      </c>
      <c r="G9" s="10"/>
      <c r="H9" s="10" t="s">
        <v>116</v>
      </c>
      <c r="I9" s="10"/>
      <c r="J9" s="10"/>
      <c r="K9" s="10"/>
      <c r="L9" s="10"/>
      <c r="M9" s="10"/>
      <c r="N9" s="10" t="s">
        <v>402</v>
      </c>
      <c r="O9" s="10"/>
      <c r="P9" s="10"/>
      <c r="Q9" s="10"/>
      <c r="R9" s="10"/>
      <c r="S9" s="10"/>
      <c r="T9" s="10"/>
      <c r="U9" s="10" t="s">
        <v>131</v>
      </c>
      <c r="V9" s="10"/>
      <c r="W9" s="10">
        <v>3</v>
      </c>
      <c r="X9" s="10" t="s">
        <v>176</v>
      </c>
      <c r="Y9" s="10"/>
      <c r="Z9" s="18" t="s">
        <v>215</v>
      </c>
      <c r="AA9" s="18" t="s">
        <v>188</v>
      </c>
      <c r="AB9" s="17" t="s">
        <v>142</v>
      </c>
      <c r="AC9" s="10"/>
      <c r="AD9" s="11" t="s">
        <v>415</v>
      </c>
      <c r="AE9" s="10"/>
      <c r="AF9" s="10"/>
      <c r="AO9" s="12">
        <v>9</v>
      </c>
    </row>
    <row r="10" spans="1:41" ht="66.75" customHeight="1" thickBot="1" x14ac:dyDescent="0.4">
      <c r="A10" s="10">
        <v>9</v>
      </c>
      <c r="B10" s="10">
        <v>9</v>
      </c>
      <c r="C10" s="10">
        <v>2030</v>
      </c>
      <c r="D10" s="10"/>
      <c r="E10" s="10"/>
      <c r="F10" s="10">
        <v>9</v>
      </c>
      <c r="G10" s="10"/>
      <c r="H10" s="10" t="s">
        <v>117</v>
      </c>
      <c r="I10" s="10"/>
      <c r="J10" s="10" t="s">
        <v>405</v>
      </c>
      <c r="K10" s="10"/>
      <c r="L10" s="10"/>
      <c r="M10" s="10"/>
      <c r="N10" s="10" t="s">
        <v>403</v>
      </c>
      <c r="O10" s="10"/>
      <c r="P10" s="10"/>
      <c r="Q10" s="10"/>
      <c r="R10" s="10"/>
      <c r="S10" s="10"/>
      <c r="T10" s="10"/>
      <c r="U10" s="10" t="s">
        <v>132</v>
      </c>
      <c r="V10" s="10"/>
      <c r="W10" s="10">
        <v>2</v>
      </c>
      <c r="X10" s="10" t="s">
        <v>176</v>
      </c>
      <c r="Y10" s="10"/>
      <c r="Z10" s="18" t="s">
        <v>197</v>
      </c>
      <c r="AA10" s="18" t="s">
        <v>189</v>
      </c>
      <c r="AB10" s="17" t="s">
        <v>246</v>
      </c>
      <c r="AC10" s="10"/>
      <c r="AD10" s="11" t="s">
        <v>444</v>
      </c>
      <c r="AE10" s="10"/>
      <c r="AF10" s="10"/>
      <c r="AO10" s="12">
        <v>10</v>
      </c>
    </row>
    <row r="11" spans="1:41" ht="60.75" customHeight="1" thickBot="1" x14ac:dyDescent="0.4">
      <c r="A11" s="10">
        <v>10</v>
      </c>
      <c r="B11" s="10">
        <v>10</v>
      </c>
      <c r="C11" s="10">
        <v>2031</v>
      </c>
      <c r="D11" s="10"/>
      <c r="E11" s="10"/>
      <c r="F11" s="10">
        <v>10</v>
      </c>
      <c r="G11" s="10"/>
      <c r="H11" s="10" t="s">
        <v>96</v>
      </c>
      <c r="I11" s="10"/>
      <c r="J11" s="10" t="s">
        <v>406</v>
      </c>
      <c r="K11" s="10"/>
      <c r="L11" s="10"/>
      <c r="M11" s="10"/>
      <c r="O11" s="10"/>
      <c r="P11" s="10"/>
      <c r="Q11" s="10"/>
      <c r="R11" s="10"/>
      <c r="S11" s="10"/>
      <c r="T11" s="10"/>
      <c r="U11" s="10"/>
      <c r="V11" s="10"/>
      <c r="W11" s="10">
        <v>1</v>
      </c>
      <c r="X11" s="10" t="s">
        <v>176</v>
      </c>
      <c r="Y11" s="10"/>
      <c r="Z11" s="18" t="s">
        <v>198</v>
      </c>
      <c r="AA11" s="18" t="s">
        <v>143</v>
      </c>
      <c r="AB11" s="17" t="s">
        <v>247</v>
      </c>
      <c r="AC11" s="10"/>
      <c r="AD11" s="11" t="s">
        <v>445</v>
      </c>
      <c r="AE11" s="10"/>
      <c r="AF11" s="10"/>
      <c r="AO11" s="12">
        <v>11</v>
      </c>
    </row>
    <row r="12" spans="1:41" ht="60.75" customHeight="1" thickBot="1" x14ac:dyDescent="0.4">
      <c r="A12" s="10">
        <v>11</v>
      </c>
      <c r="B12" s="10">
        <v>11</v>
      </c>
      <c r="C12" s="10">
        <v>2032</v>
      </c>
      <c r="D12" s="10"/>
      <c r="E12" s="10"/>
      <c r="F12" s="10">
        <v>11</v>
      </c>
      <c r="G12" s="10"/>
      <c r="H12" s="10" t="s">
        <v>118</v>
      </c>
      <c r="I12" s="10"/>
      <c r="J12" s="12" t="s">
        <v>411</v>
      </c>
      <c r="K12" s="10"/>
      <c r="L12" s="10"/>
      <c r="M12" s="10"/>
      <c r="N12" s="10"/>
      <c r="O12" s="10"/>
      <c r="P12" s="10"/>
      <c r="Q12" s="10"/>
      <c r="R12" s="10"/>
      <c r="S12" s="10"/>
      <c r="T12" s="10"/>
      <c r="U12" s="10"/>
      <c r="V12" s="10"/>
      <c r="W12" s="10"/>
      <c r="X12" s="10"/>
      <c r="Y12" s="10"/>
      <c r="Z12" s="18" t="s">
        <v>199</v>
      </c>
      <c r="AA12" s="18" t="s">
        <v>144</v>
      </c>
      <c r="AB12" s="17" t="s">
        <v>248</v>
      </c>
      <c r="AC12" s="10"/>
      <c r="AD12" s="11" t="s">
        <v>446</v>
      </c>
      <c r="AE12" s="10"/>
      <c r="AF12" s="10"/>
      <c r="AO12" s="12">
        <v>12</v>
      </c>
    </row>
    <row r="13" spans="1:41" ht="59.25" customHeight="1" thickBot="1" x14ac:dyDescent="0.4">
      <c r="A13" s="10">
        <v>12</v>
      </c>
      <c r="B13" s="10">
        <v>12</v>
      </c>
      <c r="C13" s="10">
        <v>2033</v>
      </c>
      <c r="D13" s="10"/>
      <c r="E13" s="10"/>
      <c r="F13" s="10">
        <v>12</v>
      </c>
      <c r="G13" s="10"/>
      <c r="H13" s="10" t="s">
        <v>119</v>
      </c>
      <c r="I13" s="10"/>
      <c r="J13" s="10" t="s">
        <v>407</v>
      </c>
      <c r="K13" s="10"/>
      <c r="L13" s="10"/>
      <c r="M13" s="10"/>
      <c r="N13" s="10"/>
      <c r="O13" s="10"/>
      <c r="P13" s="10"/>
      <c r="Q13" s="10"/>
      <c r="R13" s="10"/>
      <c r="S13" s="10"/>
      <c r="T13" s="10"/>
      <c r="U13" s="10"/>
      <c r="V13" s="10"/>
      <c r="W13" s="10"/>
      <c r="X13" s="10"/>
      <c r="Y13" s="10"/>
      <c r="Z13" s="18" t="s">
        <v>200</v>
      </c>
      <c r="AA13" s="18" t="s">
        <v>144</v>
      </c>
      <c r="AB13" s="17" t="s">
        <v>248</v>
      </c>
      <c r="AC13" s="10"/>
      <c r="AD13" s="10"/>
      <c r="AE13" s="10"/>
      <c r="AF13" s="10"/>
      <c r="AO13" s="12">
        <v>13</v>
      </c>
    </row>
    <row r="14" spans="1:41" ht="59.25" customHeight="1" thickBot="1" x14ac:dyDescent="0.4">
      <c r="A14" s="10">
        <v>13</v>
      </c>
      <c r="B14" s="10"/>
      <c r="C14" s="10">
        <v>2034</v>
      </c>
      <c r="D14" s="10"/>
      <c r="E14" s="10"/>
      <c r="F14" s="10">
        <v>13</v>
      </c>
      <c r="G14" s="10"/>
      <c r="H14" s="10" t="s">
        <v>120</v>
      </c>
      <c r="I14" s="10"/>
      <c r="J14" s="10" t="s">
        <v>408</v>
      </c>
      <c r="K14" s="10"/>
      <c r="L14" s="10"/>
      <c r="M14" s="10"/>
      <c r="N14" s="10"/>
      <c r="O14" s="10"/>
      <c r="P14" s="10"/>
      <c r="Q14" s="10"/>
      <c r="R14" s="10"/>
      <c r="S14" s="10"/>
      <c r="T14" s="10"/>
      <c r="U14" s="10"/>
      <c r="V14" s="10"/>
      <c r="W14" s="10"/>
      <c r="X14" s="10"/>
      <c r="Y14" s="10"/>
      <c r="Z14" s="18" t="s">
        <v>201</v>
      </c>
      <c r="AA14" s="18" t="s">
        <v>145</v>
      </c>
      <c r="AB14" s="17" t="s">
        <v>146</v>
      </c>
      <c r="AC14" s="10"/>
      <c r="AD14" s="10"/>
      <c r="AE14" s="10"/>
      <c r="AF14" s="10"/>
      <c r="AO14" s="12">
        <v>14</v>
      </c>
    </row>
    <row r="15" spans="1:41" ht="87.75" customHeight="1" thickBot="1" x14ac:dyDescent="0.4">
      <c r="A15" s="10">
        <v>14</v>
      </c>
      <c r="B15" s="10"/>
      <c r="C15" s="10">
        <v>2035</v>
      </c>
      <c r="D15" s="10"/>
      <c r="E15" s="10"/>
      <c r="F15" s="10">
        <v>14</v>
      </c>
      <c r="G15" s="10"/>
      <c r="H15" s="10" t="s">
        <v>121</v>
      </c>
      <c r="I15" s="10"/>
      <c r="J15" s="10" t="s">
        <v>409</v>
      </c>
      <c r="K15" s="10"/>
      <c r="L15" s="10"/>
      <c r="M15" s="10"/>
      <c r="N15" s="10"/>
      <c r="O15" s="10"/>
      <c r="P15" s="10"/>
      <c r="Q15" s="10"/>
      <c r="R15" s="10"/>
      <c r="S15" s="10"/>
      <c r="T15" s="10"/>
      <c r="U15" s="10"/>
      <c r="V15" s="10"/>
      <c r="W15" s="10"/>
      <c r="X15" s="10"/>
      <c r="Y15" s="10"/>
      <c r="Z15" s="18" t="s">
        <v>202</v>
      </c>
      <c r="AA15" s="18" t="s">
        <v>147</v>
      </c>
      <c r="AB15" s="17" t="s">
        <v>249</v>
      </c>
      <c r="AC15" s="10"/>
      <c r="AD15" s="10"/>
      <c r="AE15" s="10"/>
      <c r="AF15" s="10"/>
      <c r="AO15" s="12">
        <v>15</v>
      </c>
    </row>
    <row r="16" spans="1:41" ht="110.25" customHeight="1" thickBot="1" x14ac:dyDescent="0.4">
      <c r="A16" s="10">
        <v>15</v>
      </c>
      <c r="B16" s="10"/>
      <c r="C16" s="10">
        <v>2036</v>
      </c>
      <c r="D16" s="10"/>
      <c r="E16" s="10"/>
      <c r="F16" s="10">
        <v>15</v>
      </c>
      <c r="G16" s="10"/>
      <c r="H16" s="10" t="s">
        <v>123</v>
      </c>
      <c r="I16" s="10"/>
      <c r="J16" s="10" t="s">
        <v>410</v>
      </c>
      <c r="K16" s="10"/>
      <c r="L16" s="10"/>
      <c r="M16" s="10"/>
      <c r="N16" s="10"/>
      <c r="O16" s="10"/>
      <c r="P16" s="10"/>
      <c r="Q16" s="10"/>
      <c r="R16" s="10"/>
      <c r="S16" s="10"/>
      <c r="T16" s="10"/>
      <c r="U16" s="10"/>
      <c r="V16" s="10"/>
      <c r="W16" s="10"/>
      <c r="X16" s="10"/>
      <c r="Y16" s="10"/>
      <c r="Z16" s="18" t="s">
        <v>203</v>
      </c>
      <c r="AA16" s="18" t="s">
        <v>241</v>
      </c>
      <c r="AB16" s="17" t="s">
        <v>148</v>
      </c>
      <c r="AC16" s="10"/>
      <c r="AD16" s="10"/>
      <c r="AE16" s="10"/>
      <c r="AF16" s="10"/>
      <c r="AO16" s="12">
        <v>16</v>
      </c>
    </row>
    <row r="17" spans="1:41" ht="36.75" thickBot="1" x14ac:dyDescent="0.4">
      <c r="A17" s="10">
        <v>16</v>
      </c>
      <c r="B17" s="10"/>
      <c r="C17" s="10">
        <v>2037</v>
      </c>
      <c r="D17" s="10"/>
      <c r="E17" s="10"/>
      <c r="F17" s="10">
        <v>16</v>
      </c>
      <c r="G17" s="10"/>
      <c r="H17" s="10" t="s">
        <v>124</v>
      </c>
      <c r="I17" s="10"/>
      <c r="J17" s="10"/>
      <c r="K17" s="10"/>
      <c r="L17" s="10"/>
      <c r="M17" s="10"/>
      <c r="N17" s="10"/>
      <c r="O17" s="10"/>
      <c r="P17" s="10"/>
      <c r="Q17" s="10"/>
      <c r="R17" s="10"/>
      <c r="S17" s="10"/>
      <c r="T17" s="10"/>
      <c r="U17" s="10"/>
      <c r="V17" s="10"/>
      <c r="W17" s="10"/>
      <c r="X17" s="10"/>
      <c r="Y17" s="10"/>
      <c r="Z17" s="18" t="s">
        <v>204</v>
      </c>
      <c r="AA17" s="18" t="s">
        <v>250</v>
      </c>
      <c r="AB17" s="17" t="s">
        <v>149</v>
      </c>
      <c r="AC17" s="10"/>
      <c r="AD17" s="10"/>
      <c r="AE17" s="10"/>
      <c r="AF17" s="10"/>
      <c r="AO17" s="12">
        <v>17</v>
      </c>
    </row>
    <row r="18" spans="1:41" ht="36.75" thickBot="1" x14ac:dyDescent="0.4">
      <c r="A18" s="10">
        <v>17</v>
      </c>
      <c r="B18" s="10"/>
      <c r="C18" s="10">
        <v>2038</v>
      </c>
      <c r="D18" s="10"/>
      <c r="E18" s="10"/>
      <c r="F18" s="10">
        <v>17</v>
      </c>
      <c r="G18" s="10"/>
      <c r="H18" s="10" t="s">
        <v>122</v>
      </c>
      <c r="I18" s="10"/>
      <c r="J18" s="10"/>
      <c r="K18" s="10"/>
      <c r="L18" s="10"/>
      <c r="M18" s="10"/>
      <c r="N18" s="10"/>
      <c r="O18" s="10"/>
      <c r="P18" s="10"/>
      <c r="Q18" s="10"/>
      <c r="R18" s="10"/>
      <c r="S18" s="10"/>
      <c r="T18" s="10"/>
      <c r="U18" s="10"/>
      <c r="V18" s="10"/>
      <c r="W18" s="10"/>
      <c r="X18" s="10"/>
      <c r="Y18" s="10"/>
      <c r="Z18" s="18" t="s">
        <v>205</v>
      </c>
      <c r="AA18" s="18" t="s">
        <v>150</v>
      </c>
      <c r="AB18" s="17" t="s">
        <v>251</v>
      </c>
      <c r="AC18" s="10"/>
      <c r="AD18" s="10"/>
      <c r="AE18" s="10"/>
      <c r="AF18" s="10"/>
      <c r="AO18" s="12">
        <v>18</v>
      </c>
    </row>
    <row r="19" spans="1:41" x14ac:dyDescent="0.35">
      <c r="A19" s="10">
        <v>18</v>
      </c>
      <c r="B19" s="10"/>
      <c r="C19" s="10">
        <v>2039</v>
      </c>
      <c r="D19" s="10"/>
      <c r="E19" s="10"/>
      <c r="F19" s="10">
        <v>18</v>
      </c>
      <c r="G19" s="10"/>
      <c r="I19" s="10"/>
      <c r="J19" s="10"/>
      <c r="K19" s="10"/>
      <c r="L19" s="10"/>
      <c r="M19" s="10"/>
      <c r="N19" s="10"/>
      <c r="O19" s="10"/>
      <c r="P19" s="10"/>
      <c r="Q19" s="10"/>
      <c r="R19" s="10"/>
      <c r="S19" s="10"/>
      <c r="T19" s="10"/>
      <c r="U19" s="10"/>
      <c r="V19" s="10"/>
      <c r="W19" s="10"/>
      <c r="X19" s="10"/>
      <c r="Y19" s="10"/>
      <c r="AC19" s="10"/>
      <c r="AD19" s="10"/>
      <c r="AE19" s="10"/>
      <c r="AF19" s="10"/>
      <c r="AO19" s="12">
        <v>19</v>
      </c>
    </row>
    <row r="20" spans="1:41" x14ac:dyDescent="0.35">
      <c r="A20" s="10">
        <v>19</v>
      </c>
      <c r="B20" s="10"/>
      <c r="C20" s="10">
        <v>2040</v>
      </c>
      <c r="D20" s="10"/>
      <c r="E20" s="10"/>
      <c r="F20" s="10">
        <v>19</v>
      </c>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O20" s="12">
        <v>20</v>
      </c>
    </row>
    <row r="21" spans="1:41" x14ac:dyDescent="0.35">
      <c r="A21" s="10">
        <v>20</v>
      </c>
      <c r="B21" s="10"/>
      <c r="C21" s="10"/>
      <c r="D21" s="10"/>
      <c r="E21" s="10"/>
      <c r="F21" s="10">
        <v>20</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O21" s="12">
        <v>21</v>
      </c>
    </row>
    <row r="22" spans="1:41" x14ac:dyDescent="0.35">
      <c r="A22" s="10">
        <v>21</v>
      </c>
      <c r="B22" s="10"/>
      <c r="C22" s="10"/>
      <c r="D22" s="10"/>
      <c r="E22" s="10"/>
      <c r="F22" s="10">
        <v>21</v>
      </c>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O22" s="12">
        <v>22</v>
      </c>
    </row>
    <row r="23" spans="1:41" x14ac:dyDescent="0.35">
      <c r="A23" s="10">
        <v>22</v>
      </c>
      <c r="B23" s="10"/>
      <c r="C23" s="10"/>
      <c r="D23" s="10"/>
      <c r="E23" s="10"/>
      <c r="F23" s="10">
        <v>22</v>
      </c>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O23" s="12">
        <v>23</v>
      </c>
    </row>
    <row r="24" spans="1:41" x14ac:dyDescent="0.35">
      <c r="A24" s="10">
        <v>23</v>
      </c>
      <c r="B24" s="10"/>
      <c r="C24" s="10"/>
      <c r="D24" s="10"/>
      <c r="E24" s="10"/>
      <c r="F24" s="10">
        <v>23</v>
      </c>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O24" s="12">
        <v>24</v>
      </c>
    </row>
    <row r="25" spans="1:41" x14ac:dyDescent="0.35">
      <c r="A25" s="10">
        <v>24</v>
      </c>
      <c r="B25" s="10"/>
      <c r="C25" s="10"/>
      <c r="D25" s="10"/>
      <c r="E25" s="10"/>
      <c r="F25" s="10">
        <v>24</v>
      </c>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O25" s="12">
        <v>25</v>
      </c>
    </row>
    <row r="26" spans="1:41" x14ac:dyDescent="0.35">
      <c r="A26" s="10">
        <v>25</v>
      </c>
      <c r="B26" s="10"/>
      <c r="C26" s="10"/>
      <c r="D26" s="10"/>
      <c r="E26" s="10"/>
      <c r="F26" s="10">
        <v>25</v>
      </c>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O26" s="12">
        <v>26</v>
      </c>
    </row>
    <row r="27" spans="1:41" x14ac:dyDescent="0.35">
      <c r="A27" s="10">
        <v>26</v>
      </c>
      <c r="B27" s="10"/>
      <c r="C27" s="10"/>
      <c r="D27" s="10"/>
      <c r="E27" s="10"/>
      <c r="F27" s="10">
        <v>26</v>
      </c>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O27" s="12">
        <v>27</v>
      </c>
    </row>
    <row r="28" spans="1:41" x14ac:dyDescent="0.35">
      <c r="A28" s="10">
        <v>27</v>
      </c>
      <c r="B28" s="10"/>
      <c r="C28" s="10"/>
      <c r="D28" s="10"/>
      <c r="E28" s="10"/>
      <c r="F28" s="10">
        <v>27</v>
      </c>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O28" s="12">
        <v>28</v>
      </c>
    </row>
    <row r="29" spans="1:41" x14ac:dyDescent="0.35">
      <c r="A29" s="10">
        <v>28</v>
      </c>
      <c r="B29" s="10"/>
      <c r="C29" s="10"/>
      <c r="D29" s="10"/>
      <c r="E29" s="10"/>
      <c r="F29" s="10">
        <v>28</v>
      </c>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O29" s="12">
        <v>29</v>
      </c>
    </row>
    <row r="30" spans="1:41" x14ac:dyDescent="0.35">
      <c r="A30" s="10">
        <v>29</v>
      </c>
      <c r="B30" s="10"/>
      <c r="C30" s="10"/>
      <c r="D30" s="10"/>
      <c r="E30" s="10"/>
      <c r="F30" s="10">
        <v>29</v>
      </c>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O30" s="12">
        <v>30</v>
      </c>
    </row>
    <row r="31" spans="1:41" x14ac:dyDescent="0.35">
      <c r="A31" s="10">
        <v>30</v>
      </c>
      <c r="B31" s="10"/>
      <c r="C31" s="10"/>
      <c r="D31" s="10"/>
      <c r="E31" s="10"/>
      <c r="F31" s="10">
        <v>30</v>
      </c>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O31" s="12">
        <v>31</v>
      </c>
    </row>
    <row r="32" spans="1:41" x14ac:dyDescent="0.35">
      <c r="A32" s="10">
        <v>31</v>
      </c>
      <c r="B32" s="10"/>
      <c r="C32" s="10"/>
      <c r="D32" s="10"/>
      <c r="E32" s="10"/>
      <c r="F32" s="10">
        <v>31</v>
      </c>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O32" s="12">
        <v>32</v>
      </c>
    </row>
    <row r="33" spans="1:41" x14ac:dyDescent="0.35">
      <c r="A33" s="10"/>
      <c r="B33" s="10"/>
      <c r="C33" s="10"/>
      <c r="D33" s="10"/>
      <c r="E33" s="10"/>
      <c r="F33" s="10">
        <v>32</v>
      </c>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O33" s="12">
        <v>33</v>
      </c>
    </row>
    <row r="34" spans="1:41" x14ac:dyDescent="0.35">
      <c r="A34" s="10"/>
      <c r="B34" s="10"/>
      <c r="C34" s="10"/>
      <c r="D34" s="10"/>
      <c r="E34" s="10"/>
      <c r="F34" s="10">
        <v>33</v>
      </c>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O34" s="12">
        <v>34</v>
      </c>
    </row>
    <row r="35" spans="1:41" x14ac:dyDescent="0.35">
      <c r="A35" s="10"/>
      <c r="B35" s="10"/>
      <c r="C35" s="10"/>
      <c r="D35" s="10"/>
      <c r="E35" s="10"/>
      <c r="F35" s="10">
        <v>34</v>
      </c>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O35" s="12">
        <v>35</v>
      </c>
    </row>
    <row r="36" spans="1:41" x14ac:dyDescent="0.35">
      <c r="A36" s="10"/>
      <c r="B36" s="10"/>
      <c r="C36" s="10"/>
      <c r="D36" s="10"/>
      <c r="E36" s="10"/>
      <c r="F36" s="10">
        <v>35</v>
      </c>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O36" s="12">
        <v>36</v>
      </c>
    </row>
    <row r="37" spans="1:41" x14ac:dyDescent="0.35">
      <c r="A37" s="10"/>
      <c r="B37" s="10"/>
      <c r="C37" s="10"/>
      <c r="D37" s="10"/>
      <c r="E37" s="10"/>
      <c r="F37" s="10">
        <v>36</v>
      </c>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O37" s="12">
        <v>37</v>
      </c>
    </row>
    <row r="38" spans="1:41" x14ac:dyDescent="0.35">
      <c r="A38" s="10"/>
      <c r="B38" s="10"/>
      <c r="C38" s="10"/>
      <c r="D38" s="10"/>
      <c r="E38" s="10"/>
      <c r="F38" s="10">
        <v>37</v>
      </c>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O38" s="12">
        <v>38</v>
      </c>
    </row>
    <row r="39" spans="1:41" x14ac:dyDescent="0.35">
      <c r="A39" s="10"/>
      <c r="B39" s="10"/>
      <c r="C39" s="10"/>
      <c r="D39" s="10"/>
      <c r="E39" s="10"/>
      <c r="F39" s="10">
        <v>38</v>
      </c>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O39" s="12">
        <v>39</v>
      </c>
    </row>
    <row r="40" spans="1:41" x14ac:dyDescent="0.35">
      <c r="A40" s="10"/>
      <c r="B40" s="10"/>
      <c r="C40" s="10"/>
      <c r="D40" s="10"/>
      <c r="E40" s="10"/>
      <c r="F40" s="10">
        <v>39</v>
      </c>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O40" s="12">
        <v>40</v>
      </c>
    </row>
    <row r="41" spans="1:41" x14ac:dyDescent="0.35">
      <c r="A41" s="10"/>
      <c r="B41" s="10"/>
      <c r="C41" s="10"/>
      <c r="D41" s="10"/>
      <c r="E41" s="10"/>
      <c r="F41" s="10">
        <v>40</v>
      </c>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O41" s="12">
        <v>41</v>
      </c>
    </row>
    <row r="42" spans="1:41"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O42" s="12">
        <v>42</v>
      </c>
    </row>
    <row r="43" spans="1:41"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O43" s="12">
        <v>43</v>
      </c>
    </row>
    <row r="44" spans="1:41" ht="21" customHeight="1"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O44" s="12">
        <v>44</v>
      </c>
    </row>
    <row r="45" spans="1:41"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O45" s="12">
        <v>45</v>
      </c>
    </row>
    <row r="46" spans="1:41" ht="21" customHeight="1"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O46" s="12">
        <v>46</v>
      </c>
    </row>
    <row r="47" spans="1:41"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O47" s="12">
        <v>47</v>
      </c>
    </row>
    <row r="48" spans="1:41"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O48" s="12">
        <v>48</v>
      </c>
    </row>
    <row r="49" spans="1:41"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O49" s="12">
        <v>49</v>
      </c>
    </row>
    <row r="50" spans="1:41"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O50" s="12">
        <v>50</v>
      </c>
    </row>
    <row r="51" spans="1:41"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O51" s="12">
        <v>51</v>
      </c>
    </row>
    <row r="52" spans="1:41"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O52" s="12">
        <v>52</v>
      </c>
    </row>
    <row r="53" spans="1:41"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O53" s="12">
        <v>53</v>
      </c>
    </row>
    <row r="54" spans="1:41"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O54" s="12">
        <v>54</v>
      </c>
    </row>
    <row r="55" spans="1:41" ht="21" customHeight="1"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O55" s="12">
        <v>55</v>
      </c>
    </row>
    <row r="56" spans="1:41"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O56" s="12">
        <v>56</v>
      </c>
    </row>
    <row r="57" spans="1:41"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O57" s="12">
        <v>57</v>
      </c>
    </row>
    <row r="58" spans="1:41"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O58" s="12">
        <v>58</v>
      </c>
    </row>
    <row r="59" spans="1:41"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O59" s="12">
        <v>59</v>
      </c>
    </row>
    <row r="60" spans="1:41"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O60" s="12">
        <v>60</v>
      </c>
    </row>
    <row r="61" spans="1:41"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O61" s="12">
        <v>61</v>
      </c>
    </row>
    <row r="62" spans="1:41"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O62" s="12">
        <v>62</v>
      </c>
    </row>
    <row r="63" spans="1:41"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O63" s="12">
        <v>63</v>
      </c>
    </row>
    <row r="64" spans="1:41"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O64" s="12">
        <v>64</v>
      </c>
    </row>
    <row r="65" spans="1:41"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O65" s="12">
        <v>65</v>
      </c>
    </row>
    <row r="66" spans="1:41"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O66" s="12">
        <v>66</v>
      </c>
    </row>
    <row r="67" spans="1:41"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O67" s="12">
        <v>67</v>
      </c>
    </row>
    <row r="68" spans="1:41"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O68" s="12">
        <v>68</v>
      </c>
    </row>
    <row r="69" spans="1:41"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O69" s="12">
        <v>69</v>
      </c>
    </row>
    <row r="70" spans="1:41"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O70" s="12">
        <v>70</v>
      </c>
    </row>
    <row r="71" spans="1:41"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O71" s="12">
        <v>71</v>
      </c>
    </row>
    <row r="72" spans="1:41"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O72" s="12">
        <v>72</v>
      </c>
    </row>
    <row r="73" spans="1:41"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O73" s="12">
        <v>73</v>
      </c>
    </row>
    <row r="74" spans="1:41"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O74" s="12">
        <v>74</v>
      </c>
    </row>
    <row r="75" spans="1:41"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O75" s="12">
        <v>75</v>
      </c>
    </row>
    <row r="76" spans="1:41"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O76" s="12">
        <v>76</v>
      </c>
    </row>
    <row r="77" spans="1:41"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O77" s="12">
        <v>77</v>
      </c>
    </row>
    <row r="78" spans="1:41"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O78" s="12">
        <v>78</v>
      </c>
    </row>
    <row r="79" spans="1:41"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O79" s="12">
        <v>79</v>
      </c>
    </row>
    <row r="80" spans="1:41"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O80" s="12">
        <v>80</v>
      </c>
    </row>
    <row r="81" spans="1:41"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O81" s="12">
        <v>81</v>
      </c>
    </row>
    <row r="82" spans="1:41"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O82" s="12">
        <v>82</v>
      </c>
    </row>
    <row r="83" spans="1:41"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O83" s="12">
        <v>83</v>
      </c>
    </row>
    <row r="84" spans="1:41"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O84" s="12">
        <v>84</v>
      </c>
    </row>
    <row r="85" spans="1:41"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O85" s="12">
        <v>85</v>
      </c>
    </row>
    <row r="86" spans="1:41"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O86" s="12">
        <v>86</v>
      </c>
    </row>
    <row r="87" spans="1:41"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O87" s="12">
        <v>87</v>
      </c>
    </row>
    <row r="88" spans="1:41"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O88" s="12">
        <v>88</v>
      </c>
    </row>
    <row r="89" spans="1:41"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O89" s="12">
        <v>89</v>
      </c>
    </row>
    <row r="90" spans="1:41"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O90" s="12">
        <v>90</v>
      </c>
    </row>
    <row r="91" spans="1:41"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O91" s="12">
        <v>91</v>
      </c>
    </row>
    <row r="92" spans="1:41"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O92" s="12">
        <v>92</v>
      </c>
    </row>
    <row r="93" spans="1:41"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O93" s="12">
        <v>93</v>
      </c>
    </row>
    <row r="94" spans="1:41"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O94" s="12">
        <v>94</v>
      </c>
    </row>
    <row r="95" spans="1:41"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O95" s="12">
        <v>95</v>
      </c>
    </row>
    <row r="96" spans="1:41"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O96" s="12">
        <v>96</v>
      </c>
    </row>
    <row r="97" spans="1:41"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O97" s="12">
        <v>97</v>
      </c>
    </row>
    <row r="98" spans="1:41"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O98" s="12">
        <v>98</v>
      </c>
    </row>
    <row r="99" spans="1:41"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O99" s="12">
        <v>99</v>
      </c>
    </row>
    <row r="100" spans="1:41"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O100" s="12">
        <v>100</v>
      </c>
    </row>
  </sheetData>
  <mergeCells count="3">
    <mergeCell ref="Z1:AB1"/>
    <mergeCell ref="J1:K1"/>
    <mergeCell ref="AH1:AI1"/>
  </mergeCells>
  <dataValidations count="1">
    <dataValidation type="list" allowBlank="1" showInputMessage="1" showErrorMessage="1" sqref="L1:L13 L15:L1048576" xr:uid="{00000000-0002-0000-0000-000000000000}">
      <formula1>$J$2:$J$3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AY1627"/>
  <sheetViews>
    <sheetView showGridLines="0" view="pageBreakPreview" zoomScale="60" zoomScaleNormal="60" workbookViewId="0">
      <selection activeCell="I31" sqref="I31:O32"/>
    </sheetView>
  </sheetViews>
  <sheetFormatPr baseColWidth="10" defaultColWidth="0" defaultRowHeight="0" customHeight="1" zeroHeight="1" x14ac:dyDescent="0.25"/>
  <cols>
    <col min="1" max="1" width="16.28515625" style="237" customWidth="1"/>
    <col min="2" max="2" width="19.5703125" style="1" customWidth="1"/>
    <col min="3" max="3" width="19.42578125" style="1" customWidth="1"/>
    <col min="4" max="4" width="22.85546875" style="1" customWidth="1"/>
    <col min="5" max="5" width="17.85546875" style="1" customWidth="1"/>
    <col min="6" max="6" width="12.28515625" style="1" customWidth="1"/>
    <col min="7" max="7" width="12.28515625" style="1" hidden="1" customWidth="1"/>
    <col min="8" max="8" width="14.28515625" style="1" customWidth="1"/>
    <col min="9" max="10" width="17.7109375" style="1" customWidth="1"/>
    <col min="11" max="11" width="23.42578125" style="1" customWidth="1"/>
    <col min="12" max="12" width="18.28515625" style="1" customWidth="1"/>
    <col min="13" max="13" width="19.28515625" style="1" customWidth="1"/>
    <col min="14" max="14" width="18.42578125" style="1" customWidth="1"/>
    <col min="15" max="15" width="16.42578125" style="1" hidden="1" customWidth="1"/>
    <col min="16" max="16" width="21.28515625" style="1" customWidth="1"/>
    <col min="17" max="17" width="18.42578125" style="1" customWidth="1"/>
    <col min="18" max="18" width="18.5703125" style="1" customWidth="1"/>
    <col min="19" max="19" width="20" style="1" customWidth="1"/>
    <col min="20" max="20" width="17.85546875" style="1" customWidth="1"/>
    <col min="21" max="21" width="20.28515625" style="206" customWidth="1"/>
    <col min="22" max="22" width="11.42578125" style="464" hidden="1"/>
    <col min="23" max="16275" width="0" style="464" hidden="1"/>
    <col min="16276" max="16384" width="11.42578125" style="464" hidden="1"/>
  </cols>
  <sheetData>
    <row r="1" spans="1:21" ht="27.75" customHeight="1" x14ac:dyDescent="0.25">
      <c r="A1" s="970"/>
      <c r="B1" s="971"/>
      <c r="C1" s="971"/>
      <c r="D1" s="971"/>
      <c r="E1" s="971"/>
      <c r="F1" s="750" t="s">
        <v>240</v>
      </c>
      <c r="G1" s="751"/>
      <c r="H1" s="751"/>
      <c r="I1" s="751"/>
      <c r="J1" s="751"/>
      <c r="K1" s="751"/>
      <c r="L1" s="751"/>
      <c r="M1" s="751"/>
      <c r="N1" s="751"/>
      <c r="O1" s="751"/>
      <c r="P1" s="752"/>
      <c r="Q1" s="1943" t="s">
        <v>468</v>
      </c>
      <c r="R1" s="1944"/>
      <c r="S1" s="1944"/>
      <c r="T1" s="1944"/>
      <c r="U1" s="1945"/>
    </row>
    <row r="2" spans="1:21" ht="20.25" customHeight="1" thickBot="1" x14ac:dyDescent="0.3">
      <c r="A2" s="970"/>
      <c r="B2" s="971"/>
      <c r="C2" s="971"/>
      <c r="D2" s="971"/>
      <c r="E2" s="971"/>
      <c r="F2" s="756"/>
      <c r="G2" s="757"/>
      <c r="H2" s="757"/>
      <c r="I2" s="757"/>
      <c r="J2" s="757"/>
      <c r="K2" s="757"/>
      <c r="L2" s="757"/>
      <c r="M2" s="757"/>
      <c r="N2" s="757"/>
      <c r="O2" s="757"/>
      <c r="P2" s="758"/>
      <c r="Q2" s="1946" t="s">
        <v>474</v>
      </c>
      <c r="R2" s="1947"/>
      <c r="S2" s="1947"/>
      <c r="T2" s="1947"/>
      <c r="U2" s="1948"/>
    </row>
    <row r="3" spans="1:21" ht="18.75" customHeight="1" x14ac:dyDescent="0.25">
      <c r="A3" s="970"/>
      <c r="B3" s="971"/>
      <c r="C3" s="971"/>
      <c r="D3" s="971"/>
      <c r="E3" s="971"/>
      <c r="F3" s="930" t="s">
        <v>177</v>
      </c>
      <c r="G3" s="931"/>
      <c r="H3" s="931"/>
      <c r="I3" s="931"/>
      <c r="J3" s="931"/>
      <c r="K3" s="931"/>
      <c r="L3" s="931"/>
      <c r="M3" s="931"/>
      <c r="N3" s="931"/>
      <c r="O3" s="931"/>
      <c r="P3" s="954"/>
      <c r="Q3" s="1946" t="s">
        <v>430</v>
      </c>
      <c r="R3" s="1947"/>
      <c r="S3" s="1947"/>
      <c r="T3" s="1947"/>
      <c r="U3" s="1948"/>
    </row>
    <row r="4" spans="1:21" ht="24" customHeight="1" thickBot="1" x14ac:dyDescent="0.3">
      <c r="A4" s="973"/>
      <c r="B4" s="974"/>
      <c r="C4" s="974"/>
      <c r="D4" s="974"/>
      <c r="E4" s="974"/>
      <c r="F4" s="762"/>
      <c r="G4" s="763"/>
      <c r="H4" s="763"/>
      <c r="I4" s="763"/>
      <c r="J4" s="763"/>
      <c r="K4" s="763"/>
      <c r="L4" s="763"/>
      <c r="M4" s="763"/>
      <c r="N4" s="763"/>
      <c r="O4" s="763"/>
      <c r="P4" s="764"/>
      <c r="Q4" s="1949" t="s">
        <v>459</v>
      </c>
      <c r="R4" s="1950"/>
      <c r="S4" s="1950"/>
      <c r="T4" s="1950"/>
      <c r="U4" s="1951"/>
    </row>
    <row r="5" spans="1:21" ht="24" customHeight="1" thickBot="1" x14ac:dyDescent="0.3">
      <c r="A5" s="747" t="s">
        <v>0</v>
      </c>
      <c r="B5" s="748"/>
      <c r="C5" s="748"/>
      <c r="D5" s="748"/>
      <c r="E5" s="748"/>
      <c r="F5" s="748"/>
      <c r="G5" s="748"/>
      <c r="H5" s="748"/>
      <c r="I5" s="748"/>
      <c r="J5" s="748"/>
      <c r="K5" s="748"/>
      <c r="L5" s="748"/>
      <c r="M5" s="748"/>
      <c r="N5" s="748"/>
      <c r="O5" s="748"/>
      <c r="P5" s="748"/>
      <c r="Q5" s="748"/>
      <c r="R5" s="748"/>
      <c r="S5" s="748"/>
      <c r="T5" s="748"/>
      <c r="U5" s="749"/>
    </row>
    <row r="6" spans="1:21" ht="5.25" customHeight="1" thickBot="1" x14ac:dyDescent="0.3">
      <c r="A6" s="1733"/>
      <c r="B6" s="1734"/>
      <c r="C6" s="1734"/>
      <c r="D6" s="1734"/>
      <c r="E6" s="1734"/>
      <c r="F6" s="1734"/>
      <c r="G6" s="1734"/>
      <c r="H6" s="1734"/>
      <c r="I6" s="1734"/>
      <c r="J6" s="1734"/>
      <c r="K6" s="1734"/>
      <c r="L6" s="1734"/>
      <c r="M6" s="1734"/>
      <c r="N6" s="1734"/>
      <c r="O6" s="1734"/>
      <c r="P6" s="1734"/>
      <c r="Q6" s="1734"/>
      <c r="R6" s="1734"/>
      <c r="S6" s="1734"/>
      <c r="T6" s="1734"/>
      <c r="U6" s="1735"/>
    </row>
    <row r="7" spans="1:21" s="502" customFormat="1" ht="16.5" customHeight="1" x14ac:dyDescent="0.3">
      <c r="A7" s="1852" t="s">
        <v>395</v>
      </c>
      <c r="B7" s="1853"/>
      <c r="C7" s="1853"/>
      <c r="D7" s="1853"/>
      <c r="E7" s="1862" t="s">
        <v>181</v>
      </c>
      <c r="F7" s="1863"/>
      <c r="G7" s="1864"/>
      <c r="H7" s="1766" t="s">
        <v>5</v>
      </c>
      <c r="I7" s="1767"/>
      <c r="J7" s="1862" t="s">
        <v>181</v>
      </c>
      <c r="K7" s="1863"/>
      <c r="L7" s="1864"/>
      <c r="M7" s="1856" t="s">
        <v>82</v>
      </c>
      <c r="N7" s="1857"/>
      <c r="O7" s="1857"/>
      <c r="P7" s="1857"/>
      <c r="Q7" s="1858"/>
      <c r="R7" s="501" t="s">
        <v>2</v>
      </c>
      <c r="S7" s="501" t="s">
        <v>3</v>
      </c>
      <c r="T7" s="1862" t="s">
        <v>4</v>
      </c>
      <c r="U7" s="1955"/>
    </row>
    <row r="8" spans="1:21" s="503" customFormat="1" ht="19.5" thickBot="1" x14ac:dyDescent="0.35">
      <c r="A8" s="1854"/>
      <c r="B8" s="1855"/>
      <c r="C8" s="1855"/>
      <c r="D8" s="1855"/>
      <c r="E8" s="1865" t="s">
        <v>477</v>
      </c>
      <c r="F8" s="1866"/>
      <c r="G8" s="1867"/>
      <c r="H8" s="1769"/>
      <c r="I8" s="1770"/>
      <c r="J8" s="1865">
        <v>44864</v>
      </c>
      <c r="K8" s="1866"/>
      <c r="L8" s="1867"/>
      <c r="M8" s="1859"/>
      <c r="N8" s="1860"/>
      <c r="O8" s="1860"/>
      <c r="P8" s="1860"/>
      <c r="Q8" s="1861"/>
      <c r="R8" s="504">
        <v>1</v>
      </c>
      <c r="S8" s="504">
        <v>11</v>
      </c>
      <c r="T8" s="1956">
        <v>2022</v>
      </c>
      <c r="U8" s="1957"/>
    </row>
    <row r="9" spans="1:21" s="465" customFormat="1" ht="27" customHeight="1" x14ac:dyDescent="0.25">
      <c r="A9" s="1874" t="s">
        <v>7</v>
      </c>
      <c r="B9" s="1875"/>
      <c r="C9" s="1875"/>
      <c r="D9" s="1875"/>
      <c r="E9" s="1875"/>
      <c r="F9" s="1875"/>
      <c r="G9" s="1875"/>
      <c r="H9" s="1875"/>
      <c r="I9" s="1875"/>
      <c r="J9" s="1875"/>
      <c r="K9" s="1875"/>
      <c r="L9" s="1875"/>
      <c r="M9" s="1875"/>
      <c r="N9" s="1875"/>
      <c r="O9" s="1875"/>
      <c r="P9" s="1875"/>
      <c r="Q9" s="1875"/>
      <c r="R9" s="1875"/>
      <c r="S9" s="1875"/>
      <c r="T9" s="1875"/>
      <c r="U9" s="1876"/>
    </row>
    <row r="10" spans="1:21" s="465" customFormat="1" ht="17.25" customHeight="1" x14ac:dyDescent="0.25">
      <c r="A10" s="897" t="s">
        <v>8</v>
      </c>
      <c r="B10" s="882"/>
      <c r="C10" s="818" t="s">
        <v>9</v>
      </c>
      <c r="D10" s="818"/>
      <c r="E10" s="818"/>
      <c r="F10" s="881" t="s">
        <v>44</v>
      </c>
      <c r="G10" s="818"/>
      <c r="H10" s="818"/>
      <c r="I10" s="818"/>
      <c r="J10" s="818"/>
      <c r="K10" s="882"/>
      <c r="L10" s="818" t="s">
        <v>45</v>
      </c>
      <c r="M10" s="818"/>
      <c r="N10" s="818"/>
      <c r="O10" s="818"/>
      <c r="P10" s="818"/>
      <c r="Q10" s="818"/>
      <c r="R10" s="818"/>
      <c r="S10" s="818"/>
      <c r="T10" s="818"/>
      <c r="U10" s="884"/>
    </row>
    <row r="11" spans="1:21" s="439" customFormat="1" ht="17.25" customHeight="1" x14ac:dyDescent="0.25">
      <c r="A11" s="1011">
        <f>'F1. CONCERTACION DE COMPROMISOS'!A12</f>
        <v>0</v>
      </c>
      <c r="B11" s="1012"/>
      <c r="C11" s="1013">
        <f>'F1. CONCERTACION DE COMPROMISOS'!C12</f>
        <v>0</v>
      </c>
      <c r="D11" s="1013"/>
      <c r="E11" s="1013"/>
      <c r="F11" s="1018">
        <f>'F1. CONCERTACION DE COMPROMISOS'!F12</f>
        <v>0</v>
      </c>
      <c r="G11" s="895"/>
      <c r="H11" s="895"/>
      <c r="I11" s="895"/>
      <c r="J11" s="895"/>
      <c r="K11" s="899"/>
      <c r="L11" s="1018">
        <f>'F1. CONCERTACION DE COMPROMISOS'!M12</f>
        <v>0</v>
      </c>
      <c r="M11" s="895"/>
      <c r="N11" s="895"/>
      <c r="O11" s="895"/>
      <c r="P11" s="895"/>
      <c r="Q11" s="895"/>
      <c r="R11" s="895"/>
      <c r="S11" s="895"/>
      <c r="T11" s="895"/>
      <c r="U11" s="896"/>
    </row>
    <row r="12" spans="1:21" s="465" customFormat="1" ht="17.25" customHeight="1" x14ac:dyDescent="0.25">
      <c r="A12" s="897" t="s">
        <v>100</v>
      </c>
      <c r="B12" s="818"/>
      <c r="C12" s="818"/>
      <c r="D12" s="818"/>
      <c r="E12" s="818"/>
      <c r="F12" s="818"/>
      <c r="G12" s="818"/>
      <c r="H12" s="882"/>
      <c r="I12" s="729" t="s">
        <v>11</v>
      </c>
      <c r="J12" s="729"/>
      <c r="K12" s="729"/>
      <c r="L12" s="729"/>
      <c r="M12" s="729"/>
      <c r="N12" s="729"/>
      <c r="O12" s="729"/>
      <c r="P12" s="729"/>
      <c r="Q12" s="729"/>
      <c r="R12" s="729"/>
      <c r="S12" s="729"/>
      <c r="T12" s="729"/>
      <c r="U12" s="985"/>
    </row>
    <row r="13" spans="1:21" s="441" customFormat="1" ht="17.25" customHeight="1" x14ac:dyDescent="0.25">
      <c r="A13" s="898">
        <f>'F1. CONCERTACION DE COMPROMISOS'!A14</f>
        <v>0</v>
      </c>
      <c r="B13" s="895"/>
      <c r="C13" s="895"/>
      <c r="D13" s="895"/>
      <c r="E13" s="895"/>
      <c r="F13" s="895"/>
      <c r="G13" s="895"/>
      <c r="H13" s="899"/>
      <c r="I13" s="1868">
        <f>'F1. CONCERTACION DE COMPROMISOS'!J14</f>
        <v>0</v>
      </c>
      <c r="J13" s="1868"/>
      <c r="K13" s="1868"/>
      <c r="L13" s="1868"/>
      <c r="M13" s="1868"/>
      <c r="N13" s="1868"/>
      <c r="O13" s="1868"/>
      <c r="P13" s="1868"/>
      <c r="Q13" s="1868"/>
      <c r="R13" s="1868"/>
      <c r="S13" s="1868"/>
      <c r="T13" s="1868"/>
      <c r="U13" s="1869"/>
    </row>
    <row r="14" spans="1:21" s="441" customFormat="1" ht="17.25" customHeight="1" x14ac:dyDescent="0.25">
      <c r="A14" s="897" t="s">
        <v>12</v>
      </c>
      <c r="B14" s="818"/>
      <c r="C14" s="818"/>
      <c r="D14" s="818"/>
      <c r="E14" s="882"/>
      <c r="F14" s="818" t="s">
        <v>13</v>
      </c>
      <c r="G14" s="818"/>
      <c r="H14" s="7" t="s">
        <v>14</v>
      </c>
      <c r="I14" s="1460" t="s">
        <v>15</v>
      </c>
      <c r="J14" s="1952">
        <f>'F1. CONCERTACION DE COMPROMISOS'!K15</f>
        <v>0</v>
      </c>
      <c r="K14" s="888"/>
      <c r="L14" s="888"/>
      <c r="M14" s="888"/>
      <c r="N14" s="888"/>
      <c r="O14" s="888"/>
      <c r="P14" s="888"/>
      <c r="Q14" s="888"/>
      <c r="R14" s="888"/>
      <c r="S14" s="888"/>
      <c r="T14" s="888"/>
      <c r="U14" s="889"/>
    </row>
    <row r="15" spans="1:21" s="439" customFormat="1" ht="17.25" customHeight="1" x14ac:dyDescent="0.25">
      <c r="A15" s="1870">
        <f>'F1. CONCERTACION DE COMPROMISOS'!A16</f>
        <v>0</v>
      </c>
      <c r="B15" s="1871"/>
      <c r="C15" s="1871"/>
      <c r="D15" s="1871"/>
      <c r="E15" s="1872"/>
      <c r="F15" s="1873">
        <f>'F1. CONCERTACION DE COMPROMISOS'!F16</f>
        <v>0</v>
      </c>
      <c r="G15" s="1871"/>
      <c r="H15" s="466">
        <f>'F1. CONCERTACION DE COMPROMISOS'!I16</f>
        <v>0</v>
      </c>
      <c r="I15" s="1342"/>
      <c r="J15" s="1953"/>
      <c r="K15" s="1871"/>
      <c r="L15" s="1871"/>
      <c r="M15" s="1871"/>
      <c r="N15" s="1871"/>
      <c r="O15" s="1871"/>
      <c r="P15" s="1871"/>
      <c r="Q15" s="1871"/>
      <c r="R15" s="1871"/>
      <c r="S15" s="1871"/>
      <c r="T15" s="1871"/>
      <c r="U15" s="1954"/>
    </row>
    <row r="16" spans="1:21" s="465" customFormat="1" ht="17.25" customHeight="1" x14ac:dyDescent="0.25">
      <c r="A16" s="1874" t="s">
        <v>48</v>
      </c>
      <c r="B16" s="1875"/>
      <c r="C16" s="1875"/>
      <c r="D16" s="1875"/>
      <c r="E16" s="1875"/>
      <c r="F16" s="1875"/>
      <c r="G16" s="1875"/>
      <c r="H16" s="1875"/>
      <c r="I16" s="1875"/>
      <c r="J16" s="1875"/>
      <c r="K16" s="1875"/>
      <c r="L16" s="1875"/>
      <c r="M16" s="1875"/>
      <c r="N16" s="1875"/>
      <c r="O16" s="1875"/>
      <c r="P16" s="1875"/>
      <c r="Q16" s="1875"/>
      <c r="R16" s="1875"/>
      <c r="S16" s="1875"/>
      <c r="T16" s="1875"/>
      <c r="U16" s="1876"/>
    </row>
    <row r="17" spans="1:21" s="465" customFormat="1" ht="17.25" customHeight="1" x14ac:dyDescent="0.25">
      <c r="A17" s="897" t="s">
        <v>18</v>
      </c>
      <c r="B17" s="882"/>
      <c r="C17" s="881" t="s">
        <v>9</v>
      </c>
      <c r="D17" s="818"/>
      <c r="E17" s="882"/>
      <c r="F17" s="881" t="s">
        <v>44</v>
      </c>
      <c r="G17" s="818"/>
      <c r="H17" s="818"/>
      <c r="I17" s="818"/>
      <c r="J17" s="818"/>
      <c r="K17" s="882"/>
      <c r="L17" s="881" t="s">
        <v>45</v>
      </c>
      <c r="M17" s="818"/>
      <c r="N17" s="818"/>
      <c r="O17" s="818"/>
      <c r="P17" s="818"/>
      <c r="Q17" s="818"/>
      <c r="R17" s="818"/>
      <c r="S17" s="818"/>
      <c r="T17" s="818"/>
      <c r="U17" s="884"/>
    </row>
    <row r="18" spans="1:21" s="439" customFormat="1" ht="17.25" customHeight="1" x14ac:dyDescent="0.25">
      <c r="A18" s="1124"/>
      <c r="B18" s="1125"/>
      <c r="C18" s="1019"/>
      <c r="D18" s="1023"/>
      <c r="E18" s="1024"/>
      <c r="F18" s="1022"/>
      <c r="G18" s="1023"/>
      <c r="H18" s="1023"/>
      <c r="I18" s="1023"/>
      <c r="J18" s="1023"/>
      <c r="K18" s="1024"/>
      <c r="L18" s="1022"/>
      <c r="M18" s="1023"/>
      <c r="N18" s="1023"/>
      <c r="O18" s="1023"/>
      <c r="P18" s="1023"/>
      <c r="Q18" s="1023"/>
      <c r="R18" s="1023"/>
      <c r="S18" s="1023"/>
      <c r="T18" s="1023"/>
      <c r="U18" s="1025"/>
    </row>
    <row r="19" spans="1:21" s="465" customFormat="1" ht="17.25" customHeight="1" x14ac:dyDescent="0.25">
      <c r="A19" s="897" t="s">
        <v>178</v>
      </c>
      <c r="B19" s="818"/>
      <c r="C19" s="818"/>
      <c r="D19" s="818"/>
      <c r="E19" s="818"/>
      <c r="F19" s="818"/>
      <c r="G19" s="818"/>
      <c r="H19" s="882"/>
      <c r="I19" s="818" t="s">
        <v>47</v>
      </c>
      <c r="J19" s="818"/>
      <c r="K19" s="818"/>
      <c r="L19" s="818"/>
      <c r="M19" s="818"/>
      <c r="N19" s="881" t="s">
        <v>13</v>
      </c>
      <c r="O19" s="818"/>
      <c r="P19" s="882"/>
      <c r="Q19" s="881" t="s">
        <v>14</v>
      </c>
      <c r="R19" s="882"/>
      <c r="S19" s="818" t="s">
        <v>12</v>
      </c>
      <c r="T19" s="818"/>
      <c r="U19" s="884"/>
    </row>
    <row r="20" spans="1:21" s="465" customFormat="1" ht="17.25" customHeight="1" x14ac:dyDescent="0.25">
      <c r="A20" s="1026"/>
      <c r="B20" s="1023"/>
      <c r="C20" s="1023"/>
      <c r="D20" s="1023"/>
      <c r="E20" s="1023"/>
      <c r="F20" s="1023"/>
      <c r="G20" s="1023"/>
      <c r="H20" s="1024"/>
      <c r="I20" s="1023"/>
      <c r="J20" s="1023"/>
      <c r="K20" s="1023"/>
      <c r="L20" s="1023"/>
      <c r="M20" s="1023"/>
      <c r="N20" s="1889"/>
      <c r="O20" s="1890"/>
      <c r="P20" s="1891"/>
      <c r="Q20" s="1892"/>
      <c r="R20" s="1893"/>
      <c r="S20" s="1023"/>
      <c r="T20" s="1023"/>
      <c r="U20" s="1025"/>
    </row>
    <row r="21" spans="1:21" s="465" customFormat="1" ht="17.25" customHeight="1" x14ac:dyDescent="0.25">
      <c r="A21" s="1874" t="s">
        <v>19</v>
      </c>
      <c r="B21" s="1875"/>
      <c r="C21" s="1875"/>
      <c r="D21" s="1875"/>
      <c r="E21" s="1875"/>
      <c r="F21" s="1875"/>
      <c r="G21" s="1875"/>
      <c r="H21" s="1875"/>
      <c r="I21" s="1875"/>
      <c r="J21" s="1875"/>
      <c r="K21" s="1875"/>
      <c r="L21" s="1875"/>
      <c r="M21" s="1875"/>
      <c r="N21" s="1875"/>
      <c r="O21" s="1875"/>
      <c r="P21" s="1875"/>
      <c r="Q21" s="1875"/>
      <c r="R21" s="1875"/>
      <c r="S21" s="1875"/>
      <c r="T21" s="1875"/>
      <c r="U21" s="1876"/>
    </row>
    <row r="22" spans="1:21" s="465" customFormat="1" ht="17.25" customHeight="1" x14ac:dyDescent="0.25">
      <c r="A22" s="897" t="s">
        <v>18</v>
      </c>
      <c r="B22" s="882"/>
      <c r="C22" s="818" t="s">
        <v>9</v>
      </c>
      <c r="D22" s="818"/>
      <c r="E22" s="818"/>
      <c r="F22" s="881" t="s">
        <v>44</v>
      </c>
      <c r="G22" s="818"/>
      <c r="H22" s="818"/>
      <c r="I22" s="818"/>
      <c r="J22" s="818"/>
      <c r="K22" s="882"/>
      <c r="L22" s="818" t="s">
        <v>45</v>
      </c>
      <c r="M22" s="818"/>
      <c r="N22" s="818"/>
      <c r="O22" s="818"/>
      <c r="P22" s="818"/>
      <c r="Q22" s="818"/>
      <c r="R22" s="818"/>
      <c r="S22" s="818"/>
      <c r="T22" s="818"/>
      <c r="U22" s="884"/>
    </row>
    <row r="23" spans="1:21" s="465" customFormat="1" ht="17.25" customHeight="1" x14ac:dyDescent="0.25">
      <c r="A23" s="1124"/>
      <c r="B23" s="1125"/>
      <c r="C23" s="1020"/>
      <c r="D23" s="1023"/>
      <c r="E23" s="1023"/>
      <c r="F23" s="1022"/>
      <c r="G23" s="1023"/>
      <c r="H23" s="1023"/>
      <c r="I23" s="1023"/>
      <c r="J23" s="1023"/>
      <c r="K23" s="1024"/>
      <c r="L23" s="1023"/>
      <c r="M23" s="1023"/>
      <c r="N23" s="1023"/>
      <c r="O23" s="1023"/>
      <c r="P23" s="1023"/>
      <c r="Q23" s="1023"/>
      <c r="R23" s="1023"/>
      <c r="S23" s="1023"/>
      <c r="T23" s="1023"/>
      <c r="U23" s="1025"/>
    </row>
    <row r="24" spans="1:21" s="465" customFormat="1" ht="17.25" customHeight="1" x14ac:dyDescent="0.25">
      <c r="A24" s="897" t="s">
        <v>157</v>
      </c>
      <c r="B24" s="818"/>
      <c r="C24" s="818"/>
      <c r="D24" s="818"/>
      <c r="E24" s="818"/>
      <c r="F24" s="882"/>
      <c r="G24" s="881" t="s">
        <v>11</v>
      </c>
      <c r="H24" s="818"/>
      <c r="I24" s="818"/>
      <c r="J24" s="818"/>
      <c r="K24" s="818"/>
      <c r="L24" s="818"/>
      <c r="M24" s="882"/>
      <c r="N24" s="881" t="s">
        <v>13</v>
      </c>
      <c r="O24" s="818"/>
      <c r="P24" s="882"/>
      <c r="Q24" s="881" t="s">
        <v>14</v>
      </c>
      <c r="R24" s="882"/>
      <c r="S24" s="818" t="s">
        <v>12</v>
      </c>
      <c r="T24" s="818"/>
      <c r="U24" s="884"/>
    </row>
    <row r="25" spans="1:21" s="465" customFormat="1" ht="17.25" customHeight="1" x14ac:dyDescent="0.25">
      <c r="A25" s="1026"/>
      <c r="B25" s="1023"/>
      <c r="C25" s="1023"/>
      <c r="D25" s="1023"/>
      <c r="E25" s="1023"/>
      <c r="F25" s="1024"/>
      <c r="G25" s="1022"/>
      <c r="H25" s="1023"/>
      <c r="I25" s="1023"/>
      <c r="J25" s="1023"/>
      <c r="K25" s="1023"/>
      <c r="L25" s="1023"/>
      <c r="M25" s="1024"/>
      <c r="N25" s="1889"/>
      <c r="O25" s="1890"/>
      <c r="P25" s="1891"/>
      <c r="Q25" s="1892"/>
      <c r="R25" s="1893"/>
      <c r="S25" s="1023"/>
      <c r="T25" s="1023"/>
      <c r="U25" s="1025"/>
    </row>
    <row r="26" spans="1:21" ht="22.5" customHeight="1" x14ac:dyDescent="0.25">
      <c r="A26" s="1874" t="s">
        <v>228</v>
      </c>
      <c r="B26" s="1875"/>
      <c r="C26" s="1875"/>
      <c r="D26" s="1875"/>
      <c r="E26" s="1875"/>
      <c r="F26" s="1875"/>
      <c r="G26" s="1875"/>
      <c r="H26" s="1875"/>
      <c r="I26" s="1875"/>
      <c r="J26" s="1875"/>
      <c r="K26" s="1875"/>
      <c r="L26" s="1875"/>
      <c r="M26" s="1875"/>
      <c r="N26" s="1875"/>
      <c r="O26" s="1875"/>
      <c r="P26" s="1875"/>
      <c r="Q26" s="1875"/>
      <c r="R26" s="1875"/>
      <c r="S26" s="1875"/>
      <c r="T26" s="1875"/>
      <c r="U26" s="1876"/>
    </row>
    <row r="27" spans="1:21" ht="27" customHeight="1" x14ac:dyDescent="0.25">
      <c r="A27" s="1459" t="s">
        <v>493</v>
      </c>
      <c r="B27" s="1460"/>
      <c r="C27" s="1460"/>
      <c r="D27" s="1460"/>
      <c r="E27" s="1460"/>
      <c r="F27" s="1460"/>
      <c r="G27" s="1460"/>
      <c r="H27" s="808"/>
      <c r="I27" s="1965" t="s">
        <v>24</v>
      </c>
      <c r="J27" s="1460"/>
      <c r="K27" s="1460"/>
      <c r="L27" s="1460"/>
      <c r="M27" s="1460"/>
      <c r="N27" s="808"/>
      <c r="O27" s="467"/>
      <c r="P27" s="807" t="s">
        <v>195</v>
      </c>
      <c r="Q27" s="807"/>
      <c r="R27" s="807"/>
      <c r="S27" s="807"/>
      <c r="T27" s="807"/>
      <c r="U27" s="813"/>
    </row>
    <row r="28" spans="1:21" ht="51.75" customHeight="1" x14ac:dyDescent="0.25">
      <c r="A28" s="1341"/>
      <c r="B28" s="1342"/>
      <c r="C28" s="1342"/>
      <c r="D28" s="1342"/>
      <c r="E28" s="1342"/>
      <c r="F28" s="1342"/>
      <c r="G28" s="1342"/>
      <c r="H28" s="1343"/>
      <c r="I28" s="1456"/>
      <c r="J28" s="1342"/>
      <c r="K28" s="1342"/>
      <c r="L28" s="1342"/>
      <c r="M28" s="1342"/>
      <c r="N28" s="1343"/>
      <c r="O28" s="467"/>
      <c r="P28" s="807" t="s">
        <v>25</v>
      </c>
      <c r="Q28" s="807"/>
      <c r="R28" s="807" t="s">
        <v>49</v>
      </c>
      <c r="S28" s="807"/>
      <c r="T28" s="807" t="s">
        <v>83</v>
      </c>
      <c r="U28" s="813"/>
    </row>
    <row r="29" spans="1:21" ht="30.75" customHeight="1" x14ac:dyDescent="0.25">
      <c r="A29" s="1742">
        <f>'F1. CONCERTACION DE COMPROMISOS'!A34</f>
        <v>0</v>
      </c>
      <c r="B29" s="1743"/>
      <c r="C29" s="1743"/>
      <c r="D29" s="1743"/>
      <c r="E29" s="1743"/>
      <c r="F29" s="1743"/>
      <c r="G29" s="1743"/>
      <c r="H29" s="1744"/>
      <c r="I29" s="1430">
        <f>'F1. CONCERTACION DE COMPROMISOS'!I34</f>
        <v>0</v>
      </c>
      <c r="J29" s="1430"/>
      <c r="K29" s="1430"/>
      <c r="L29" s="1430"/>
      <c r="M29" s="1430"/>
      <c r="N29" s="1430"/>
      <c r="O29" s="1430"/>
      <c r="P29" s="1830" t="str">
        <f>'F1. CONCERTACION DE COMPROMISOS'!T34</f>
        <v/>
      </c>
      <c r="Q29" s="1831"/>
      <c r="R29" s="1877">
        <v>70</v>
      </c>
      <c r="S29" s="1878"/>
      <c r="T29" s="1842" t="str">
        <f>IFERROR((R29*P29),"")</f>
        <v/>
      </c>
      <c r="U29" s="1843"/>
    </row>
    <row r="30" spans="1:21" ht="30.75" customHeight="1" x14ac:dyDescent="0.25">
      <c r="A30" s="1745"/>
      <c r="B30" s="1746"/>
      <c r="C30" s="1746"/>
      <c r="D30" s="1746"/>
      <c r="E30" s="1746"/>
      <c r="F30" s="1746"/>
      <c r="G30" s="1746"/>
      <c r="H30" s="1747"/>
      <c r="I30" s="1430"/>
      <c r="J30" s="1430"/>
      <c r="K30" s="1430"/>
      <c r="L30" s="1430"/>
      <c r="M30" s="1430"/>
      <c r="N30" s="1430"/>
      <c r="O30" s="1430"/>
      <c r="P30" s="1832"/>
      <c r="Q30" s="1833"/>
      <c r="R30" s="1879"/>
      <c r="S30" s="1880"/>
      <c r="T30" s="1844"/>
      <c r="U30" s="1845"/>
    </row>
    <row r="31" spans="1:21" ht="30.75" customHeight="1" x14ac:dyDescent="0.25">
      <c r="A31" s="1742">
        <f>'F1. CONCERTACION DE COMPROMISOS'!A35</f>
        <v>0</v>
      </c>
      <c r="B31" s="1743"/>
      <c r="C31" s="1743"/>
      <c r="D31" s="1743"/>
      <c r="E31" s="1743"/>
      <c r="F31" s="1743"/>
      <c r="G31" s="1743"/>
      <c r="H31" s="1744"/>
      <c r="I31" s="1430">
        <f>'F1. CONCERTACION DE COMPROMISOS'!I35</f>
        <v>0</v>
      </c>
      <c r="J31" s="1430"/>
      <c r="K31" s="1430"/>
      <c r="L31" s="1430"/>
      <c r="M31" s="1430"/>
      <c r="N31" s="1430"/>
      <c r="O31" s="1430"/>
      <c r="P31" s="1830" t="str">
        <f>'F1. CONCERTACION DE COMPROMISOS'!T35</f>
        <v/>
      </c>
      <c r="Q31" s="1831"/>
      <c r="R31" s="1877">
        <v>80</v>
      </c>
      <c r="S31" s="1878"/>
      <c r="T31" s="1842" t="str">
        <f>IFERROR((R31*P31),"")</f>
        <v/>
      </c>
      <c r="U31" s="1843"/>
    </row>
    <row r="32" spans="1:21" ht="30.75" customHeight="1" x14ac:dyDescent="0.25">
      <c r="A32" s="1745"/>
      <c r="B32" s="1746"/>
      <c r="C32" s="1746"/>
      <c r="D32" s="1746"/>
      <c r="E32" s="1746"/>
      <c r="F32" s="1746"/>
      <c r="G32" s="1746"/>
      <c r="H32" s="1747"/>
      <c r="I32" s="1430"/>
      <c r="J32" s="1430"/>
      <c r="K32" s="1430"/>
      <c r="L32" s="1430"/>
      <c r="M32" s="1430"/>
      <c r="N32" s="1430"/>
      <c r="O32" s="1430"/>
      <c r="P32" s="1832"/>
      <c r="Q32" s="1833"/>
      <c r="R32" s="1879"/>
      <c r="S32" s="1880"/>
      <c r="T32" s="1844"/>
      <c r="U32" s="1845"/>
    </row>
    <row r="33" spans="1:21" ht="30.75" customHeight="1" x14ac:dyDescent="0.25">
      <c r="A33" s="1742">
        <f>'F1. CONCERTACION DE COMPROMISOS'!A36</f>
        <v>0</v>
      </c>
      <c r="B33" s="1743"/>
      <c r="C33" s="1743"/>
      <c r="D33" s="1743"/>
      <c r="E33" s="1743"/>
      <c r="F33" s="1743"/>
      <c r="G33" s="1743"/>
      <c r="H33" s="1744"/>
      <c r="I33" s="1430">
        <f>'F1. CONCERTACION DE COMPROMISOS'!I36</f>
        <v>0</v>
      </c>
      <c r="J33" s="1430"/>
      <c r="K33" s="1430"/>
      <c r="L33" s="1430"/>
      <c r="M33" s="1430"/>
      <c r="N33" s="1430"/>
      <c r="O33" s="1430"/>
      <c r="P33" s="1830" t="str">
        <f>'F1. CONCERTACION DE COMPROMISOS'!T36</f>
        <v/>
      </c>
      <c r="Q33" s="1831"/>
      <c r="R33" s="1877">
        <v>90</v>
      </c>
      <c r="S33" s="1878"/>
      <c r="T33" s="1842" t="str">
        <f>IFERROR((R33*P33),"")</f>
        <v/>
      </c>
      <c r="U33" s="1843"/>
    </row>
    <row r="34" spans="1:21" ht="30.75" customHeight="1" x14ac:dyDescent="0.25">
      <c r="A34" s="1745"/>
      <c r="B34" s="1746"/>
      <c r="C34" s="1746"/>
      <c r="D34" s="1746"/>
      <c r="E34" s="1746"/>
      <c r="F34" s="1746"/>
      <c r="G34" s="1746"/>
      <c r="H34" s="1747"/>
      <c r="I34" s="1430"/>
      <c r="J34" s="1430"/>
      <c r="K34" s="1430"/>
      <c r="L34" s="1430"/>
      <c r="M34" s="1430"/>
      <c r="N34" s="1430"/>
      <c r="O34" s="1430"/>
      <c r="P34" s="1832"/>
      <c r="Q34" s="1833"/>
      <c r="R34" s="1879"/>
      <c r="S34" s="1880"/>
      <c r="T34" s="1844"/>
      <c r="U34" s="1845"/>
    </row>
    <row r="35" spans="1:21" ht="30.75" customHeight="1" x14ac:dyDescent="0.25">
      <c r="A35" s="1742">
        <f>'F1. CONCERTACION DE COMPROMISOS'!A37</f>
        <v>0</v>
      </c>
      <c r="B35" s="1743"/>
      <c r="C35" s="1743"/>
      <c r="D35" s="1743"/>
      <c r="E35" s="1743"/>
      <c r="F35" s="1743"/>
      <c r="G35" s="1743"/>
      <c r="H35" s="1744"/>
      <c r="I35" s="1430">
        <f>'F1. CONCERTACION DE COMPROMISOS'!I37</f>
        <v>0</v>
      </c>
      <c r="J35" s="1430"/>
      <c r="K35" s="1430"/>
      <c r="L35" s="1430"/>
      <c r="M35" s="1430"/>
      <c r="N35" s="1430"/>
      <c r="O35" s="1430"/>
      <c r="P35" s="1830">
        <f>'F1. CONCERTACION DE COMPROMISOS'!R37</f>
        <v>0</v>
      </c>
      <c r="Q35" s="1831"/>
      <c r="R35" s="1877"/>
      <c r="S35" s="1878"/>
      <c r="T35" s="1842">
        <f>IFERROR((R35*P35),"")</f>
        <v>0</v>
      </c>
      <c r="U35" s="1843"/>
    </row>
    <row r="36" spans="1:21" ht="30.75" customHeight="1" x14ac:dyDescent="0.25">
      <c r="A36" s="1745"/>
      <c r="B36" s="1746"/>
      <c r="C36" s="1746"/>
      <c r="D36" s="1746"/>
      <c r="E36" s="1746"/>
      <c r="F36" s="1746"/>
      <c r="G36" s="1746"/>
      <c r="H36" s="1747"/>
      <c r="I36" s="1430"/>
      <c r="J36" s="1430"/>
      <c r="K36" s="1430"/>
      <c r="L36" s="1430"/>
      <c r="M36" s="1430"/>
      <c r="N36" s="1430"/>
      <c r="O36" s="1430"/>
      <c r="P36" s="1832"/>
      <c r="Q36" s="1833"/>
      <c r="R36" s="1879"/>
      <c r="S36" s="1880"/>
      <c r="T36" s="1844"/>
      <c r="U36" s="1845"/>
    </row>
    <row r="37" spans="1:21" ht="30.75" customHeight="1" x14ac:dyDescent="0.25">
      <c r="A37" s="1742">
        <f>'F1. CONCERTACION DE COMPROMISOS'!A38</f>
        <v>0</v>
      </c>
      <c r="B37" s="1743"/>
      <c r="C37" s="1743"/>
      <c r="D37" s="1743"/>
      <c r="E37" s="1743"/>
      <c r="F37" s="1743"/>
      <c r="G37" s="1743"/>
      <c r="H37" s="1744"/>
      <c r="I37" s="1430">
        <f>'F1. CONCERTACION DE COMPROMISOS'!I38</f>
        <v>0</v>
      </c>
      <c r="J37" s="1430"/>
      <c r="K37" s="1430"/>
      <c r="L37" s="1430"/>
      <c r="M37" s="1430"/>
      <c r="N37" s="1430"/>
      <c r="O37" s="1430"/>
      <c r="P37" s="1830">
        <f>'F1. CONCERTACION DE COMPROMISOS'!R38</f>
        <v>0</v>
      </c>
      <c r="Q37" s="1831"/>
      <c r="R37" s="1877"/>
      <c r="S37" s="1878"/>
      <c r="T37" s="1842">
        <f>IFERROR((R37*P37),"")</f>
        <v>0</v>
      </c>
      <c r="U37" s="1843"/>
    </row>
    <row r="38" spans="1:21" ht="30.75" customHeight="1" x14ac:dyDescent="0.25">
      <c r="A38" s="1745"/>
      <c r="B38" s="1746"/>
      <c r="C38" s="1746"/>
      <c r="D38" s="1746"/>
      <c r="E38" s="1746"/>
      <c r="F38" s="1746"/>
      <c r="G38" s="1746"/>
      <c r="H38" s="1747"/>
      <c r="I38" s="1430"/>
      <c r="J38" s="1430"/>
      <c r="K38" s="1430"/>
      <c r="L38" s="1430"/>
      <c r="M38" s="1430"/>
      <c r="N38" s="1430"/>
      <c r="O38" s="1430"/>
      <c r="P38" s="1832"/>
      <c r="Q38" s="1833"/>
      <c r="R38" s="1879"/>
      <c r="S38" s="1880"/>
      <c r="T38" s="1844"/>
      <c r="U38" s="1845"/>
    </row>
    <row r="39" spans="1:21" ht="33" customHeight="1" x14ac:dyDescent="0.25">
      <c r="A39" s="1748" t="s">
        <v>84</v>
      </c>
      <c r="B39" s="1749"/>
      <c r="C39" s="1749"/>
      <c r="D39" s="1749"/>
      <c r="E39" s="1749"/>
      <c r="F39" s="1749"/>
      <c r="G39" s="1749"/>
      <c r="H39" s="1749"/>
      <c r="I39" s="1749"/>
      <c r="J39" s="1749"/>
      <c r="K39" s="1749"/>
      <c r="L39" s="1749"/>
      <c r="M39" s="1749"/>
      <c r="N39" s="1749"/>
      <c r="O39" s="1750"/>
      <c r="P39" s="1963">
        <f>IFERROR(SUM(P29:Q38),"")</f>
        <v>0</v>
      </c>
      <c r="Q39" s="1964"/>
      <c r="R39" s="1909">
        <f>IFERROR(SUM(T29:U38),"")</f>
        <v>0</v>
      </c>
      <c r="S39" s="1910"/>
      <c r="T39" s="1910"/>
      <c r="U39" s="1911"/>
    </row>
    <row r="40" spans="1:21" ht="24.75" customHeight="1" thickBot="1" x14ac:dyDescent="0.3">
      <c r="A40" s="1754" t="s">
        <v>85</v>
      </c>
      <c r="B40" s="1755"/>
      <c r="C40" s="1755"/>
      <c r="D40" s="1755"/>
      <c r="E40" s="1755"/>
      <c r="F40" s="1755"/>
      <c r="G40" s="1755"/>
      <c r="H40" s="1755"/>
      <c r="I40" s="1755"/>
      <c r="J40" s="1755"/>
      <c r="K40" s="1755"/>
      <c r="L40" s="1755"/>
      <c r="M40" s="1755"/>
      <c r="N40" s="1755"/>
      <c r="O40" s="1756"/>
      <c r="P40" s="1757" t="e">
        <f>(+J8-E8)</f>
        <v>#VALUE!</v>
      </c>
      <c r="Q40" s="1758"/>
      <c r="R40" s="1758"/>
      <c r="S40" s="1758"/>
      <c r="T40" s="1758"/>
      <c r="U40" s="1759"/>
    </row>
    <row r="41" spans="1:21" ht="26.25" customHeight="1" thickBot="1" x14ac:dyDescent="0.3">
      <c r="A41" s="1181" t="s">
        <v>225</v>
      </c>
      <c r="B41" s="1182"/>
      <c r="C41" s="1182"/>
      <c r="D41" s="1182"/>
      <c r="E41" s="1182"/>
      <c r="F41" s="1182"/>
      <c r="G41" s="1182"/>
      <c r="H41" s="1182"/>
      <c r="I41" s="1182"/>
      <c r="J41" s="1182"/>
      <c r="K41" s="1182"/>
      <c r="L41" s="1182"/>
      <c r="M41" s="1182"/>
      <c r="N41" s="1182"/>
      <c r="O41" s="1182"/>
      <c r="P41" s="1182"/>
      <c r="Q41" s="1182"/>
      <c r="R41" s="1182"/>
      <c r="S41" s="1182"/>
      <c r="T41" s="1182"/>
      <c r="U41" s="1183"/>
    </row>
    <row r="42" spans="1:21" ht="22.5" customHeight="1" thickBot="1" x14ac:dyDescent="0.3">
      <c r="A42" s="1056" t="s">
        <v>52</v>
      </c>
      <c r="B42" s="1057"/>
      <c r="C42" s="1057"/>
      <c r="D42" s="1057"/>
      <c r="E42" s="1057"/>
      <c r="F42" s="1057"/>
      <c r="G42" s="1057"/>
      <c r="H42" s="1057"/>
      <c r="I42" s="1057"/>
      <c r="J42" s="1057"/>
      <c r="K42" s="1057"/>
      <c r="L42" s="1057"/>
      <c r="M42" s="1057"/>
      <c r="N42" s="1057"/>
      <c r="O42" s="1057"/>
      <c r="P42" s="1058"/>
      <c r="Q42" s="1142" t="s">
        <v>420</v>
      </c>
      <c r="R42" s="1143"/>
      <c r="S42" s="1143"/>
      <c r="T42" s="1143"/>
      <c r="U42" s="1144"/>
    </row>
    <row r="43" spans="1:21" ht="51" customHeight="1" thickBot="1" x14ac:dyDescent="0.3">
      <c r="A43" s="152" t="s">
        <v>257</v>
      </c>
      <c r="B43" s="1056" t="s">
        <v>258</v>
      </c>
      <c r="C43" s="1057"/>
      <c r="D43" s="1057"/>
      <c r="E43" s="1057"/>
      <c r="F43" s="1058"/>
      <c r="G43" s="232"/>
      <c r="H43" s="1056" t="s">
        <v>259</v>
      </c>
      <c r="I43" s="1057"/>
      <c r="J43" s="1057"/>
      <c r="K43" s="1057"/>
      <c r="L43" s="1057"/>
      <c r="M43" s="1057"/>
      <c r="N43" s="1057"/>
      <c r="O43" s="1057"/>
      <c r="P43" s="1058"/>
      <c r="Q43" s="325" t="s">
        <v>431</v>
      </c>
      <c r="R43" s="152" t="s">
        <v>357</v>
      </c>
      <c r="S43" s="152" t="s">
        <v>432</v>
      </c>
      <c r="T43" s="152" t="s">
        <v>359</v>
      </c>
      <c r="U43" s="152" t="s">
        <v>329</v>
      </c>
    </row>
    <row r="44" spans="1:21" ht="37.5" customHeight="1" x14ac:dyDescent="0.25">
      <c r="A44" s="1626">
        <v>1</v>
      </c>
      <c r="B44" s="1195">
        <f>'F1. CONCERTACION DE COMPROMISOS'!$B$48:$D$48</f>
        <v>0</v>
      </c>
      <c r="C44" s="1196"/>
      <c r="D44" s="1196"/>
      <c r="E44" s="1196"/>
      <c r="F44" s="1197"/>
      <c r="G44" s="295">
        <v>1</v>
      </c>
      <c r="H44" s="1751" t="str">
        <f>IFERROR(VLOOKUP($B$44&amp;G44,'BASE COMPORTAMENTAL'!$D$3:$F$80,3,0),"")</f>
        <v/>
      </c>
      <c r="I44" s="1752"/>
      <c r="J44" s="1752"/>
      <c r="K44" s="1752"/>
      <c r="L44" s="1752"/>
      <c r="M44" s="1752"/>
      <c r="N44" s="1752"/>
      <c r="O44" s="1752"/>
      <c r="P44" s="1753"/>
      <c r="Q44" s="288" t="s">
        <v>336</v>
      </c>
      <c r="R44" s="289">
        <f>IFERROR(VLOOKUP(Q44,'ESCALAS COMPTALES'!B$3:C$6,2,0),"")</f>
        <v>0</v>
      </c>
      <c r="S44" s="289" t="str">
        <f>IFERROR(VLOOKUP(Q44,'ESCALAS COMPTALES'!$B$17:$C$20,2,0),"")</f>
        <v>NO APORTA NADA</v>
      </c>
      <c r="T44" s="289">
        <f>IFERROR(VLOOKUP(S44,'ESCALAS COMPTALES'!B$9:C$12,2,0),"")</f>
        <v>0</v>
      </c>
      <c r="U44" s="290">
        <f t="shared" ref="U44:U50" si="0">IFERROR((R44*0.3+T44*0.7),"")</f>
        <v>0</v>
      </c>
    </row>
    <row r="45" spans="1:21" ht="37.5" customHeight="1" x14ac:dyDescent="0.25">
      <c r="A45" s="1626"/>
      <c r="B45" s="1760"/>
      <c r="C45" s="1761"/>
      <c r="D45" s="1761"/>
      <c r="E45" s="1761"/>
      <c r="F45" s="1762"/>
      <c r="G45" s="296">
        <v>2</v>
      </c>
      <c r="H45" s="1812" t="str">
        <f>IFERROR(VLOOKUP($B$44&amp;G45,'BASE COMPORTAMENTAL'!$D$3:$F$80,3,0),"")</f>
        <v/>
      </c>
      <c r="I45" s="1813"/>
      <c r="J45" s="1813"/>
      <c r="K45" s="1813"/>
      <c r="L45" s="1813"/>
      <c r="M45" s="1813"/>
      <c r="N45" s="1813"/>
      <c r="O45" s="1813"/>
      <c r="P45" s="1814"/>
      <c r="Q45" s="288" t="s">
        <v>337</v>
      </c>
      <c r="R45" s="289">
        <f>IFERROR(VLOOKUP(Q45,'ESCALAS COMPTALES'!B$3:C$6,2,0),"")</f>
        <v>1</v>
      </c>
      <c r="S45" s="291" t="str">
        <f>IFERROR(VLOOKUP(Q45,'ESCALAS COMPTALES'!$B$17:$C$20,2,0),"")</f>
        <v>APORTA POCO</v>
      </c>
      <c r="T45" s="289">
        <f>IFERROR(VLOOKUP(S45,'ESCALAS COMPTALES'!B$9:C$12,2,0),"")</f>
        <v>1</v>
      </c>
      <c r="U45" s="290">
        <f t="shared" si="0"/>
        <v>1</v>
      </c>
    </row>
    <row r="46" spans="1:21" ht="37.5" customHeight="1" x14ac:dyDescent="0.25">
      <c r="A46" s="1626"/>
      <c r="B46" s="1760"/>
      <c r="C46" s="1761"/>
      <c r="D46" s="1761"/>
      <c r="E46" s="1761"/>
      <c r="F46" s="1762"/>
      <c r="G46" s="296">
        <v>3</v>
      </c>
      <c r="H46" s="1812" t="str">
        <f>IFERROR(VLOOKUP($B$44&amp;G46,'BASE COMPORTAMENTAL'!$D$3:$F$80,3,0),"")</f>
        <v/>
      </c>
      <c r="I46" s="1813"/>
      <c r="J46" s="1813"/>
      <c r="K46" s="1813"/>
      <c r="L46" s="1813"/>
      <c r="M46" s="1813"/>
      <c r="N46" s="1813"/>
      <c r="O46" s="1813"/>
      <c r="P46" s="1814"/>
      <c r="Q46" s="288" t="s">
        <v>339</v>
      </c>
      <c r="R46" s="289">
        <f>IFERROR(VLOOKUP(Q46,'ESCALAS COMPTALES'!B$3:C$6,2,0),"")</f>
        <v>3</v>
      </c>
      <c r="S46" s="291" t="str">
        <f>IFERROR(VLOOKUP(Q46,'ESCALAS COMPTALES'!$B$17:$C$20,2,0),"")</f>
        <v>APORTA MUCHO</v>
      </c>
      <c r="T46" s="289">
        <f>IFERROR(VLOOKUP(S46,'ESCALAS COMPTALES'!B$9:C$12,2,0),"")</f>
        <v>3</v>
      </c>
      <c r="U46" s="290">
        <f t="shared" si="0"/>
        <v>2.9999999999999996</v>
      </c>
    </row>
    <row r="47" spans="1:21" ht="37.5" customHeight="1" x14ac:dyDescent="0.25">
      <c r="A47" s="1626"/>
      <c r="B47" s="1760"/>
      <c r="C47" s="1761"/>
      <c r="D47" s="1761"/>
      <c r="E47" s="1761"/>
      <c r="F47" s="1762"/>
      <c r="G47" s="296">
        <v>4</v>
      </c>
      <c r="H47" s="1812" t="str">
        <f>IFERROR(VLOOKUP($B$44&amp;G47,'BASE COMPORTAMENTAL'!$D$3:$F$80,3,0),"")</f>
        <v/>
      </c>
      <c r="I47" s="1813"/>
      <c r="J47" s="1813"/>
      <c r="K47" s="1813"/>
      <c r="L47" s="1813"/>
      <c r="M47" s="1813"/>
      <c r="N47" s="1813"/>
      <c r="O47" s="1813"/>
      <c r="P47" s="1814"/>
      <c r="Q47" s="288" t="s">
        <v>336</v>
      </c>
      <c r="R47" s="289">
        <f>IFERROR(VLOOKUP(Q47,'ESCALAS COMPTALES'!B$3:C$6,2,0),"")</f>
        <v>0</v>
      </c>
      <c r="S47" s="291" t="str">
        <f>IFERROR(VLOOKUP(Q47,'ESCALAS COMPTALES'!$B$17:$C$20,2,0),"")</f>
        <v>NO APORTA NADA</v>
      </c>
      <c r="T47" s="289">
        <f>IFERROR(VLOOKUP(S47,'ESCALAS COMPTALES'!B$9:C$12,2,0),"")</f>
        <v>0</v>
      </c>
      <c r="U47" s="290">
        <f t="shared" si="0"/>
        <v>0</v>
      </c>
    </row>
    <row r="48" spans="1:21" ht="37.5" customHeight="1" x14ac:dyDescent="0.25">
      <c r="A48" s="1626"/>
      <c r="B48" s="1760"/>
      <c r="C48" s="1761"/>
      <c r="D48" s="1761"/>
      <c r="E48" s="1761"/>
      <c r="F48" s="1762"/>
      <c r="G48" s="296">
        <v>5</v>
      </c>
      <c r="H48" s="1812" t="str">
        <f>IFERROR(VLOOKUP($B$44&amp;G48,'BASE COMPORTAMENTAL'!$D$3:$F$80,3,0),"")</f>
        <v/>
      </c>
      <c r="I48" s="1813"/>
      <c r="J48" s="1813"/>
      <c r="K48" s="1813"/>
      <c r="L48" s="1813"/>
      <c r="M48" s="1813"/>
      <c r="N48" s="1813"/>
      <c r="O48" s="1813"/>
      <c r="P48" s="1814"/>
      <c r="Q48" s="288" t="s">
        <v>337</v>
      </c>
      <c r="R48" s="289">
        <f>IFERROR(VLOOKUP(Q48,'ESCALAS COMPTALES'!B$3:C$6,2,0),"")</f>
        <v>1</v>
      </c>
      <c r="S48" s="291" t="str">
        <f>IFERROR(VLOOKUP(Q48,'ESCALAS COMPTALES'!$B$17:$C$20,2,0),"")</f>
        <v>APORTA POCO</v>
      </c>
      <c r="T48" s="289">
        <f>IFERROR(VLOOKUP(S48,'ESCALAS COMPTALES'!B$9:C$12,2,0),"")</f>
        <v>1</v>
      </c>
      <c r="U48" s="290">
        <f t="shared" si="0"/>
        <v>1</v>
      </c>
    </row>
    <row r="49" spans="1:21" ht="37.5" customHeight="1" x14ac:dyDescent="0.25">
      <c r="A49" s="1626"/>
      <c r="B49" s="1760"/>
      <c r="C49" s="1761"/>
      <c r="D49" s="1761"/>
      <c r="E49" s="1761"/>
      <c r="F49" s="1762"/>
      <c r="G49" s="296">
        <v>6</v>
      </c>
      <c r="H49" s="1812" t="str">
        <f>IFERROR(VLOOKUP($B$44&amp;G49,'BASE COMPORTAMENTAL'!$D$3:$F$80,3,0),"")</f>
        <v/>
      </c>
      <c r="I49" s="1813"/>
      <c r="J49" s="1813"/>
      <c r="K49" s="1813"/>
      <c r="L49" s="1813"/>
      <c r="M49" s="1813"/>
      <c r="N49" s="1813"/>
      <c r="O49" s="1813"/>
      <c r="P49" s="1814"/>
      <c r="Q49" s="288" t="s">
        <v>336</v>
      </c>
      <c r="R49" s="289">
        <f>IFERROR(VLOOKUP(Q49,'ESCALAS COMPTALES'!B$3:C$6,2,0),"")</f>
        <v>0</v>
      </c>
      <c r="S49" s="291" t="str">
        <f>IFERROR(VLOOKUP(Q49,'ESCALAS COMPTALES'!$B$17:$C$20,2,0),"")</f>
        <v>NO APORTA NADA</v>
      </c>
      <c r="T49" s="289">
        <f>IFERROR(VLOOKUP(S49,'ESCALAS COMPTALES'!B$9:C$12,2,0),"")</f>
        <v>0</v>
      </c>
      <c r="U49" s="290">
        <f t="shared" si="0"/>
        <v>0</v>
      </c>
    </row>
    <row r="50" spans="1:21" ht="37.5" customHeight="1" thickBot="1" x14ac:dyDescent="0.3">
      <c r="A50" s="1626"/>
      <c r="B50" s="1760"/>
      <c r="C50" s="1761"/>
      <c r="D50" s="1761"/>
      <c r="E50" s="1761"/>
      <c r="F50" s="1762"/>
      <c r="G50" s="296">
        <v>7</v>
      </c>
      <c r="H50" s="1846" t="str">
        <f>IFERROR(VLOOKUP($B$44&amp;G50,'BASE COMPORTAMENTAL'!$D$3:$F$80,3,0),"")</f>
        <v/>
      </c>
      <c r="I50" s="1847"/>
      <c r="J50" s="1847"/>
      <c r="K50" s="1847"/>
      <c r="L50" s="1847"/>
      <c r="M50" s="1847"/>
      <c r="N50" s="1847"/>
      <c r="O50" s="1847"/>
      <c r="P50" s="1848"/>
      <c r="Q50" s="292" t="s">
        <v>338</v>
      </c>
      <c r="R50" s="293">
        <f>IFERROR(VLOOKUP(Q50,'ESCALAS COMPTALES'!B$3:C$6,2,0),"")</f>
        <v>2</v>
      </c>
      <c r="S50" s="291" t="str">
        <f>IFERROR(VLOOKUP(Q50,'ESCALAS COMPTALES'!$B$17:$C$20,2,0),"")</f>
        <v>APORTA MEDIANAMENTE</v>
      </c>
      <c r="T50" s="293">
        <f>IFERROR(VLOOKUP(S50,'ESCALAS COMPTALES'!B$9:C$12,2,0),"")</f>
        <v>2</v>
      </c>
      <c r="U50" s="294">
        <f t="shared" si="0"/>
        <v>2</v>
      </c>
    </row>
    <row r="51" spans="1:21" ht="36" customHeight="1" thickBot="1" x14ac:dyDescent="0.3">
      <c r="A51" s="1627"/>
      <c r="B51" s="1763"/>
      <c r="C51" s="1764"/>
      <c r="D51" s="1764"/>
      <c r="E51" s="1764"/>
      <c r="F51" s="1765"/>
      <c r="G51" s="297"/>
      <c r="H51" s="1837" t="s">
        <v>361</v>
      </c>
      <c r="I51" s="1837"/>
      <c r="J51" s="1837"/>
      <c r="K51" s="1838"/>
      <c r="L51" s="1839">
        <f>B44</f>
        <v>0</v>
      </c>
      <c r="M51" s="1840"/>
      <c r="N51" s="1840"/>
      <c r="O51" s="1840"/>
      <c r="P51" s="1841"/>
      <c r="Q51" s="1849" t="s">
        <v>363</v>
      </c>
      <c r="R51" s="1850"/>
      <c r="S51" s="1850"/>
      <c r="T51" s="1851"/>
      <c r="U51" s="388">
        <f>IFERROR(AVERAGE(U44:U50),"")</f>
        <v>1</v>
      </c>
    </row>
    <row r="52" spans="1:21" ht="75" customHeight="1" thickBot="1" x14ac:dyDescent="0.3">
      <c r="A52" s="474"/>
      <c r="B52" s="475"/>
      <c r="C52" s="475"/>
      <c r="D52" s="475"/>
      <c r="E52" s="475"/>
      <c r="F52" s="475"/>
      <c r="G52" s="475"/>
      <c r="H52" s="475"/>
      <c r="I52" s="475"/>
      <c r="J52" s="475"/>
      <c r="K52" s="475"/>
      <c r="L52" s="475"/>
      <c r="M52" s="475"/>
      <c r="N52" s="475"/>
      <c r="O52" s="475"/>
      <c r="P52" s="475"/>
      <c r="Q52" s="475"/>
      <c r="R52" s="1958" t="s">
        <v>460</v>
      </c>
      <c r="S52" s="1958"/>
      <c r="T52" s="1958"/>
      <c r="U52" s="1959"/>
    </row>
    <row r="53" spans="1:21" ht="26.25" customHeight="1" x14ac:dyDescent="0.25">
      <c r="A53" s="967"/>
      <c r="B53" s="968"/>
      <c r="C53" s="968"/>
      <c r="D53" s="968"/>
      <c r="E53" s="968"/>
      <c r="F53" s="750" t="s">
        <v>240</v>
      </c>
      <c r="G53" s="751"/>
      <c r="H53" s="751"/>
      <c r="I53" s="751"/>
      <c r="J53" s="751"/>
      <c r="K53" s="751"/>
      <c r="L53" s="751"/>
      <c r="M53" s="751"/>
      <c r="N53" s="751"/>
      <c r="O53" s="751"/>
      <c r="P53" s="752"/>
      <c r="Q53" s="1960" t="s">
        <v>469</v>
      </c>
      <c r="R53" s="1961"/>
      <c r="S53" s="1961"/>
      <c r="T53" s="1961"/>
      <c r="U53" s="1962"/>
    </row>
    <row r="54" spans="1:21" ht="26.25" customHeight="1" x14ac:dyDescent="0.25">
      <c r="A54" s="970"/>
      <c r="B54" s="971"/>
      <c r="C54" s="971"/>
      <c r="D54" s="971"/>
      <c r="E54" s="971"/>
      <c r="F54" s="1827"/>
      <c r="G54" s="1828"/>
      <c r="H54" s="1828"/>
      <c r="I54" s="1828"/>
      <c r="J54" s="1828"/>
      <c r="K54" s="1828"/>
      <c r="L54" s="1828"/>
      <c r="M54" s="1828"/>
      <c r="N54" s="1828"/>
      <c r="O54" s="1828"/>
      <c r="P54" s="1829"/>
      <c r="Q54" s="1946" t="s">
        <v>474</v>
      </c>
      <c r="R54" s="1947"/>
      <c r="S54" s="1947"/>
      <c r="T54" s="1947"/>
      <c r="U54" s="1948"/>
    </row>
    <row r="55" spans="1:21" ht="26.25" customHeight="1" x14ac:dyDescent="0.25">
      <c r="A55" s="970"/>
      <c r="B55" s="971"/>
      <c r="C55" s="971"/>
      <c r="D55" s="971"/>
      <c r="E55" s="971"/>
      <c r="F55" s="759" t="s">
        <v>177</v>
      </c>
      <c r="G55" s="760"/>
      <c r="H55" s="760"/>
      <c r="I55" s="760"/>
      <c r="J55" s="760"/>
      <c r="K55" s="760"/>
      <c r="L55" s="760"/>
      <c r="M55" s="760"/>
      <c r="N55" s="760"/>
      <c r="O55" s="760"/>
      <c r="P55" s="761"/>
      <c r="Q55" s="1946" t="s">
        <v>430</v>
      </c>
      <c r="R55" s="1947"/>
      <c r="S55" s="1947"/>
      <c r="T55" s="1947"/>
      <c r="U55" s="1948"/>
    </row>
    <row r="56" spans="1:21" ht="26.25" customHeight="1" thickBot="1" x14ac:dyDescent="0.3">
      <c r="A56" s="973"/>
      <c r="B56" s="974"/>
      <c r="C56" s="974"/>
      <c r="D56" s="974"/>
      <c r="E56" s="974"/>
      <c r="F56" s="762"/>
      <c r="G56" s="763"/>
      <c r="H56" s="763"/>
      <c r="I56" s="763"/>
      <c r="J56" s="763"/>
      <c r="K56" s="763"/>
      <c r="L56" s="763"/>
      <c r="M56" s="763"/>
      <c r="N56" s="763"/>
      <c r="O56" s="763"/>
      <c r="P56" s="764"/>
      <c r="Q56" s="1949" t="s">
        <v>459</v>
      </c>
      <c r="R56" s="1950"/>
      <c r="S56" s="1950"/>
      <c r="T56" s="1950"/>
      <c r="U56" s="1951"/>
    </row>
    <row r="57" spans="1:21" ht="11.25" customHeight="1" thickBot="1" x14ac:dyDescent="0.3">
      <c r="A57" s="1834"/>
      <c r="B57" s="1835"/>
      <c r="C57" s="1835"/>
      <c r="D57" s="1835"/>
      <c r="E57" s="1835"/>
      <c r="F57" s="1835"/>
      <c r="G57" s="1835"/>
      <c r="H57" s="1835"/>
      <c r="I57" s="1835"/>
      <c r="J57" s="1835"/>
      <c r="K57" s="1835"/>
      <c r="L57" s="1835"/>
      <c r="M57" s="1835"/>
      <c r="N57" s="1835"/>
      <c r="O57" s="1835"/>
      <c r="P57" s="1835"/>
      <c r="Q57" s="1835"/>
      <c r="R57" s="1835"/>
      <c r="S57" s="1835"/>
      <c r="T57" s="1835"/>
      <c r="U57" s="1836"/>
    </row>
    <row r="58" spans="1:21" ht="54.75" customHeight="1" thickBot="1" x14ac:dyDescent="0.3">
      <c r="A58" s="239" t="s">
        <v>257</v>
      </c>
      <c r="B58" s="902" t="s">
        <v>258</v>
      </c>
      <c r="C58" s="903"/>
      <c r="D58" s="903"/>
      <c r="E58" s="903"/>
      <c r="F58" s="904"/>
      <c r="G58" s="283"/>
      <c r="H58" s="902" t="s">
        <v>259</v>
      </c>
      <c r="I58" s="903"/>
      <c r="J58" s="903"/>
      <c r="K58" s="903"/>
      <c r="L58" s="903"/>
      <c r="M58" s="903"/>
      <c r="N58" s="903"/>
      <c r="O58" s="903"/>
      <c r="P58" s="904"/>
      <c r="Q58" s="325" t="s">
        <v>431</v>
      </c>
      <c r="R58" s="152" t="s">
        <v>357</v>
      </c>
      <c r="S58" s="152" t="s">
        <v>432</v>
      </c>
      <c r="T58" s="152" t="s">
        <v>359</v>
      </c>
      <c r="U58" s="152" t="s">
        <v>329</v>
      </c>
    </row>
    <row r="59" spans="1:21" ht="37.5" customHeight="1" x14ac:dyDescent="0.25">
      <c r="A59" s="1063">
        <v>2</v>
      </c>
      <c r="B59" s="1760">
        <f>'F1. CONCERTACION DE COMPROMISOS'!$B$49:$D$49</f>
        <v>0</v>
      </c>
      <c r="C59" s="1761"/>
      <c r="D59" s="1761"/>
      <c r="E59" s="1761"/>
      <c r="F59" s="1762"/>
      <c r="G59" s="236">
        <v>1</v>
      </c>
      <c r="H59" s="1751" t="str">
        <f>IFERROR(VLOOKUP($B$59&amp;G59,'BASE COMPORTAMENTAL'!$D$3:$F$80,3,0),"")</f>
        <v/>
      </c>
      <c r="I59" s="1752"/>
      <c r="J59" s="1752"/>
      <c r="K59" s="1752"/>
      <c r="L59" s="1752"/>
      <c r="M59" s="1752"/>
      <c r="N59" s="1752"/>
      <c r="O59" s="1752"/>
      <c r="P59" s="1753"/>
      <c r="Q59" s="288" t="s">
        <v>337</v>
      </c>
      <c r="R59" s="289">
        <f>IFERROR(VLOOKUP(Q59,'ESCALAS COMPTALES'!B$3:C$6,2,0),"")</f>
        <v>1</v>
      </c>
      <c r="S59" s="289" t="str">
        <f>IFERROR(VLOOKUP(Q59,'ESCALAS COMPTALES'!$B$17:$C$20,2,0),"")</f>
        <v>APORTA POCO</v>
      </c>
      <c r="T59" s="289">
        <f>IFERROR(VLOOKUP(S59,'ESCALAS COMPTALES'!B$9:C$12,2,0),"")</f>
        <v>1</v>
      </c>
      <c r="U59" s="290">
        <f t="shared" ref="U59:U65" si="1">IFERROR((R59*0.3+T59*0.7),"")</f>
        <v>1</v>
      </c>
    </row>
    <row r="60" spans="1:21" ht="37.5" customHeight="1" x14ac:dyDescent="0.25">
      <c r="A60" s="1063"/>
      <c r="B60" s="1760"/>
      <c r="C60" s="1761"/>
      <c r="D60" s="1761"/>
      <c r="E60" s="1761"/>
      <c r="F60" s="1762"/>
      <c r="G60" s="198">
        <v>2</v>
      </c>
      <c r="H60" s="1751" t="str">
        <f>IFERROR(VLOOKUP($B$59&amp;G60,'BASE COMPORTAMENTAL'!$D$3:$F$80,3,0),"")</f>
        <v/>
      </c>
      <c r="I60" s="1752"/>
      <c r="J60" s="1752"/>
      <c r="K60" s="1752"/>
      <c r="L60" s="1752"/>
      <c r="M60" s="1752"/>
      <c r="N60" s="1752"/>
      <c r="O60" s="1752"/>
      <c r="P60" s="1753"/>
      <c r="Q60" s="288" t="s">
        <v>338</v>
      </c>
      <c r="R60" s="289">
        <f>IFERROR(VLOOKUP(Q60,'ESCALAS COMPTALES'!B$3:C$6,2,0),"")</f>
        <v>2</v>
      </c>
      <c r="S60" s="291" t="str">
        <f>IFERROR(VLOOKUP(Q60,'ESCALAS COMPTALES'!$B$17:$C$20,2,0),"")</f>
        <v>APORTA MEDIANAMENTE</v>
      </c>
      <c r="T60" s="289">
        <f>IFERROR(VLOOKUP(S60,'ESCALAS COMPTALES'!B$9:C$12,2,0),"")</f>
        <v>2</v>
      </c>
      <c r="U60" s="290">
        <f t="shared" si="1"/>
        <v>2</v>
      </c>
    </row>
    <row r="61" spans="1:21" ht="37.5" customHeight="1" x14ac:dyDescent="0.25">
      <c r="A61" s="1063"/>
      <c r="B61" s="1760"/>
      <c r="C61" s="1761"/>
      <c r="D61" s="1761"/>
      <c r="E61" s="1761"/>
      <c r="F61" s="1762"/>
      <c r="G61" s="198">
        <v>3</v>
      </c>
      <c r="H61" s="1751" t="str">
        <f>IFERROR(VLOOKUP($B$59&amp;G61,'BASE COMPORTAMENTAL'!$D$3:$F$80,3,0),"")</f>
        <v/>
      </c>
      <c r="I61" s="1752"/>
      <c r="J61" s="1752"/>
      <c r="K61" s="1752"/>
      <c r="L61" s="1752"/>
      <c r="M61" s="1752"/>
      <c r="N61" s="1752"/>
      <c r="O61" s="1752"/>
      <c r="P61" s="1753"/>
      <c r="Q61" s="288" t="s">
        <v>336</v>
      </c>
      <c r="R61" s="289">
        <f>IFERROR(VLOOKUP(Q61,'ESCALAS COMPTALES'!B$3:C$6,2,0),"")</f>
        <v>0</v>
      </c>
      <c r="S61" s="291" t="str">
        <f>IFERROR(VLOOKUP(Q61,'ESCALAS COMPTALES'!$B$17:$C$20,2,0),"")</f>
        <v>NO APORTA NADA</v>
      </c>
      <c r="T61" s="289">
        <f>IFERROR(VLOOKUP(S61,'ESCALAS COMPTALES'!B$9:C$12,2,0),"")</f>
        <v>0</v>
      </c>
      <c r="U61" s="290">
        <f t="shared" si="1"/>
        <v>0</v>
      </c>
    </row>
    <row r="62" spans="1:21" ht="37.5" customHeight="1" x14ac:dyDescent="0.25">
      <c r="A62" s="1063"/>
      <c r="B62" s="1760"/>
      <c r="C62" s="1761"/>
      <c r="D62" s="1761"/>
      <c r="E62" s="1761"/>
      <c r="F62" s="1762"/>
      <c r="G62" s="198">
        <v>4</v>
      </c>
      <c r="H62" s="1751" t="str">
        <f>IFERROR(VLOOKUP($B$59&amp;G62,'BASE COMPORTAMENTAL'!$D$3:$F$80,3,0),"")</f>
        <v/>
      </c>
      <c r="I62" s="1752"/>
      <c r="J62" s="1752"/>
      <c r="K62" s="1752"/>
      <c r="L62" s="1752"/>
      <c r="M62" s="1752"/>
      <c r="N62" s="1752"/>
      <c r="O62" s="1752"/>
      <c r="P62" s="1753"/>
      <c r="Q62" s="288" t="s">
        <v>337</v>
      </c>
      <c r="R62" s="289">
        <f>IFERROR(VLOOKUP(Q62,'ESCALAS COMPTALES'!B$3:C$6,2,0),"")</f>
        <v>1</v>
      </c>
      <c r="S62" s="291" t="str">
        <f>IFERROR(VLOOKUP(Q62,'ESCALAS COMPTALES'!$B$17:$C$20,2,0),"")</f>
        <v>APORTA POCO</v>
      </c>
      <c r="T62" s="289">
        <f>IFERROR(VLOOKUP(S62,'ESCALAS COMPTALES'!B$9:C$12,2,0),"")</f>
        <v>1</v>
      </c>
      <c r="U62" s="290">
        <f t="shared" si="1"/>
        <v>1</v>
      </c>
    </row>
    <row r="63" spans="1:21" ht="37.5" customHeight="1" x14ac:dyDescent="0.25">
      <c r="A63" s="1063"/>
      <c r="B63" s="1760"/>
      <c r="C63" s="1761"/>
      <c r="D63" s="1761"/>
      <c r="E63" s="1761"/>
      <c r="F63" s="1762"/>
      <c r="G63" s="198">
        <v>5</v>
      </c>
      <c r="H63" s="1751" t="str">
        <f>IFERROR(VLOOKUP($B$59&amp;G63,'BASE COMPORTAMENTAL'!$D$3:$F$80,3,0),"")</f>
        <v/>
      </c>
      <c r="I63" s="1752"/>
      <c r="J63" s="1752"/>
      <c r="K63" s="1752"/>
      <c r="L63" s="1752"/>
      <c r="M63" s="1752"/>
      <c r="N63" s="1752"/>
      <c r="O63" s="1752"/>
      <c r="P63" s="1753"/>
      <c r="Q63" s="288" t="s">
        <v>337</v>
      </c>
      <c r="R63" s="289">
        <f>IFERROR(VLOOKUP(Q63,'ESCALAS COMPTALES'!B$3:C$6,2,0),"")</f>
        <v>1</v>
      </c>
      <c r="S63" s="291" t="str">
        <f>IFERROR(VLOOKUP(Q63,'ESCALAS COMPTALES'!$B$17:$C$20,2,0),"")</f>
        <v>APORTA POCO</v>
      </c>
      <c r="T63" s="289">
        <f>IFERROR(VLOOKUP(S63,'ESCALAS COMPTALES'!B$9:C$12,2,0),"")</f>
        <v>1</v>
      </c>
      <c r="U63" s="290">
        <f t="shared" si="1"/>
        <v>1</v>
      </c>
    </row>
    <row r="64" spans="1:21" ht="37.5" customHeight="1" x14ac:dyDescent="0.25">
      <c r="A64" s="1063"/>
      <c r="B64" s="1760"/>
      <c r="C64" s="1761"/>
      <c r="D64" s="1761"/>
      <c r="E64" s="1761"/>
      <c r="F64" s="1762"/>
      <c r="G64" s="198">
        <v>6</v>
      </c>
      <c r="H64" s="1751" t="str">
        <f>IFERROR(VLOOKUP($B$59&amp;G64,'BASE COMPORTAMENTAL'!$D$3:$F$80,3,0),"")</f>
        <v/>
      </c>
      <c r="I64" s="1752"/>
      <c r="J64" s="1752"/>
      <c r="K64" s="1752"/>
      <c r="L64" s="1752"/>
      <c r="M64" s="1752"/>
      <c r="N64" s="1752"/>
      <c r="O64" s="1752"/>
      <c r="P64" s="1753"/>
      <c r="Q64" s="288" t="s">
        <v>338</v>
      </c>
      <c r="R64" s="289">
        <f>IFERROR(VLOOKUP(Q64,'ESCALAS COMPTALES'!B$3:C$6,2,0),"")</f>
        <v>2</v>
      </c>
      <c r="S64" s="291" t="str">
        <f>IFERROR(VLOOKUP(Q64,'ESCALAS COMPTALES'!$B$17:$C$20,2,0),"")</f>
        <v>APORTA MEDIANAMENTE</v>
      </c>
      <c r="T64" s="289">
        <f>IFERROR(VLOOKUP(S64,'ESCALAS COMPTALES'!B$9:C$12,2,0),"")</f>
        <v>2</v>
      </c>
      <c r="U64" s="290">
        <f t="shared" si="1"/>
        <v>2</v>
      </c>
    </row>
    <row r="65" spans="1:21" ht="36" customHeight="1" thickBot="1" x14ac:dyDescent="0.3">
      <c r="A65" s="1063"/>
      <c r="B65" s="1760"/>
      <c r="C65" s="1761"/>
      <c r="D65" s="1761"/>
      <c r="E65" s="1761"/>
      <c r="F65" s="1762"/>
      <c r="G65" s="198">
        <v>7</v>
      </c>
      <c r="H65" s="1809" t="str">
        <f>IFERROR(VLOOKUP($B$59&amp;G65,'BASE COMPORTAMENTAL'!$D$3:$F$80,3,0),"")</f>
        <v/>
      </c>
      <c r="I65" s="1810"/>
      <c r="J65" s="1810"/>
      <c r="K65" s="1810"/>
      <c r="L65" s="1810"/>
      <c r="M65" s="1810"/>
      <c r="N65" s="1810"/>
      <c r="O65" s="1810"/>
      <c r="P65" s="1811"/>
      <c r="Q65" s="292"/>
      <c r="R65" s="293" t="str">
        <f>IFERROR(VLOOKUP(Q65,'ESCALAS COMPTALES'!B$3:C$6,2,0),"")</f>
        <v/>
      </c>
      <c r="S65" s="291" t="str">
        <f>IFERROR(VLOOKUP(Q65,'ESCALAS COMPTALES'!$B$17:$C$20,2,0),"")</f>
        <v/>
      </c>
      <c r="T65" s="293" t="str">
        <f>IFERROR(VLOOKUP(S65,'ESCALAS COMPTALES'!B$9:C$12,2,0),"")</f>
        <v/>
      </c>
      <c r="U65" s="294" t="str">
        <f t="shared" si="1"/>
        <v/>
      </c>
    </row>
    <row r="66" spans="1:21" ht="51" customHeight="1" thickBot="1" x14ac:dyDescent="0.3">
      <c r="A66" s="1064"/>
      <c r="B66" s="1763"/>
      <c r="C66" s="1764"/>
      <c r="D66" s="1764"/>
      <c r="E66" s="1764"/>
      <c r="F66" s="1765"/>
      <c r="G66" s="168"/>
      <c r="H66" s="1739" t="s">
        <v>361</v>
      </c>
      <c r="I66" s="1740"/>
      <c r="J66" s="1740"/>
      <c r="K66" s="1741"/>
      <c r="L66" s="900">
        <f>B59</f>
        <v>0</v>
      </c>
      <c r="M66" s="901"/>
      <c r="N66" s="901"/>
      <c r="O66" s="901"/>
      <c r="P66" s="921"/>
      <c r="Q66" s="900" t="s">
        <v>363</v>
      </c>
      <c r="R66" s="901"/>
      <c r="S66" s="901"/>
      <c r="T66" s="921"/>
      <c r="U66" s="375">
        <f>IFERROR(AVERAGE(U59:U65),"")</f>
        <v>1.1666666666666667</v>
      </c>
    </row>
    <row r="67" spans="1:21" ht="51" customHeight="1" thickBot="1" x14ac:dyDescent="0.3">
      <c r="A67" s="239" t="s">
        <v>257</v>
      </c>
      <c r="B67" s="902" t="s">
        <v>258</v>
      </c>
      <c r="C67" s="903"/>
      <c r="D67" s="903"/>
      <c r="E67" s="903"/>
      <c r="F67" s="904"/>
      <c r="G67" s="284"/>
      <c r="H67" s="902" t="s">
        <v>259</v>
      </c>
      <c r="I67" s="903"/>
      <c r="J67" s="903"/>
      <c r="K67" s="903"/>
      <c r="L67" s="903"/>
      <c r="M67" s="903"/>
      <c r="N67" s="903"/>
      <c r="O67" s="903"/>
      <c r="P67" s="904"/>
      <c r="Q67" s="325" t="s">
        <v>431</v>
      </c>
      <c r="R67" s="152" t="s">
        <v>357</v>
      </c>
      <c r="S67" s="152" t="s">
        <v>432</v>
      </c>
      <c r="T67" s="152" t="s">
        <v>359</v>
      </c>
      <c r="U67" s="152" t="s">
        <v>329</v>
      </c>
    </row>
    <row r="68" spans="1:21" ht="37.5" customHeight="1" x14ac:dyDescent="0.25">
      <c r="A68" s="1063">
        <v>3</v>
      </c>
      <c r="B68" s="1195">
        <f>'F1. CONCERTACION DE COMPROMISOS'!$B$50:$D$50</f>
        <v>0</v>
      </c>
      <c r="C68" s="1196"/>
      <c r="D68" s="1196"/>
      <c r="E68" s="1196"/>
      <c r="F68" s="1197"/>
      <c r="G68" s="198">
        <v>1</v>
      </c>
      <c r="H68" s="1751" t="str">
        <f>IFERROR(VLOOKUP($B$68&amp;G68,'BASE COMPORTAMENTAL'!$D$3:$F$80,3,0),"")</f>
        <v/>
      </c>
      <c r="I68" s="1752"/>
      <c r="J68" s="1752"/>
      <c r="K68" s="1752"/>
      <c r="L68" s="1752"/>
      <c r="M68" s="1752"/>
      <c r="N68" s="1752"/>
      <c r="O68" s="1752"/>
      <c r="P68" s="1753"/>
      <c r="Q68" s="288" t="s">
        <v>336</v>
      </c>
      <c r="R68" s="289">
        <f>IFERROR(VLOOKUP(Q68,'ESCALAS COMPTALES'!B$3:C$6,2,0),"")</f>
        <v>0</v>
      </c>
      <c r="S68" s="289" t="str">
        <f>IFERROR(VLOOKUP(Q68,'ESCALAS COMPTALES'!$B$17:$C$20,2,0),"")</f>
        <v>NO APORTA NADA</v>
      </c>
      <c r="T68" s="289">
        <f>IFERROR(VLOOKUP(S68,'ESCALAS COMPTALES'!B$9:C$12,2,0),"")</f>
        <v>0</v>
      </c>
      <c r="U68" s="290">
        <f t="shared" ref="U68:U74" si="2">IFERROR((R68*0.3+T68*0.7),"")</f>
        <v>0</v>
      </c>
    </row>
    <row r="69" spans="1:21" ht="37.5" customHeight="1" x14ac:dyDescent="0.25">
      <c r="A69" s="1063"/>
      <c r="B69" s="1760"/>
      <c r="C69" s="1761"/>
      <c r="D69" s="1761"/>
      <c r="E69" s="1761"/>
      <c r="F69" s="1762"/>
      <c r="G69" s="198">
        <v>2</v>
      </c>
      <c r="H69" s="1812" t="str">
        <f>IFERROR(VLOOKUP($B$68&amp;G69,'BASE COMPORTAMENTAL'!$D$3:$F$80,3,0),"")</f>
        <v/>
      </c>
      <c r="I69" s="1813"/>
      <c r="J69" s="1813"/>
      <c r="K69" s="1813"/>
      <c r="L69" s="1813"/>
      <c r="M69" s="1813"/>
      <c r="N69" s="1813"/>
      <c r="O69" s="1813"/>
      <c r="P69" s="1814"/>
      <c r="Q69" s="288" t="s">
        <v>339</v>
      </c>
      <c r="R69" s="289">
        <f>IFERROR(VLOOKUP(Q69,'ESCALAS COMPTALES'!B$3:C$6,2,0),"")</f>
        <v>3</v>
      </c>
      <c r="S69" s="291" t="str">
        <f>IFERROR(VLOOKUP(Q69,'ESCALAS COMPTALES'!$B$17:$C$20,2,0),"")</f>
        <v>APORTA MUCHO</v>
      </c>
      <c r="T69" s="289">
        <f>IFERROR(VLOOKUP(S69,'ESCALAS COMPTALES'!B$9:C$12,2,0),"")</f>
        <v>3</v>
      </c>
      <c r="U69" s="290">
        <f t="shared" si="2"/>
        <v>2.9999999999999996</v>
      </c>
    </row>
    <row r="70" spans="1:21" ht="37.5" customHeight="1" x14ac:dyDescent="0.25">
      <c r="A70" s="1063"/>
      <c r="B70" s="1760"/>
      <c r="C70" s="1761"/>
      <c r="D70" s="1761"/>
      <c r="E70" s="1761"/>
      <c r="F70" s="1762"/>
      <c r="G70" s="198">
        <v>3</v>
      </c>
      <c r="H70" s="1812" t="str">
        <f>IFERROR(VLOOKUP($B$68&amp;G70,'BASE COMPORTAMENTAL'!$D$3:$F$80,3,0),"")</f>
        <v/>
      </c>
      <c r="I70" s="1813"/>
      <c r="J70" s="1813"/>
      <c r="K70" s="1813"/>
      <c r="L70" s="1813"/>
      <c r="M70" s="1813"/>
      <c r="N70" s="1813"/>
      <c r="O70" s="1813"/>
      <c r="P70" s="1814"/>
      <c r="Q70" s="288" t="s">
        <v>339</v>
      </c>
      <c r="R70" s="289">
        <f>IFERROR(VLOOKUP(Q70,'ESCALAS COMPTALES'!B$3:C$6,2,0),"")</f>
        <v>3</v>
      </c>
      <c r="S70" s="291" t="str">
        <f>IFERROR(VLOOKUP(Q70,'ESCALAS COMPTALES'!$B$17:$C$20,2,0),"")</f>
        <v>APORTA MUCHO</v>
      </c>
      <c r="T70" s="289">
        <f>IFERROR(VLOOKUP(S70,'ESCALAS COMPTALES'!B$9:C$12,2,0),"")</f>
        <v>3</v>
      </c>
      <c r="U70" s="290">
        <f t="shared" si="2"/>
        <v>2.9999999999999996</v>
      </c>
    </row>
    <row r="71" spans="1:21" ht="37.5" customHeight="1" x14ac:dyDescent="0.25">
      <c r="A71" s="1063"/>
      <c r="B71" s="1760"/>
      <c r="C71" s="1761"/>
      <c r="D71" s="1761"/>
      <c r="E71" s="1761"/>
      <c r="F71" s="1762"/>
      <c r="G71" s="198">
        <v>4</v>
      </c>
      <c r="H71" s="1815" t="str">
        <f>IFERROR(VLOOKUP($B$68&amp;G71,'BASE COMPORTAMENTAL'!$D$3:$F$80,3,0),"")</f>
        <v/>
      </c>
      <c r="I71" s="1816"/>
      <c r="J71" s="1816"/>
      <c r="K71" s="1816"/>
      <c r="L71" s="1816"/>
      <c r="M71" s="1816"/>
      <c r="N71" s="1816"/>
      <c r="O71" s="1816"/>
      <c r="P71" s="1817"/>
      <c r="Q71" s="288"/>
      <c r="R71" s="289" t="str">
        <f>IFERROR(VLOOKUP(Q71,'ESCALAS COMPTALES'!B$3:C$6,2,0),"")</f>
        <v/>
      </c>
      <c r="S71" s="291" t="str">
        <f>IFERROR(VLOOKUP(Q71,'ESCALAS COMPTALES'!$B$17:$C$20,2,0),"")</f>
        <v/>
      </c>
      <c r="T71" s="289" t="str">
        <f>IFERROR(VLOOKUP(S71,'ESCALAS COMPTALES'!B$9:C$12,2,0),"")</f>
        <v/>
      </c>
      <c r="U71" s="290" t="str">
        <f t="shared" si="2"/>
        <v/>
      </c>
    </row>
    <row r="72" spans="1:21" ht="37.5" customHeight="1" x14ac:dyDescent="0.25">
      <c r="A72" s="1063"/>
      <c r="B72" s="1760"/>
      <c r="C72" s="1761"/>
      <c r="D72" s="1761"/>
      <c r="E72" s="1761"/>
      <c r="F72" s="1762"/>
      <c r="G72" s="198">
        <v>5</v>
      </c>
      <c r="H72" s="1815" t="str">
        <f>IFERROR(VLOOKUP($B$68&amp;G72,'BASE COMPORTAMENTAL'!$D$3:$F$80,3,0),"")</f>
        <v/>
      </c>
      <c r="I72" s="1816"/>
      <c r="J72" s="1816"/>
      <c r="K72" s="1816"/>
      <c r="L72" s="1816"/>
      <c r="M72" s="1816"/>
      <c r="N72" s="1816"/>
      <c r="O72" s="1816"/>
      <c r="P72" s="1817"/>
      <c r="Q72" s="288"/>
      <c r="R72" s="289" t="str">
        <f>IFERROR(VLOOKUP(Q72,'ESCALAS COMPTALES'!B$3:C$6,2,0),"")</f>
        <v/>
      </c>
      <c r="S72" s="291" t="str">
        <f>IFERROR(VLOOKUP(Q72,'ESCALAS COMPTALES'!$B$17:$C$20,2,0),"")</f>
        <v/>
      </c>
      <c r="T72" s="289" t="str">
        <f>IFERROR(VLOOKUP(S72,'ESCALAS COMPTALES'!B$9:C$12,2,0),"")</f>
        <v/>
      </c>
      <c r="U72" s="290" t="str">
        <f t="shared" si="2"/>
        <v/>
      </c>
    </row>
    <row r="73" spans="1:21" ht="37.5" customHeight="1" x14ac:dyDescent="0.25">
      <c r="A73" s="1063"/>
      <c r="B73" s="1760"/>
      <c r="C73" s="1761"/>
      <c r="D73" s="1761"/>
      <c r="E73" s="1761"/>
      <c r="F73" s="1762"/>
      <c r="G73" s="198">
        <v>6</v>
      </c>
      <c r="H73" s="1815" t="str">
        <f>IFERROR(VLOOKUP($B$68&amp;G73,'BASE COMPORTAMENTAL'!$D$3:$F$80,3,0),"")</f>
        <v/>
      </c>
      <c r="I73" s="1816"/>
      <c r="J73" s="1816"/>
      <c r="K73" s="1816"/>
      <c r="L73" s="1816"/>
      <c r="M73" s="1816"/>
      <c r="N73" s="1816"/>
      <c r="O73" s="1816"/>
      <c r="P73" s="1817"/>
      <c r="Q73" s="288"/>
      <c r="R73" s="289" t="str">
        <f>IFERROR(VLOOKUP(Q73,'ESCALAS COMPTALES'!B$3:C$6,2,0),"")</f>
        <v/>
      </c>
      <c r="S73" s="291" t="str">
        <f>IFERROR(VLOOKUP(Q73,'ESCALAS COMPTALES'!$B$17:$C$20,2,0),"")</f>
        <v/>
      </c>
      <c r="T73" s="289" t="str">
        <f>IFERROR(VLOOKUP(S73,'ESCALAS COMPTALES'!B$9:C$12,2,0),"")</f>
        <v/>
      </c>
      <c r="U73" s="290" t="str">
        <f t="shared" si="2"/>
        <v/>
      </c>
    </row>
    <row r="74" spans="1:21" ht="36" customHeight="1" thickBot="1" x14ac:dyDescent="0.3">
      <c r="A74" s="1063"/>
      <c r="B74" s="1760"/>
      <c r="C74" s="1761"/>
      <c r="D74" s="1761"/>
      <c r="E74" s="1761"/>
      <c r="F74" s="1762"/>
      <c r="G74" s="198">
        <v>7</v>
      </c>
      <c r="H74" s="1736" t="str">
        <f>IFERROR(VLOOKUP($B$68&amp;G74,'BASE COMPORTAMENTAL'!$D$3:$F$80,3,0),"")</f>
        <v/>
      </c>
      <c r="I74" s="1737"/>
      <c r="J74" s="1737"/>
      <c r="K74" s="1737"/>
      <c r="L74" s="1737"/>
      <c r="M74" s="1737"/>
      <c r="N74" s="1737"/>
      <c r="O74" s="1737"/>
      <c r="P74" s="1738"/>
      <c r="Q74" s="292"/>
      <c r="R74" s="293" t="str">
        <f>IFERROR(VLOOKUP(Q74,'ESCALAS COMPTALES'!B$3:C$6,2,0),"")</f>
        <v/>
      </c>
      <c r="S74" s="291" t="str">
        <f>IFERROR(VLOOKUP(Q74,'ESCALAS COMPTALES'!$B$17:$C$20,2,0),"")</f>
        <v/>
      </c>
      <c r="T74" s="293" t="str">
        <f>IFERROR(VLOOKUP(S74,'ESCALAS COMPTALES'!B$9:C$12,2,0),"")</f>
        <v/>
      </c>
      <c r="U74" s="294" t="str">
        <f t="shared" si="2"/>
        <v/>
      </c>
    </row>
    <row r="75" spans="1:21" ht="51" customHeight="1" thickBot="1" x14ac:dyDescent="0.3">
      <c r="A75" s="1064"/>
      <c r="B75" s="1763"/>
      <c r="C75" s="1764"/>
      <c r="D75" s="1764"/>
      <c r="E75" s="1764"/>
      <c r="F75" s="1765"/>
      <c r="G75" s="168"/>
      <c r="H75" s="1739" t="s">
        <v>361</v>
      </c>
      <c r="I75" s="1740"/>
      <c r="J75" s="1740"/>
      <c r="K75" s="1741"/>
      <c r="L75" s="900">
        <f>B68</f>
        <v>0</v>
      </c>
      <c r="M75" s="901"/>
      <c r="N75" s="901"/>
      <c r="O75" s="901"/>
      <c r="P75" s="921"/>
      <c r="Q75" s="900" t="s">
        <v>363</v>
      </c>
      <c r="R75" s="901"/>
      <c r="S75" s="901"/>
      <c r="T75" s="921"/>
      <c r="U75" s="375">
        <f>IFERROR(AVERAGE(U68:U74),"")</f>
        <v>1.9999999999999998</v>
      </c>
    </row>
    <row r="76" spans="1:21" ht="52.5" customHeight="1" thickBot="1" x14ac:dyDescent="0.3">
      <c r="A76" s="239" t="s">
        <v>257</v>
      </c>
      <c r="B76" s="902" t="s">
        <v>258</v>
      </c>
      <c r="C76" s="903"/>
      <c r="D76" s="903"/>
      <c r="E76" s="903"/>
      <c r="F76" s="904"/>
      <c r="G76" s="284"/>
      <c r="H76" s="1195" t="s">
        <v>259</v>
      </c>
      <c r="I76" s="1196"/>
      <c r="J76" s="1196"/>
      <c r="K76" s="1196"/>
      <c r="L76" s="1196"/>
      <c r="M76" s="1196"/>
      <c r="N76" s="1196"/>
      <c r="O76" s="1196"/>
      <c r="P76" s="1197"/>
      <c r="Q76" s="325" t="s">
        <v>431</v>
      </c>
      <c r="R76" s="152" t="s">
        <v>357</v>
      </c>
      <c r="S76" s="152" t="s">
        <v>432</v>
      </c>
      <c r="T76" s="152" t="s">
        <v>359</v>
      </c>
      <c r="U76" s="152" t="s">
        <v>329</v>
      </c>
    </row>
    <row r="77" spans="1:21" ht="37.5" customHeight="1" x14ac:dyDescent="0.25">
      <c r="A77" s="1063">
        <v>4</v>
      </c>
      <c r="B77" s="1195">
        <f>'F1. CONCERTACION DE COMPROMISOS'!$B$51:$D$51</f>
        <v>0</v>
      </c>
      <c r="C77" s="1196"/>
      <c r="D77" s="1196"/>
      <c r="E77" s="1196"/>
      <c r="F77" s="1197"/>
      <c r="G77" s="198">
        <v>1</v>
      </c>
      <c r="H77" s="1812" t="str">
        <f>IFERROR(VLOOKUP($B$77&amp;G77,'BASE COMPORTAMENTAL'!$D$3:$F$80,3,0),"")</f>
        <v/>
      </c>
      <c r="I77" s="1813"/>
      <c r="J77" s="1813"/>
      <c r="K77" s="1813"/>
      <c r="L77" s="1813"/>
      <c r="M77" s="1813"/>
      <c r="N77" s="1813"/>
      <c r="O77" s="1813"/>
      <c r="P77" s="1814"/>
      <c r="Q77" s="288" t="s">
        <v>337</v>
      </c>
      <c r="R77" s="289">
        <f>IFERROR(VLOOKUP(Q77,'ESCALAS COMPTALES'!B$3:C$6,2,0),"")</f>
        <v>1</v>
      </c>
      <c r="S77" s="289" t="str">
        <f>IFERROR(VLOOKUP(Q77,'ESCALAS COMPTALES'!$B$17:$C$20,2,0),"")</f>
        <v>APORTA POCO</v>
      </c>
      <c r="T77" s="289">
        <f>IFERROR(VLOOKUP(S77,'ESCALAS COMPTALES'!B$9:C$12,2,0),"")</f>
        <v>1</v>
      </c>
      <c r="U77" s="290">
        <f t="shared" ref="U77:U83" si="3">IFERROR((R77*0.3+T77*0.7),"")</f>
        <v>1</v>
      </c>
    </row>
    <row r="78" spans="1:21" ht="37.5" customHeight="1" x14ac:dyDescent="0.25">
      <c r="A78" s="1063"/>
      <c r="B78" s="1760"/>
      <c r="C78" s="1761"/>
      <c r="D78" s="1761"/>
      <c r="E78" s="1761"/>
      <c r="F78" s="1762"/>
      <c r="G78" s="198">
        <v>2</v>
      </c>
      <c r="H78" s="1812" t="str">
        <f>IFERROR(VLOOKUP($B$77&amp;G78,'BASE COMPORTAMENTAL'!$D$3:$F$80,3,0),"")</f>
        <v/>
      </c>
      <c r="I78" s="1813"/>
      <c r="J78" s="1813"/>
      <c r="K78" s="1813"/>
      <c r="L78" s="1813"/>
      <c r="M78" s="1813"/>
      <c r="N78" s="1813"/>
      <c r="O78" s="1813"/>
      <c r="P78" s="1814"/>
      <c r="Q78" s="288" t="s">
        <v>336</v>
      </c>
      <c r="R78" s="289">
        <f>IFERROR(VLOOKUP(Q78,'ESCALAS COMPTALES'!B$3:C$6,2,0),"")</f>
        <v>0</v>
      </c>
      <c r="S78" s="291" t="str">
        <f>IFERROR(VLOOKUP(Q78,'ESCALAS COMPTALES'!$B$17:$C$20,2,0),"")</f>
        <v>NO APORTA NADA</v>
      </c>
      <c r="T78" s="289">
        <f>IFERROR(VLOOKUP(S78,'ESCALAS COMPTALES'!B$9:C$12,2,0),"")</f>
        <v>0</v>
      </c>
      <c r="U78" s="290">
        <f t="shared" si="3"/>
        <v>0</v>
      </c>
    </row>
    <row r="79" spans="1:21" ht="37.5" customHeight="1" x14ac:dyDescent="0.25">
      <c r="A79" s="1063"/>
      <c r="B79" s="1760"/>
      <c r="C79" s="1761"/>
      <c r="D79" s="1761"/>
      <c r="E79" s="1761"/>
      <c r="F79" s="1762"/>
      <c r="G79" s="198">
        <v>3</v>
      </c>
      <c r="H79" s="1815" t="str">
        <f>IFERROR(VLOOKUP($B$77&amp;G79,'BASE COMPORTAMENTAL'!$D$3:$F$80,3,0),"")</f>
        <v/>
      </c>
      <c r="I79" s="1816"/>
      <c r="J79" s="1816"/>
      <c r="K79" s="1816"/>
      <c r="L79" s="1816"/>
      <c r="M79" s="1816"/>
      <c r="N79" s="1816"/>
      <c r="O79" s="1816"/>
      <c r="P79" s="1817"/>
      <c r="Q79" s="288"/>
      <c r="R79" s="289" t="str">
        <f>IFERROR(VLOOKUP(Q79,'ESCALAS COMPTALES'!B$3:C$6,2,0),"")</f>
        <v/>
      </c>
      <c r="S79" s="291" t="str">
        <f>IFERROR(VLOOKUP(Q79,'ESCALAS COMPTALES'!$B$17:$C$20,2,0),"")</f>
        <v/>
      </c>
      <c r="T79" s="289" t="str">
        <f>IFERROR(VLOOKUP(S79,'ESCALAS COMPTALES'!B$9:C$12,2,0),"")</f>
        <v/>
      </c>
      <c r="U79" s="290" t="str">
        <f t="shared" si="3"/>
        <v/>
      </c>
    </row>
    <row r="80" spans="1:21" ht="37.5" customHeight="1" x14ac:dyDescent="0.25">
      <c r="A80" s="1063"/>
      <c r="B80" s="1760"/>
      <c r="C80" s="1761"/>
      <c r="D80" s="1761"/>
      <c r="E80" s="1761"/>
      <c r="F80" s="1762"/>
      <c r="G80" s="198">
        <v>4</v>
      </c>
      <c r="H80" s="1815" t="str">
        <f>IFERROR(VLOOKUP($B$77&amp;G80,'BASE COMPORTAMENTAL'!$D$3:$F$80,3,0),"")</f>
        <v/>
      </c>
      <c r="I80" s="1816"/>
      <c r="J80" s="1816"/>
      <c r="K80" s="1816"/>
      <c r="L80" s="1816"/>
      <c r="M80" s="1816"/>
      <c r="N80" s="1816"/>
      <c r="O80" s="1816"/>
      <c r="P80" s="1817"/>
      <c r="Q80" s="288"/>
      <c r="R80" s="289" t="str">
        <f>IFERROR(VLOOKUP(Q80,'ESCALAS COMPTALES'!B$3:C$6,2,0),"")</f>
        <v/>
      </c>
      <c r="S80" s="291" t="str">
        <f>IFERROR(VLOOKUP(Q80,'ESCALAS COMPTALES'!$B$17:$C$20,2,0),"")</f>
        <v/>
      </c>
      <c r="T80" s="289" t="str">
        <f>IFERROR(VLOOKUP(S80,'ESCALAS COMPTALES'!B$9:C$12,2,0),"")</f>
        <v/>
      </c>
      <c r="U80" s="290" t="str">
        <f t="shared" si="3"/>
        <v/>
      </c>
    </row>
    <row r="81" spans="1:21" ht="37.5" customHeight="1" x14ac:dyDescent="0.25">
      <c r="A81" s="1063"/>
      <c r="B81" s="1760"/>
      <c r="C81" s="1761"/>
      <c r="D81" s="1761"/>
      <c r="E81" s="1761"/>
      <c r="F81" s="1762"/>
      <c r="G81" s="198">
        <v>5</v>
      </c>
      <c r="H81" s="1815" t="str">
        <f>IFERROR(VLOOKUP($B$77&amp;G81,'BASE COMPORTAMENTAL'!$D$3:$F$80,3,0),"")</f>
        <v/>
      </c>
      <c r="I81" s="1816"/>
      <c r="J81" s="1816"/>
      <c r="K81" s="1816"/>
      <c r="L81" s="1816"/>
      <c r="M81" s="1816"/>
      <c r="N81" s="1816"/>
      <c r="O81" s="1816"/>
      <c r="P81" s="1817"/>
      <c r="Q81" s="288"/>
      <c r="R81" s="289" t="str">
        <f>IFERROR(VLOOKUP(Q81,'ESCALAS COMPTALES'!B$3:C$6,2,0),"")</f>
        <v/>
      </c>
      <c r="S81" s="291" t="str">
        <f>IFERROR(VLOOKUP(Q81,'ESCALAS COMPTALES'!$B$17:$C$20,2,0),"")</f>
        <v/>
      </c>
      <c r="T81" s="289" t="str">
        <f>IFERROR(VLOOKUP(S81,'ESCALAS COMPTALES'!B$9:C$12,2,0),"")</f>
        <v/>
      </c>
      <c r="U81" s="290" t="str">
        <f t="shared" si="3"/>
        <v/>
      </c>
    </row>
    <row r="82" spans="1:21" ht="37.5" customHeight="1" x14ac:dyDescent="0.25">
      <c r="A82" s="1063"/>
      <c r="B82" s="1760"/>
      <c r="C82" s="1761"/>
      <c r="D82" s="1761"/>
      <c r="E82" s="1761"/>
      <c r="F82" s="1762"/>
      <c r="G82" s="198">
        <v>6</v>
      </c>
      <c r="H82" s="1815" t="str">
        <f>IFERROR(VLOOKUP($B$77&amp;G82,'BASE COMPORTAMENTAL'!$D$3:$F$80,3,0),"")</f>
        <v/>
      </c>
      <c r="I82" s="1816"/>
      <c r="J82" s="1816"/>
      <c r="K82" s="1816"/>
      <c r="L82" s="1816"/>
      <c r="M82" s="1816"/>
      <c r="N82" s="1816"/>
      <c r="O82" s="1816"/>
      <c r="P82" s="1817"/>
      <c r="Q82" s="288"/>
      <c r="R82" s="289" t="str">
        <f>IFERROR(VLOOKUP(Q82,'ESCALAS COMPTALES'!B$3:C$6,2,0),"")</f>
        <v/>
      </c>
      <c r="S82" s="291" t="str">
        <f>IFERROR(VLOOKUP(Q82,'ESCALAS COMPTALES'!$B$17:$C$20,2,0),"")</f>
        <v/>
      </c>
      <c r="T82" s="289" t="str">
        <f>IFERROR(VLOOKUP(S82,'ESCALAS COMPTALES'!B$9:C$12,2,0),"")</f>
        <v/>
      </c>
      <c r="U82" s="290" t="str">
        <f t="shared" si="3"/>
        <v/>
      </c>
    </row>
    <row r="83" spans="1:21" ht="33" customHeight="1" thickBot="1" x14ac:dyDescent="0.3">
      <c r="A83" s="1063"/>
      <c r="B83" s="1760"/>
      <c r="C83" s="1761"/>
      <c r="D83" s="1761"/>
      <c r="E83" s="1761"/>
      <c r="F83" s="1762"/>
      <c r="G83" s="198">
        <v>7</v>
      </c>
      <c r="H83" s="1736" t="str">
        <f>IFERROR(VLOOKUP($B$77&amp;G83,'BASE COMPORTAMENTAL'!$D$3:$F$80,3,0),"")</f>
        <v/>
      </c>
      <c r="I83" s="1737"/>
      <c r="J83" s="1737"/>
      <c r="K83" s="1737"/>
      <c r="L83" s="1737"/>
      <c r="M83" s="1737"/>
      <c r="N83" s="1737"/>
      <c r="O83" s="1737"/>
      <c r="P83" s="1738"/>
      <c r="Q83" s="292"/>
      <c r="R83" s="293" t="str">
        <f>IFERROR(VLOOKUP(Q83,'ESCALAS COMPTALES'!B$3:C$6,2,0),"")</f>
        <v/>
      </c>
      <c r="S83" s="291" t="str">
        <f>IFERROR(VLOOKUP(Q83,'ESCALAS COMPTALES'!$B$17:$C$20,2,0),"")</f>
        <v/>
      </c>
      <c r="T83" s="293" t="str">
        <f>IFERROR(VLOOKUP(S83,'ESCALAS COMPTALES'!B$9:C$12,2,0),"")</f>
        <v/>
      </c>
      <c r="U83" s="294" t="str">
        <f t="shared" si="3"/>
        <v/>
      </c>
    </row>
    <row r="84" spans="1:21" ht="33" customHeight="1" thickBot="1" x14ac:dyDescent="0.3">
      <c r="A84" s="1064"/>
      <c r="B84" s="1763"/>
      <c r="C84" s="1764"/>
      <c r="D84" s="1764"/>
      <c r="E84" s="1764"/>
      <c r="F84" s="1765"/>
      <c r="G84" s="168"/>
      <c r="H84" s="1739" t="s">
        <v>361</v>
      </c>
      <c r="I84" s="1740"/>
      <c r="J84" s="1740"/>
      <c r="K84" s="1741"/>
      <c r="L84" s="900">
        <f>B77</f>
        <v>0</v>
      </c>
      <c r="M84" s="901"/>
      <c r="N84" s="901"/>
      <c r="O84" s="901"/>
      <c r="P84" s="921"/>
      <c r="Q84" s="900" t="s">
        <v>363</v>
      </c>
      <c r="R84" s="901"/>
      <c r="S84" s="901"/>
      <c r="T84" s="921"/>
      <c r="U84" s="375">
        <f>IFERROR(AVERAGE(U77:U83),"")</f>
        <v>0.5</v>
      </c>
    </row>
    <row r="85" spans="1:21" ht="33" customHeight="1" thickBot="1" x14ac:dyDescent="0.3">
      <c r="A85" s="1818" t="s">
        <v>421</v>
      </c>
      <c r="B85" s="1819"/>
      <c r="C85" s="1819"/>
      <c r="D85" s="1819"/>
      <c r="E85" s="1819"/>
      <c r="F85" s="1820"/>
      <c r="G85" s="125">
        <f>(20*U51/3+20*U66/3+20*U75/3+20*U84/3)</f>
        <v>31.111111111111111</v>
      </c>
      <c r="H85" s="1800">
        <f>IFERROR((1/4*G85),"")</f>
        <v>7.7777777777777777</v>
      </c>
      <c r="I85" s="1801"/>
      <c r="J85" s="1801"/>
      <c r="K85" s="1801"/>
      <c r="L85" s="1801"/>
      <c r="M85" s="1801"/>
      <c r="N85" s="1801"/>
      <c r="O85" s="1801"/>
      <c r="P85" s="1801"/>
      <c r="Q85" s="1801"/>
      <c r="R85" s="1801"/>
      <c r="S85" s="1801"/>
      <c r="T85" s="1801"/>
      <c r="U85" s="1802"/>
    </row>
    <row r="86" spans="1:21" ht="75" customHeight="1" thickBot="1" x14ac:dyDescent="0.3">
      <c r="A86" s="474"/>
      <c r="B86" s="475"/>
      <c r="C86" s="475"/>
      <c r="D86" s="475"/>
      <c r="E86" s="475"/>
      <c r="F86" s="475"/>
      <c r="G86" s="475"/>
      <c r="H86" s="475"/>
      <c r="I86" s="475"/>
      <c r="J86" s="475"/>
      <c r="K86" s="475"/>
      <c r="L86" s="475"/>
      <c r="M86" s="475"/>
      <c r="N86" s="475"/>
      <c r="O86" s="475"/>
      <c r="P86" s="475"/>
      <c r="Q86" s="475"/>
      <c r="R86" s="1958" t="s">
        <v>460</v>
      </c>
      <c r="S86" s="1958"/>
      <c r="T86" s="1958"/>
      <c r="U86" s="1959"/>
    </row>
    <row r="87" spans="1:21" ht="23.25" customHeight="1" x14ac:dyDescent="0.25">
      <c r="A87" s="967"/>
      <c r="B87" s="968"/>
      <c r="C87" s="968"/>
      <c r="D87" s="968"/>
      <c r="E87" s="968"/>
      <c r="F87" s="750" t="s">
        <v>240</v>
      </c>
      <c r="G87" s="751"/>
      <c r="H87" s="751"/>
      <c r="I87" s="751"/>
      <c r="J87" s="751"/>
      <c r="K87" s="751"/>
      <c r="L87" s="751"/>
      <c r="M87" s="751"/>
      <c r="N87" s="751"/>
      <c r="O87" s="751"/>
      <c r="P87" s="752"/>
      <c r="Q87" s="1960" t="s">
        <v>470</v>
      </c>
      <c r="R87" s="1961"/>
      <c r="S87" s="1961"/>
      <c r="T87" s="1961"/>
      <c r="U87" s="1962"/>
    </row>
    <row r="88" spans="1:21" ht="23.25" customHeight="1" x14ac:dyDescent="0.25">
      <c r="A88" s="970"/>
      <c r="B88" s="971"/>
      <c r="C88" s="971"/>
      <c r="D88" s="971"/>
      <c r="E88" s="971"/>
      <c r="F88" s="1827"/>
      <c r="G88" s="1828"/>
      <c r="H88" s="1828"/>
      <c r="I88" s="1828"/>
      <c r="J88" s="1828"/>
      <c r="K88" s="1828"/>
      <c r="L88" s="1828"/>
      <c r="M88" s="1828"/>
      <c r="N88" s="1828"/>
      <c r="O88" s="1828"/>
      <c r="P88" s="1829"/>
      <c r="Q88" s="1946" t="s">
        <v>474</v>
      </c>
      <c r="R88" s="1947"/>
      <c r="S88" s="1947"/>
      <c r="T88" s="1947"/>
      <c r="U88" s="1948"/>
    </row>
    <row r="89" spans="1:21" ht="23.25" customHeight="1" x14ac:dyDescent="0.25">
      <c r="A89" s="970"/>
      <c r="B89" s="971"/>
      <c r="C89" s="971"/>
      <c r="D89" s="971"/>
      <c r="E89" s="971"/>
      <c r="F89" s="1821" t="s">
        <v>177</v>
      </c>
      <c r="G89" s="1822"/>
      <c r="H89" s="1822"/>
      <c r="I89" s="1822"/>
      <c r="J89" s="1822"/>
      <c r="K89" s="1822"/>
      <c r="L89" s="1822"/>
      <c r="M89" s="1822"/>
      <c r="N89" s="1822"/>
      <c r="O89" s="1822"/>
      <c r="P89" s="1823"/>
      <c r="Q89" s="1946" t="s">
        <v>430</v>
      </c>
      <c r="R89" s="1947"/>
      <c r="S89" s="1947"/>
      <c r="T89" s="1947"/>
      <c r="U89" s="1948"/>
    </row>
    <row r="90" spans="1:21" ht="23.25" customHeight="1" thickBot="1" x14ac:dyDescent="0.3">
      <c r="A90" s="973"/>
      <c r="B90" s="974"/>
      <c r="C90" s="974"/>
      <c r="D90" s="974"/>
      <c r="E90" s="974"/>
      <c r="F90" s="1824"/>
      <c r="G90" s="1825"/>
      <c r="H90" s="1825"/>
      <c r="I90" s="1825"/>
      <c r="J90" s="1825"/>
      <c r="K90" s="1825"/>
      <c r="L90" s="1825"/>
      <c r="M90" s="1825"/>
      <c r="N90" s="1825"/>
      <c r="O90" s="1825"/>
      <c r="P90" s="1826"/>
      <c r="Q90" s="1949" t="s">
        <v>459</v>
      </c>
      <c r="R90" s="1950"/>
      <c r="S90" s="1950"/>
      <c r="T90" s="1950"/>
      <c r="U90" s="1951"/>
    </row>
    <row r="91" spans="1:21" ht="8.25" customHeight="1" thickBot="1" x14ac:dyDescent="0.3">
      <c r="A91" s="1834"/>
      <c r="B91" s="1835"/>
      <c r="C91" s="1835"/>
      <c r="D91" s="1835"/>
      <c r="E91" s="1835"/>
      <c r="F91" s="1835"/>
      <c r="G91" s="1835"/>
      <c r="H91" s="1835"/>
      <c r="I91" s="1835"/>
      <c r="J91" s="1835"/>
      <c r="K91" s="1835"/>
      <c r="L91" s="1835"/>
      <c r="M91" s="1835"/>
      <c r="N91" s="1835"/>
      <c r="O91" s="1835"/>
      <c r="P91" s="1835"/>
      <c r="Q91" s="1835"/>
      <c r="R91" s="1835"/>
      <c r="S91" s="1835"/>
      <c r="T91" s="1835"/>
      <c r="U91" s="1836"/>
    </row>
    <row r="92" spans="1:21" ht="33" customHeight="1" thickBot="1" x14ac:dyDescent="0.3">
      <c r="A92" s="1803" t="s">
        <v>422</v>
      </c>
      <c r="B92" s="1804"/>
      <c r="C92" s="1804"/>
      <c r="D92" s="1804"/>
      <c r="E92" s="1804"/>
      <c r="F92" s="1804"/>
      <c r="G92" s="1804"/>
      <c r="H92" s="1804"/>
      <c r="I92" s="1805"/>
      <c r="J92" s="1806" t="s">
        <v>226</v>
      </c>
      <c r="K92" s="1807"/>
      <c r="L92" s="1807"/>
      <c r="M92" s="1807"/>
      <c r="N92" s="1807"/>
      <c r="O92" s="1807"/>
      <c r="P92" s="1807"/>
      <c r="Q92" s="1807"/>
      <c r="R92" s="1807"/>
      <c r="S92" s="1807"/>
      <c r="T92" s="1807"/>
      <c r="U92" s="1808"/>
    </row>
    <row r="93" spans="1:21" ht="33" customHeight="1" thickBot="1" x14ac:dyDescent="0.3">
      <c r="A93" s="1005" t="s">
        <v>235</v>
      </c>
      <c r="B93" s="1006"/>
      <c r="C93" s="1005" t="s">
        <v>236</v>
      </c>
      <c r="D93" s="1253"/>
      <c r="E93" s="1005" t="s">
        <v>367</v>
      </c>
      <c r="F93" s="1253"/>
      <c r="G93" s="342"/>
      <c r="H93" s="1005" t="s">
        <v>392</v>
      </c>
      <c r="I93" s="1006"/>
      <c r="J93" s="1786" t="s">
        <v>61</v>
      </c>
      <c r="K93" s="1786"/>
      <c r="L93" s="1766" t="str">
        <f>UPPER(CONCATENATE(L11," ",Q11," ",F11," ",I11))</f>
        <v xml:space="preserve">0  0 </v>
      </c>
      <c r="M93" s="1767"/>
      <c r="N93" s="1794"/>
      <c r="O93" s="468"/>
      <c r="P93" s="1788" t="s">
        <v>80</v>
      </c>
      <c r="Q93" s="1788"/>
      <c r="R93" s="1766" t="str">
        <f>UPPER(CONCATENATE(L18," ",Q18," ",F18," ",I18))</f>
        <v xml:space="preserve">   </v>
      </c>
      <c r="S93" s="1767"/>
      <c r="T93" s="1767"/>
      <c r="U93" s="1768"/>
    </row>
    <row r="94" spans="1:21" ht="33" customHeight="1" thickBot="1" x14ac:dyDescent="0.3">
      <c r="A94" s="1098" t="s">
        <v>232</v>
      </c>
      <c r="B94" s="1100"/>
      <c r="C94" s="1098">
        <v>0.8</v>
      </c>
      <c r="D94" s="1099"/>
      <c r="E94" s="1780">
        <f>IFERROR((C94*R39),"")</f>
        <v>0</v>
      </c>
      <c r="F94" s="1781"/>
      <c r="G94" s="234"/>
      <c r="H94" s="1782">
        <f>IFERROR((E94+E95),"")</f>
        <v>7.7777777777777777</v>
      </c>
      <c r="I94" s="1783"/>
      <c r="J94" s="1787"/>
      <c r="K94" s="1787"/>
      <c r="L94" s="1769"/>
      <c r="M94" s="1770"/>
      <c r="N94" s="1795"/>
      <c r="O94" s="469"/>
      <c r="P94" s="1789"/>
      <c r="Q94" s="1789"/>
      <c r="R94" s="1769"/>
      <c r="S94" s="1770"/>
      <c r="T94" s="1770"/>
      <c r="U94" s="1771"/>
    </row>
    <row r="95" spans="1:21" ht="33" customHeight="1" thickBot="1" x14ac:dyDescent="0.3">
      <c r="A95" s="922" t="s">
        <v>52</v>
      </c>
      <c r="B95" s="923"/>
      <c r="C95" s="1098">
        <v>0.2</v>
      </c>
      <c r="D95" s="1099"/>
      <c r="E95" s="1780">
        <f>IFERROR((H85),"")</f>
        <v>7.7777777777777777</v>
      </c>
      <c r="F95" s="1781"/>
      <c r="G95" s="234"/>
      <c r="H95" s="1784"/>
      <c r="I95" s="1785"/>
      <c r="J95" s="1790" t="s">
        <v>62</v>
      </c>
      <c r="K95" s="1791"/>
      <c r="L95" s="1796" t="s">
        <v>483</v>
      </c>
      <c r="M95" s="1796"/>
      <c r="N95" s="1796"/>
      <c r="O95" s="470"/>
      <c r="P95" s="1798" t="s">
        <v>62</v>
      </c>
      <c r="Q95" s="1791"/>
      <c r="R95" s="1772" t="s">
        <v>483</v>
      </c>
      <c r="S95" s="1773"/>
      <c r="T95" s="1773"/>
      <c r="U95" s="1774"/>
    </row>
    <row r="96" spans="1:21" ht="33" customHeight="1" thickBot="1" x14ac:dyDescent="0.3">
      <c r="A96" s="1098" t="s">
        <v>99</v>
      </c>
      <c r="B96" s="1099"/>
      <c r="C96" s="1099"/>
      <c r="D96" s="1099"/>
      <c r="E96" s="1099"/>
      <c r="F96" s="1099"/>
      <c r="G96" s="234"/>
      <c r="H96" s="1778" t="str">
        <f>IF(H94&gt;=90,"EXCELENTE",IF(AND(H94&lt;90,H94&gt;=65.5),"SATISFACTORIO",IF(H94&lt;65.5,"INSATISFACTORIO",””)))</f>
        <v>INSATISFACTORIO</v>
      </c>
      <c r="I96" s="1779"/>
      <c r="J96" s="1792"/>
      <c r="K96" s="1793"/>
      <c r="L96" s="1797"/>
      <c r="M96" s="1797"/>
      <c r="N96" s="1797"/>
      <c r="O96" s="471"/>
      <c r="P96" s="1799"/>
      <c r="Q96" s="1793"/>
      <c r="R96" s="1775"/>
      <c r="S96" s="1776"/>
      <c r="T96" s="1776"/>
      <c r="U96" s="1777"/>
    </row>
    <row r="97" spans="1:21" ht="24.75" customHeight="1" thickBot="1" x14ac:dyDescent="0.3">
      <c r="A97" s="1257" t="s">
        <v>86</v>
      </c>
      <c r="B97" s="943"/>
      <c r="C97" s="943"/>
      <c r="D97" s="943"/>
      <c r="E97" s="943"/>
      <c r="F97" s="943"/>
      <c r="G97" s="943"/>
      <c r="H97" s="943"/>
      <c r="I97" s="943"/>
      <c r="J97" s="943"/>
      <c r="K97" s="943"/>
      <c r="L97" s="943"/>
      <c r="M97" s="943"/>
      <c r="N97" s="943"/>
      <c r="O97" s="943"/>
      <c r="P97" s="943"/>
      <c r="Q97" s="943"/>
      <c r="R97" s="943"/>
      <c r="S97" s="943"/>
      <c r="T97" s="943"/>
      <c r="U97" s="1258"/>
    </row>
    <row r="98" spans="1:21" ht="24.75" customHeight="1" thickBot="1" x14ac:dyDescent="0.3">
      <c r="A98" s="1881" t="s">
        <v>87</v>
      </c>
      <c r="B98" s="1882"/>
      <c r="C98" s="1882"/>
      <c r="D98" s="1882"/>
      <c r="E98" s="1882"/>
      <c r="F98" s="1882"/>
      <c r="G98" s="1882"/>
      <c r="H98" s="1882"/>
      <c r="I98" s="1882"/>
      <c r="J98" s="1882"/>
      <c r="K98" s="1882"/>
      <c r="L98" s="1882"/>
      <c r="M98" s="1882"/>
      <c r="N98" s="1882"/>
      <c r="O98" s="1882"/>
      <c r="P98" s="1882"/>
      <c r="Q98" s="1882"/>
      <c r="R98" s="1882"/>
      <c r="S98" s="1882"/>
      <c r="T98" s="1882"/>
      <c r="U98" s="1883"/>
    </row>
    <row r="99" spans="1:21" ht="24.75" customHeight="1" thickBot="1" x14ac:dyDescent="0.3">
      <c r="A99" s="1884" t="s">
        <v>57</v>
      </c>
      <c r="B99" s="1885"/>
      <c r="C99" s="1885"/>
      <c r="D99" s="1885"/>
      <c r="E99" s="1885"/>
      <c r="F99" s="1885"/>
      <c r="G99" s="1885"/>
      <c r="H99" s="1885"/>
      <c r="I99" s="1885"/>
      <c r="J99" s="1885"/>
      <c r="K99" s="1885"/>
      <c r="L99" s="1885"/>
      <c r="M99" s="1885"/>
      <c r="N99" s="1885"/>
      <c r="O99" s="1885"/>
      <c r="P99" s="1885"/>
      <c r="Q99" s="1885"/>
      <c r="R99" s="1885"/>
      <c r="S99" s="1885"/>
      <c r="T99" s="1885"/>
      <c r="U99" s="1886"/>
    </row>
    <row r="100" spans="1:21" ht="17.25" customHeight="1" thickBot="1" x14ac:dyDescent="0.35">
      <c r="A100" s="1887" t="s">
        <v>58</v>
      </c>
      <c r="B100" s="1888"/>
      <c r="C100" s="1888"/>
      <c r="D100" s="1888"/>
      <c r="E100" s="1888"/>
      <c r="F100" s="1888"/>
      <c r="G100" s="1888"/>
      <c r="H100" s="1888"/>
      <c r="I100" s="1888"/>
      <c r="J100" s="1985" t="s">
        <v>59</v>
      </c>
      <c r="K100" s="1986"/>
      <c r="L100" s="1986"/>
      <c r="M100" s="1986"/>
      <c r="N100" s="1986"/>
      <c r="O100" s="1986"/>
      <c r="P100" s="1986"/>
      <c r="Q100" s="1986"/>
      <c r="R100" s="1986"/>
      <c r="S100" s="1986"/>
      <c r="T100" s="1986"/>
      <c r="U100" s="1987"/>
    </row>
    <row r="101" spans="1:21" ht="18.75" x14ac:dyDescent="0.3">
      <c r="A101" s="1918" t="s">
        <v>60</v>
      </c>
      <c r="B101" s="1919"/>
      <c r="C101" s="1920"/>
      <c r="D101" s="1924" t="s">
        <v>483</v>
      </c>
      <c r="E101" s="1925"/>
      <c r="F101" s="1926"/>
      <c r="G101" s="1930" t="s">
        <v>39</v>
      </c>
      <c r="H101" s="1931"/>
      <c r="I101" s="1932"/>
      <c r="J101" s="1933" t="s">
        <v>60</v>
      </c>
      <c r="K101" s="1934"/>
      <c r="L101" s="1935"/>
      <c r="M101" s="1924"/>
      <c r="N101" s="1925"/>
      <c r="O101" s="1925"/>
      <c r="P101" s="1925"/>
      <c r="Q101" s="1926"/>
      <c r="R101" s="1938" t="s">
        <v>39</v>
      </c>
      <c r="S101" s="1938"/>
      <c r="T101" s="1938"/>
      <c r="U101" s="1939"/>
    </row>
    <row r="102" spans="1:21" ht="32.25" customHeight="1" thickBot="1" x14ac:dyDescent="0.35">
      <c r="A102" s="1921"/>
      <c r="B102" s="1922"/>
      <c r="C102" s="1923"/>
      <c r="D102" s="1927"/>
      <c r="E102" s="1928"/>
      <c r="F102" s="1929"/>
      <c r="G102" s="1940">
        <v>2</v>
      </c>
      <c r="H102" s="1904"/>
      <c r="I102" s="1906"/>
      <c r="J102" s="1936"/>
      <c r="K102" s="1922"/>
      <c r="L102" s="1937"/>
      <c r="M102" s="1927"/>
      <c r="N102" s="1928"/>
      <c r="O102" s="1928"/>
      <c r="P102" s="1928"/>
      <c r="Q102" s="1929"/>
      <c r="R102" s="1903"/>
      <c r="S102" s="1904"/>
      <c r="T102" s="1905"/>
      <c r="U102" s="1906"/>
    </row>
    <row r="103" spans="1:21" ht="17.25" customHeight="1" x14ac:dyDescent="0.25">
      <c r="A103" s="1907" t="s">
        <v>61</v>
      </c>
      <c r="B103" s="1908"/>
      <c r="C103" s="1767" t="str">
        <f>L93</f>
        <v xml:space="preserve">0  0 </v>
      </c>
      <c r="D103" s="1767"/>
      <c r="E103" s="1767"/>
      <c r="F103" s="1767"/>
      <c r="G103" s="1767"/>
      <c r="H103" s="1767"/>
      <c r="I103" s="1768"/>
      <c r="J103" s="1907" t="s">
        <v>61</v>
      </c>
      <c r="K103" s="1908"/>
      <c r="L103" s="1766" t="str">
        <f>C103</f>
        <v xml:space="preserve">0  0 </v>
      </c>
      <c r="M103" s="1767"/>
      <c r="N103" s="1767"/>
      <c r="O103" s="1767"/>
      <c r="P103" s="1767"/>
      <c r="Q103" s="1767"/>
      <c r="R103" s="1767"/>
      <c r="S103" s="1767"/>
      <c r="T103" s="1767"/>
      <c r="U103" s="1768"/>
    </row>
    <row r="104" spans="1:21" ht="17.25" customHeight="1" x14ac:dyDescent="0.25">
      <c r="A104" s="1230"/>
      <c r="B104" s="1231"/>
      <c r="C104" s="1770"/>
      <c r="D104" s="1770"/>
      <c r="E104" s="1770"/>
      <c r="F104" s="1770"/>
      <c r="G104" s="1770"/>
      <c r="H104" s="1770"/>
      <c r="I104" s="1771"/>
      <c r="J104" s="1230"/>
      <c r="K104" s="1231"/>
      <c r="L104" s="1769"/>
      <c r="M104" s="1770"/>
      <c r="N104" s="1770"/>
      <c r="O104" s="1770"/>
      <c r="P104" s="1770"/>
      <c r="Q104" s="1770"/>
      <c r="R104" s="1770"/>
      <c r="S104" s="1770"/>
      <c r="T104" s="1770"/>
      <c r="U104" s="1771"/>
    </row>
    <row r="105" spans="1:21" ht="17.25" customHeight="1" x14ac:dyDescent="0.25">
      <c r="A105" s="1941" t="s">
        <v>62</v>
      </c>
      <c r="B105" s="1942"/>
      <c r="C105" s="1968" t="s">
        <v>484</v>
      </c>
      <c r="D105" s="1969"/>
      <c r="E105" s="1969"/>
      <c r="F105" s="1969"/>
      <c r="G105" s="1969"/>
      <c r="H105" s="1969"/>
      <c r="I105" s="1970"/>
      <c r="J105" s="1230" t="s">
        <v>62</v>
      </c>
      <c r="K105" s="1231"/>
      <c r="L105" s="1914" t="s">
        <v>485</v>
      </c>
      <c r="M105" s="1914"/>
      <c r="N105" s="1914"/>
      <c r="O105" s="1914"/>
      <c r="P105" s="1914"/>
      <c r="Q105" s="1914"/>
      <c r="R105" s="1914"/>
      <c r="S105" s="1914"/>
      <c r="T105" s="1914"/>
      <c r="U105" s="1915"/>
    </row>
    <row r="106" spans="1:21" ht="17.25" customHeight="1" x14ac:dyDescent="0.25">
      <c r="A106" s="1230"/>
      <c r="B106" s="1231"/>
      <c r="C106" s="1971"/>
      <c r="D106" s="1914"/>
      <c r="E106" s="1914"/>
      <c r="F106" s="1914"/>
      <c r="G106" s="1914"/>
      <c r="H106" s="1914"/>
      <c r="I106" s="1915"/>
      <c r="J106" s="1230"/>
      <c r="K106" s="1231"/>
      <c r="L106" s="1914"/>
      <c r="M106" s="1914"/>
      <c r="N106" s="1914"/>
      <c r="O106" s="1914"/>
      <c r="P106" s="1914"/>
      <c r="Q106" s="1914"/>
      <c r="R106" s="1914"/>
      <c r="S106" s="1914"/>
      <c r="T106" s="1914"/>
      <c r="U106" s="1915"/>
    </row>
    <row r="107" spans="1:21" ht="17.25" customHeight="1" thickBot="1" x14ac:dyDescent="0.3">
      <c r="A107" s="1912"/>
      <c r="B107" s="1913"/>
      <c r="C107" s="1972"/>
      <c r="D107" s="1916"/>
      <c r="E107" s="1916"/>
      <c r="F107" s="1916"/>
      <c r="G107" s="1916"/>
      <c r="H107" s="1916"/>
      <c r="I107" s="1917"/>
      <c r="J107" s="1912"/>
      <c r="K107" s="1913"/>
      <c r="L107" s="1916"/>
      <c r="M107" s="1916"/>
      <c r="N107" s="1916"/>
      <c r="O107" s="1916"/>
      <c r="P107" s="1916"/>
      <c r="Q107" s="1916"/>
      <c r="R107" s="1916"/>
      <c r="S107" s="1916"/>
      <c r="T107" s="1916"/>
      <c r="U107" s="1917"/>
    </row>
    <row r="108" spans="1:21" ht="17.25" customHeight="1" x14ac:dyDescent="0.25">
      <c r="A108" s="1138" t="s">
        <v>63</v>
      </c>
      <c r="B108" s="1894"/>
      <c r="C108" s="1897" t="s">
        <v>485</v>
      </c>
      <c r="D108" s="1897"/>
      <c r="E108" s="1897"/>
      <c r="F108" s="1897"/>
      <c r="G108" s="1897"/>
      <c r="H108" s="1897"/>
      <c r="I108" s="1898"/>
      <c r="J108" s="1138" t="s">
        <v>63</v>
      </c>
      <c r="K108" s="1894"/>
      <c r="L108" s="1980" t="str">
        <f>L103</f>
        <v xml:space="preserve">0  0 </v>
      </c>
      <c r="M108" s="1980"/>
      <c r="N108" s="1980"/>
      <c r="O108" s="1980"/>
      <c r="P108" s="1980"/>
      <c r="Q108" s="1980"/>
      <c r="R108" s="1980"/>
      <c r="S108" s="1980"/>
      <c r="T108" s="1980"/>
      <c r="U108" s="1981"/>
    </row>
    <row r="109" spans="1:21" ht="17.25" customHeight="1" x14ac:dyDescent="0.25">
      <c r="A109" s="1895"/>
      <c r="B109" s="1896"/>
      <c r="C109" s="1899"/>
      <c r="D109" s="1899"/>
      <c r="E109" s="1899"/>
      <c r="F109" s="1899"/>
      <c r="G109" s="1899"/>
      <c r="H109" s="1899"/>
      <c r="I109" s="1900"/>
      <c r="J109" s="1895"/>
      <c r="K109" s="1896"/>
      <c r="L109" s="1982"/>
      <c r="M109" s="1982"/>
      <c r="N109" s="1982"/>
      <c r="O109" s="1982"/>
      <c r="P109" s="1982"/>
      <c r="Q109" s="1982"/>
      <c r="R109" s="1982"/>
      <c r="S109" s="1982"/>
      <c r="T109" s="1982"/>
      <c r="U109" s="1983"/>
    </row>
    <row r="110" spans="1:21" ht="17.25" customHeight="1" x14ac:dyDescent="0.25">
      <c r="A110" s="1066" t="s">
        <v>62</v>
      </c>
      <c r="B110" s="1984"/>
      <c r="C110" s="1973" t="s">
        <v>485</v>
      </c>
      <c r="D110" s="1974"/>
      <c r="E110" s="1974"/>
      <c r="F110" s="1974"/>
      <c r="G110" s="1974"/>
      <c r="H110" s="1974"/>
      <c r="I110" s="1975"/>
      <c r="J110" s="1066" t="s">
        <v>62</v>
      </c>
      <c r="K110" s="1984"/>
      <c r="L110" s="1901" t="s">
        <v>485</v>
      </c>
      <c r="M110" s="1901"/>
      <c r="N110" s="1901"/>
      <c r="O110" s="1901"/>
      <c r="P110" s="1901"/>
      <c r="Q110" s="1901"/>
      <c r="R110" s="1901"/>
      <c r="S110" s="1901"/>
      <c r="T110" s="1901"/>
      <c r="U110" s="1902"/>
    </row>
    <row r="111" spans="1:21" ht="17.25" customHeight="1" x14ac:dyDescent="0.25">
      <c r="A111" s="1066"/>
      <c r="B111" s="1984"/>
      <c r="C111" s="1976"/>
      <c r="D111" s="1901"/>
      <c r="E111" s="1901"/>
      <c r="F111" s="1901"/>
      <c r="G111" s="1901"/>
      <c r="H111" s="1901"/>
      <c r="I111" s="1902"/>
      <c r="J111" s="1066"/>
      <c r="K111" s="1984"/>
      <c r="L111" s="1901"/>
      <c r="M111" s="1901"/>
      <c r="N111" s="1901"/>
      <c r="O111" s="1901"/>
      <c r="P111" s="1901"/>
      <c r="Q111" s="1901"/>
      <c r="R111" s="1901"/>
      <c r="S111" s="1901"/>
      <c r="T111" s="1901"/>
      <c r="U111" s="1902"/>
    </row>
    <row r="112" spans="1:21" ht="17.25" customHeight="1" thickBot="1" x14ac:dyDescent="0.3">
      <c r="A112" s="472"/>
      <c r="B112" s="473"/>
      <c r="C112" s="1977"/>
      <c r="D112" s="1978"/>
      <c r="E112" s="1978"/>
      <c r="F112" s="1978"/>
      <c r="G112" s="1978"/>
      <c r="H112" s="1978"/>
      <c r="I112" s="1979"/>
      <c r="J112" s="472"/>
      <c r="K112" s="473"/>
      <c r="L112" s="1901"/>
      <c r="M112" s="1901"/>
      <c r="N112" s="1901"/>
      <c r="O112" s="1901"/>
      <c r="P112" s="1901"/>
      <c r="Q112" s="1901"/>
      <c r="R112" s="1901"/>
      <c r="S112" s="1901"/>
      <c r="T112" s="1901"/>
      <c r="U112" s="1902"/>
    </row>
    <row r="113" spans="1:21" ht="17.25" customHeight="1" x14ac:dyDescent="0.25">
      <c r="A113" s="1996" t="s">
        <v>88</v>
      </c>
      <c r="B113" s="1997"/>
      <c r="C113" s="1997"/>
      <c r="D113" s="1997"/>
      <c r="E113" s="1997"/>
      <c r="F113" s="1997"/>
      <c r="G113" s="1997"/>
      <c r="H113" s="1997"/>
      <c r="I113" s="1998"/>
      <c r="J113" s="1996" t="s">
        <v>88</v>
      </c>
      <c r="K113" s="1997"/>
      <c r="L113" s="1997"/>
      <c r="M113" s="1997"/>
      <c r="N113" s="1997"/>
      <c r="O113" s="1997"/>
      <c r="P113" s="1997"/>
      <c r="Q113" s="1997"/>
      <c r="R113" s="1997"/>
      <c r="S113" s="1997"/>
      <c r="T113" s="1997"/>
      <c r="U113" s="1998"/>
    </row>
    <row r="114" spans="1:21" ht="58.5" customHeight="1" thickBot="1" x14ac:dyDescent="0.3">
      <c r="A114" s="958" t="s">
        <v>483</v>
      </c>
      <c r="B114" s="959"/>
      <c r="C114" s="959"/>
      <c r="D114" s="959"/>
      <c r="E114" s="959"/>
      <c r="F114" s="959"/>
      <c r="G114" s="959"/>
      <c r="H114" s="959"/>
      <c r="I114" s="960"/>
      <c r="J114" s="958" t="s">
        <v>483</v>
      </c>
      <c r="K114" s="959"/>
      <c r="L114" s="959"/>
      <c r="M114" s="959"/>
      <c r="N114" s="959"/>
      <c r="O114" s="959"/>
      <c r="P114" s="959"/>
      <c r="Q114" s="959"/>
      <c r="R114" s="959"/>
      <c r="S114" s="959"/>
      <c r="T114" s="959"/>
      <c r="U114" s="960"/>
    </row>
    <row r="115" spans="1:21" ht="24" customHeight="1" thickBot="1" x14ac:dyDescent="0.3">
      <c r="A115" s="1999" t="s">
        <v>89</v>
      </c>
      <c r="B115" s="2000"/>
      <c r="C115" s="2000"/>
      <c r="D115" s="2000"/>
      <c r="E115" s="2000"/>
      <c r="F115" s="2000"/>
      <c r="G115" s="2000"/>
      <c r="H115" s="2000"/>
      <c r="I115" s="2000"/>
      <c r="J115" s="2000"/>
      <c r="K115" s="2000"/>
      <c r="L115" s="2000"/>
      <c r="M115" s="2000"/>
      <c r="N115" s="2000"/>
      <c r="O115" s="2000"/>
      <c r="P115" s="2000"/>
      <c r="Q115" s="2000"/>
      <c r="R115" s="2000"/>
      <c r="S115" s="2000"/>
      <c r="T115" s="2000"/>
      <c r="U115" s="2001"/>
    </row>
    <row r="116" spans="1:21" ht="23.25" customHeight="1" x14ac:dyDescent="0.25">
      <c r="A116" s="1138" t="s">
        <v>64</v>
      </c>
      <c r="B116" s="2002"/>
      <c r="C116" s="2002"/>
      <c r="D116" s="2004" t="s">
        <v>478</v>
      </c>
      <c r="E116" s="2006" t="s">
        <v>65</v>
      </c>
      <c r="F116" s="2007"/>
      <c r="G116" s="2008"/>
      <c r="H116" s="2010" t="s">
        <v>478</v>
      </c>
      <c r="I116" s="2011"/>
      <c r="J116" s="2011"/>
      <c r="K116" s="2012"/>
      <c r="L116" s="931" t="s">
        <v>66</v>
      </c>
      <c r="M116" s="931"/>
      <c r="N116" s="931"/>
      <c r="O116" s="931"/>
      <c r="P116" s="931"/>
      <c r="Q116" s="1988" t="s">
        <v>478</v>
      </c>
      <c r="R116" s="1989"/>
      <c r="S116" s="1989"/>
      <c r="T116" s="1990"/>
      <c r="U116" s="1991"/>
    </row>
    <row r="117" spans="1:21" ht="27" customHeight="1" thickBot="1" x14ac:dyDescent="0.3">
      <c r="A117" s="1114"/>
      <c r="B117" s="2003"/>
      <c r="C117" s="2003"/>
      <c r="D117" s="2005"/>
      <c r="E117" s="948"/>
      <c r="F117" s="949"/>
      <c r="G117" s="2009"/>
      <c r="H117" s="2013"/>
      <c r="I117" s="2014"/>
      <c r="J117" s="2014"/>
      <c r="K117" s="2015"/>
      <c r="L117" s="763"/>
      <c r="M117" s="763"/>
      <c r="N117" s="763"/>
      <c r="O117" s="763"/>
      <c r="P117" s="763"/>
      <c r="Q117" s="1992"/>
      <c r="R117" s="1993"/>
      <c r="S117" s="1993"/>
      <c r="T117" s="1994"/>
      <c r="U117" s="1995"/>
    </row>
    <row r="118" spans="1:21" ht="75" customHeight="1" x14ac:dyDescent="0.25">
      <c r="A118" s="479"/>
      <c r="B118" s="480"/>
      <c r="C118" s="480"/>
      <c r="D118" s="480"/>
      <c r="E118" s="480"/>
      <c r="F118" s="480"/>
      <c r="G118" s="480"/>
      <c r="H118" s="480"/>
      <c r="I118" s="480"/>
      <c r="J118" s="480"/>
      <c r="K118" s="480"/>
      <c r="L118" s="480"/>
      <c r="M118" s="480"/>
      <c r="N118" s="480"/>
      <c r="O118" s="480"/>
      <c r="P118" s="480"/>
      <c r="Q118" s="480"/>
      <c r="R118" s="1966" t="s">
        <v>460</v>
      </c>
      <c r="S118" s="1966"/>
      <c r="T118" s="1966"/>
      <c r="U118" s="1967"/>
    </row>
    <row r="119" spans="1:21" ht="17.25" hidden="1" customHeight="1" x14ac:dyDescent="0.25"/>
    <row r="120" spans="1:21" ht="17.25" hidden="1" customHeight="1" x14ac:dyDescent="0.25"/>
    <row r="121" spans="1:21" ht="17.25" hidden="1" customHeight="1" x14ac:dyDescent="0.25"/>
    <row r="122" spans="1:21" ht="17.25" hidden="1" customHeight="1" x14ac:dyDescent="0.25"/>
    <row r="123" spans="1:21" ht="17.25" hidden="1" customHeight="1" x14ac:dyDescent="0.25"/>
    <row r="124" spans="1:21" ht="17.25" hidden="1" customHeight="1" x14ac:dyDescent="0.25"/>
    <row r="125" spans="1:21" ht="17.25" hidden="1" customHeight="1" x14ac:dyDescent="0.25"/>
    <row r="126" spans="1:21" ht="17.25" hidden="1" customHeight="1" x14ac:dyDescent="0.25"/>
    <row r="127" spans="1:21" ht="17.25" hidden="1" customHeight="1" x14ac:dyDescent="0.25"/>
    <row r="128" spans="1:21" ht="17.25" hidden="1" customHeight="1" x14ac:dyDescent="0.25"/>
    <row r="129" ht="17.25" hidden="1" customHeight="1" x14ac:dyDescent="0.25"/>
    <row r="130" ht="17.25" hidden="1" customHeight="1" x14ac:dyDescent="0.25"/>
    <row r="131" ht="17.25" hidden="1" customHeight="1" x14ac:dyDescent="0.25"/>
    <row r="132" ht="17.25" hidden="1" customHeight="1" x14ac:dyDescent="0.25"/>
    <row r="133" ht="17.25" hidden="1" customHeight="1" x14ac:dyDescent="0.25"/>
    <row r="134" ht="17.25" hidden="1" customHeight="1" x14ac:dyDescent="0.25"/>
    <row r="135" ht="17.25" hidden="1" customHeight="1" x14ac:dyDescent="0.25"/>
    <row r="136" ht="17.25" hidden="1" customHeight="1" x14ac:dyDescent="0.25"/>
    <row r="137" ht="17.25" hidden="1" customHeight="1" x14ac:dyDescent="0.25"/>
    <row r="138" ht="17.25" hidden="1" customHeight="1" x14ac:dyDescent="0.25"/>
    <row r="139" ht="17.25" hidden="1" customHeight="1" x14ac:dyDescent="0.25"/>
    <row r="140" ht="17.25" hidden="1" customHeight="1" x14ac:dyDescent="0.25"/>
    <row r="141" ht="17.25" hidden="1" customHeight="1" x14ac:dyDescent="0.25"/>
    <row r="142" ht="17.25" hidden="1" customHeight="1" x14ac:dyDescent="0.25"/>
    <row r="143" ht="17.25" hidden="1" customHeight="1" x14ac:dyDescent="0.25"/>
    <row r="144" ht="17.25" hidden="1" customHeight="1" x14ac:dyDescent="0.25"/>
    <row r="145" ht="17.25" hidden="1" customHeight="1" x14ac:dyDescent="0.25"/>
    <row r="146" ht="17.25" hidden="1" customHeight="1" x14ac:dyDescent="0.25"/>
    <row r="147" ht="17.25" hidden="1" customHeight="1" x14ac:dyDescent="0.25"/>
    <row r="148" ht="17.25" hidden="1" customHeight="1" x14ac:dyDescent="0.25"/>
    <row r="149" ht="17.25" hidden="1" customHeight="1" x14ac:dyDescent="0.25"/>
    <row r="150" ht="17.25" hidden="1" customHeight="1" x14ac:dyDescent="0.25"/>
    <row r="151" ht="17.25" hidden="1" customHeight="1" x14ac:dyDescent="0.25"/>
    <row r="152" ht="17.25" hidden="1" customHeight="1" x14ac:dyDescent="0.25"/>
    <row r="153" ht="17.25" hidden="1" customHeight="1" x14ac:dyDescent="0.25"/>
    <row r="154" ht="17.25" hidden="1" customHeight="1" x14ac:dyDescent="0.25"/>
    <row r="155" ht="17.25" hidden="1" customHeight="1" x14ac:dyDescent="0.25"/>
    <row r="156" ht="17.25" hidden="1" customHeight="1" x14ac:dyDescent="0.25"/>
    <row r="157" ht="17.25" hidden="1" customHeight="1" x14ac:dyDescent="0.25"/>
    <row r="158" ht="17.25" hidden="1" customHeight="1" x14ac:dyDescent="0.25"/>
    <row r="159" ht="17.25" hidden="1" customHeight="1" x14ac:dyDescent="0.25"/>
    <row r="160" ht="17.25" hidden="1" customHeight="1" x14ac:dyDescent="0.25"/>
    <row r="161" ht="17.25" hidden="1" customHeight="1" x14ac:dyDescent="0.25"/>
    <row r="162" ht="17.25" hidden="1" customHeight="1" x14ac:dyDescent="0.25"/>
    <row r="163" ht="17.25" hidden="1" customHeight="1" x14ac:dyDescent="0.25"/>
    <row r="164" ht="17.25" hidden="1" customHeight="1" x14ac:dyDescent="0.25"/>
    <row r="165" ht="17.25" hidden="1" customHeight="1" x14ac:dyDescent="0.25"/>
    <row r="166" ht="17.25" hidden="1" customHeight="1" x14ac:dyDescent="0.25"/>
    <row r="167" ht="17.25" hidden="1" customHeight="1" x14ac:dyDescent="0.25"/>
    <row r="168" ht="17.25" hidden="1" customHeight="1" x14ac:dyDescent="0.25"/>
    <row r="169" ht="17.25" hidden="1" customHeight="1" x14ac:dyDescent="0.25"/>
    <row r="170" ht="17.25" hidden="1" customHeight="1" x14ac:dyDescent="0.25"/>
    <row r="171" ht="17.25" hidden="1" customHeight="1" x14ac:dyDescent="0.25"/>
    <row r="172" ht="17.25" hidden="1" customHeight="1" x14ac:dyDescent="0.25"/>
    <row r="173" ht="17.25" hidden="1" customHeight="1" x14ac:dyDescent="0.25"/>
    <row r="174" ht="17.25" hidden="1" customHeight="1" x14ac:dyDescent="0.25"/>
    <row r="175" ht="17.25" hidden="1" customHeight="1" x14ac:dyDescent="0.25"/>
    <row r="176" ht="17.25" hidden="1" customHeight="1" x14ac:dyDescent="0.25"/>
    <row r="177" ht="17.25" hidden="1" customHeight="1" x14ac:dyDescent="0.25"/>
    <row r="178" ht="17.25" hidden="1" customHeight="1" x14ac:dyDescent="0.25"/>
    <row r="179" ht="17.25" hidden="1" customHeight="1" x14ac:dyDescent="0.25"/>
    <row r="180" ht="17.25" hidden="1" customHeight="1" x14ac:dyDescent="0.25"/>
    <row r="181" ht="17.25" hidden="1" customHeight="1" x14ac:dyDescent="0.25"/>
    <row r="182" ht="17.25" hidden="1" customHeight="1" x14ac:dyDescent="0.25"/>
    <row r="183" ht="17.25" hidden="1" customHeight="1" x14ac:dyDescent="0.25"/>
    <row r="184" ht="17.25" hidden="1" customHeight="1" x14ac:dyDescent="0.25"/>
    <row r="185" ht="17.25" hidden="1" customHeight="1" x14ac:dyDescent="0.25"/>
    <row r="186" ht="17.25" hidden="1" customHeight="1" x14ac:dyDescent="0.25"/>
    <row r="187" ht="17.25" hidden="1" customHeight="1" x14ac:dyDescent="0.25"/>
    <row r="188" ht="17.25" hidden="1" customHeight="1" x14ac:dyDescent="0.25"/>
    <row r="189" ht="17.25" hidden="1" customHeight="1" x14ac:dyDescent="0.25"/>
    <row r="190" ht="17.25" hidden="1" customHeight="1" x14ac:dyDescent="0.25"/>
    <row r="191" ht="17.25" hidden="1" customHeight="1" x14ac:dyDescent="0.25"/>
    <row r="192" ht="17.25" hidden="1" customHeight="1" x14ac:dyDescent="0.25"/>
    <row r="193" ht="17.25" hidden="1" customHeight="1" x14ac:dyDescent="0.25"/>
    <row r="194" ht="17.25" hidden="1" customHeight="1" x14ac:dyDescent="0.25"/>
    <row r="195" ht="17.25" hidden="1" customHeight="1" x14ac:dyDescent="0.25"/>
    <row r="196" ht="17.25" hidden="1" customHeight="1" x14ac:dyDescent="0.25"/>
    <row r="197" ht="17.25" hidden="1" customHeight="1" x14ac:dyDescent="0.25"/>
    <row r="198" ht="17.25" hidden="1" customHeight="1" x14ac:dyDescent="0.25"/>
    <row r="199" ht="17.25" hidden="1" customHeight="1" x14ac:dyDescent="0.25"/>
    <row r="200" ht="17.25" hidden="1" customHeight="1" x14ac:dyDescent="0.25"/>
    <row r="201" ht="17.25" hidden="1" customHeight="1" x14ac:dyDescent="0.25"/>
    <row r="202" ht="17.25" hidden="1" customHeight="1" x14ac:dyDescent="0.25"/>
    <row r="203" ht="17.25" hidden="1" customHeight="1" x14ac:dyDescent="0.25"/>
    <row r="204" ht="17.25" hidden="1" customHeight="1" x14ac:dyDescent="0.25"/>
    <row r="205" ht="17.25" hidden="1" customHeight="1" x14ac:dyDescent="0.25"/>
    <row r="206" ht="17.25" hidden="1" customHeight="1" x14ac:dyDescent="0.25"/>
    <row r="207" ht="17.25" hidden="1" customHeight="1" x14ac:dyDescent="0.25"/>
    <row r="208" ht="17.25" hidden="1" customHeight="1" x14ac:dyDescent="0.25"/>
    <row r="209" ht="17.25" hidden="1" customHeight="1" x14ac:dyDescent="0.25"/>
    <row r="210" ht="17.25" hidden="1" customHeight="1" x14ac:dyDescent="0.25"/>
    <row r="211" ht="17.25" hidden="1" customHeight="1" x14ac:dyDescent="0.25"/>
    <row r="212" ht="17.25" hidden="1" customHeight="1" x14ac:dyDescent="0.25"/>
    <row r="213" ht="17.25" hidden="1" customHeight="1" x14ac:dyDescent="0.25"/>
    <row r="214" ht="17.25" hidden="1" customHeight="1" x14ac:dyDescent="0.25"/>
    <row r="215" ht="17.25" hidden="1" customHeight="1" x14ac:dyDescent="0.25"/>
    <row r="216" ht="17.25" hidden="1" customHeight="1" x14ac:dyDescent="0.25"/>
    <row r="217" ht="17.25" hidden="1" customHeight="1" x14ac:dyDescent="0.25"/>
    <row r="218" ht="17.25" hidden="1" customHeight="1" x14ac:dyDescent="0.25"/>
    <row r="219" ht="17.25" hidden="1" customHeight="1" x14ac:dyDescent="0.25"/>
    <row r="220" ht="17.25" hidden="1" customHeight="1" x14ac:dyDescent="0.25"/>
    <row r="221" ht="17.25" hidden="1" customHeight="1" x14ac:dyDescent="0.25"/>
    <row r="222" ht="17.25" hidden="1" customHeight="1" x14ac:dyDescent="0.25"/>
    <row r="223" ht="17.25" hidden="1" customHeight="1" x14ac:dyDescent="0.25"/>
    <row r="224" ht="17.25" hidden="1" customHeight="1" x14ac:dyDescent="0.25"/>
    <row r="225" ht="17.25" hidden="1" customHeight="1" x14ac:dyDescent="0.25"/>
    <row r="226" ht="17.25" hidden="1" customHeight="1" x14ac:dyDescent="0.25"/>
    <row r="227" ht="17.25" hidden="1" customHeight="1" x14ac:dyDescent="0.25"/>
    <row r="228" ht="17.25" hidden="1" customHeight="1" x14ac:dyDescent="0.25"/>
    <row r="229" ht="17.25" hidden="1" customHeight="1" x14ac:dyDescent="0.25"/>
    <row r="230" ht="17.25" hidden="1" customHeight="1" x14ac:dyDescent="0.25"/>
    <row r="231" ht="17.25" hidden="1" customHeight="1" x14ac:dyDescent="0.25"/>
    <row r="232" ht="17.25" hidden="1" customHeight="1" x14ac:dyDescent="0.25"/>
    <row r="233" ht="17.25" hidden="1" customHeight="1" x14ac:dyDescent="0.25"/>
    <row r="234" ht="17.25" hidden="1" customHeight="1" x14ac:dyDescent="0.25"/>
    <row r="235" ht="17.25" hidden="1" customHeight="1" x14ac:dyDescent="0.25"/>
    <row r="236" ht="17.25" hidden="1" customHeight="1" x14ac:dyDescent="0.25"/>
    <row r="237" ht="17.25" hidden="1" customHeight="1" x14ac:dyDescent="0.25"/>
    <row r="238" ht="17.25" hidden="1" customHeight="1" x14ac:dyDescent="0.25"/>
    <row r="239" ht="17.25" hidden="1" customHeight="1" x14ac:dyDescent="0.25"/>
    <row r="240" ht="17.25" hidden="1" customHeight="1" x14ac:dyDescent="0.25"/>
    <row r="241" ht="17.25" hidden="1" customHeight="1" x14ac:dyDescent="0.25"/>
    <row r="242" ht="17.25" hidden="1" customHeight="1" x14ac:dyDescent="0.25"/>
    <row r="243" ht="17.25" hidden="1" customHeight="1" x14ac:dyDescent="0.25"/>
    <row r="244" ht="17.25" hidden="1" customHeight="1" x14ac:dyDescent="0.25"/>
    <row r="245" ht="17.25" hidden="1" customHeight="1" x14ac:dyDescent="0.25"/>
    <row r="246" ht="17.25" hidden="1" customHeight="1" x14ac:dyDescent="0.25"/>
    <row r="247" ht="17.25" hidden="1" customHeight="1" x14ac:dyDescent="0.25"/>
    <row r="248" ht="17.25" hidden="1" customHeight="1" x14ac:dyDescent="0.25"/>
    <row r="249" ht="17.25" hidden="1" customHeight="1" x14ac:dyDescent="0.25"/>
    <row r="250" ht="17.25" hidden="1" customHeight="1" x14ac:dyDescent="0.25"/>
    <row r="251" ht="17.25" hidden="1" customHeight="1" x14ac:dyDescent="0.25"/>
    <row r="252" ht="17.25" hidden="1" customHeight="1" x14ac:dyDescent="0.25"/>
    <row r="253" ht="17.25" hidden="1" customHeight="1" x14ac:dyDescent="0.25"/>
    <row r="254" ht="17.25" hidden="1" customHeight="1" x14ac:dyDescent="0.25"/>
    <row r="255" ht="17.25" hidden="1" customHeight="1" x14ac:dyDescent="0.25"/>
    <row r="256" ht="17.25" hidden="1" customHeight="1" x14ac:dyDescent="0.25"/>
    <row r="257" ht="17.25" hidden="1" customHeight="1" x14ac:dyDescent="0.25"/>
    <row r="258" ht="17.25" hidden="1" customHeight="1" x14ac:dyDescent="0.25"/>
    <row r="259" ht="17.25" hidden="1" customHeight="1" x14ac:dyDescent="0.25"/>
    <row r="260" ht="17.25" hidden="1" customHeight="1" x14ac:dyDescent="0.25"/>
    <row r="261" ht="17.25" hidden="1" customHeight="1" x14ac:dyDescent="0.25"/>
    <row r="262" ht="17.25" hidden="1" customHeight="1" x14ac:dyDescent="0.25"/>
    <row r="263" ht="17.25" hidden="1" customHeight="1" x14ac:dyDescent="0.25"/>
    <row r="264" ht="17.25" hidden="1" customHeight="1" x14ac:dyDescent="0.25"/>
    <row r="265" ht="17.25" hidden="1" customHeight="1" x14ac:dyDescent="0.25"/>
    <row r="266" ht="17.25" hidden="1" customHeight="1" x14ac:dyDescent="0.25"/>
    <row r="267" ht="17.25" hidden="1" customHeight="1" x14ac:dyDescent="0.25"/>
    <row r="268" ht="17.25" hidden="1" customHeight="1" x14ac:dyDescent="0.25"/>
    <row r="269" ht="17.25" hidden="1" customHeight="1" x14ac:dyDescent="0.25"/>
    <row r="270" ht="17.25" hidden="1" customHeight="1" x14ac:dyDescent="0.25"/>
    <row r="271" ht="17.25" hidden="1" customHeight="1" x14ac:dyDescent="0.25"/>
    <row r="272" ht="17.25" hidden="1" customHeight="1" x14ac:dyDescent="0.25"/>
    <row r="273" ht="17.25" hidden="1" customHeight="1" x14ac:dyDescent="0.25"/>
    <row r="274" ht="17.25" hidden="1" customHeight="1" x14ac:dyDescent="0.25"/>
    <row r="275" ht="17.25" hidden="1" customHeight="1" x14ac:dyDescent="0.25"/>
    <row r="276" ht="17.25" hidden="1" customHeight="1" x14ac:dyDescent="0.25"/>
    <row r="277" ht="17.25" hidden="1" customHeight="1" x14ac:dyDescent="0.25"/>
    <row r="278" ht="17.25" hidden="1" customHeight="1" x14ac:dyDescent="0.25"/>
    <row r="279" ht="17.25" hidden="1" customHeight="1" x14ac:dyDescent="0.25"/>
    <row r="280" ht="17.25" hidden="1" customHeight="1" x14ac:dyDescent="0.25"/>
    <row r="281" ht="17.25" hidden="1" customHeight="1" x14ac:dyDescent="0.25"/>
    <row r="282" ht="17.25" hidden="1" customHeight="1" x14ac:dyDescent="0.25"/>
    <row r="283" ht="17.25" hidden="1" customHeight="1" x14ac:dyDescent="0.25"/>
    <row r="284" ht="17.25" hidden="1" customHeight="1" x14ac:dyDescent="0.25"/>
    <row r="285" ht="17.25" hidden="1" customHeight="1" x14ac:dyDescent="0.25"/>
    <row r="286" ht="17.25" hidden="1" customHeight="1" x14ac:dyDescent="0.25"/>
    <row r="287" ht="17.25" hidden="1" customHeight="1" x14ac:dyDescent="0.25"/>
    <row r="288" ht="17.25" hidden="1" customHeight="1" x14ac:dyDescent="0.25"/>
    <row r="289" ht="17.25" hidden="1" customHeight="1" x14ac:dyDescent="0.25"/>
    <row r="290" ht="17.25" hidden="1" customHeight="1" x14ac:dyDescent="0.25"/>
    <row r="291" ht="17.25" hidden="1" customHeight="1" x14ac:dyDescent="0.25"/>
    <row r="292" ht="17.25" hidden="1" customHeight="1" x14ac:dyDescent="0.25"/>
    <row r="293" ht="17.25" hidden="1" customHeight="1" x14ac:dyDescent="0.25"/>
    <row r="294" ht="17.25" hidden="1" customHeight="1" x14ac:dyDescent="0.25"/>
    <row r="295" ht="17.25" hidden="1" customHeight="1" x14ac:dyDescent="0.25"/>
    <row r="296" ht="17.25" hidden="1" customHeight="1" x14ac:dyDescent="0.25"/>
    <row r="297" ht="17.25" hidden="1" customHeight="1" x14ac:dyDescent="0.25"/>
    <row r="298" ht="17.25" hidden="1" customHeight="1" x14ac:dyDescent="0.25"/>
    <row r="299" ht="17.25" hidden="1" customHeight="1" x14ac:dyDescent="0.25"/>
    <row r="300" ht="17.25" hidden="1" customHeight="1" x14ac:dyDescent="0.25"/>
    <row r="301" ht="17.25" hidden="1" customHeight="1" x14ac:dyDescent="0.25"/>
    <row r="302" ht="17.25" hidden="1" customHeight="1" x14ac:dyDescent="0.25"/>
    <row r="303" ht="17.25" hidden="1" customHeight="1" x14ac:dyDescent="0.25"/>
    <row r="304" ht="17.25" hidden="1" customHeight="1" x14ac:dyDescent="0.25"/>
    <row r="305" ht="17.25" hidden="1" customHeight="1" x14ac:dyDescent="0.25"/>
    <row r="306" ht="17.25" hidden="1" customHeight="1" x14ac:dyDescent="0.25"/>
    <row r="307" ht="17.25" hidden="1" customHeight="1" x14ac:dyDescent="0.25"/>
    <row r="308" ht="17.25" hidden="1" customHeight="1" x14ac:dyDescent="0.25"/>
    <row r="309" ht="17.25" hidden="1" customHeight="1" x14ac:dyDescent="0.25"/>
    <row r="310" ht="17.25" hidden="1" customHeight="1" x14ac:dyDescent="0.25"/>
    <row r="311" ht="17.25" hidden="1" customHeight="1" x14ac:dyDescent="0.25"/>
    <row r="312" ht="17.25" hidden="1" customHeight="1" x14ac:dyDescent="0.25"/>
    <row r="313" ht="17.25" hidden="1" customHeight="1" x14ac:dyDescent="0.25"/>
    <row r="314" ht="17.25" hidden="1" customHeight="1" x14ac:dyDescent="0.25"/>
    <row r="315" ht="17.25" hidden="1" customHeight="1" x14ac:dyDescent="0.25"/>
    <row r="316" ht="17.25" hidden="1" customHeight="1" x14ac:dyDescent="0.25"/>
    <row r="317" ht="17.25" hidden="1" customHeight="1" x14ac:dyDescent="0.25"/>
    <row r="318" ht="17.25" hidden="1" customHeight="1" x14ac:dyDescent="0.25"/>
    <row r="319" ht="17.25" hidden="1" customHeight="1" x14ac:dyDescent="0.25"/>
    <row r="320" ht="17.25" hidden="1" customHeight="1" x14ac:dyDescent="0.25"/>
    <row r="321" ht="17.25" hidden="1" customHeight="1" x14ac:dyDescent="0.25"/>
    <row r="322" ht="17.25" hidden="1" customHeight="1" x14ac:dyDescent="0.25"/>
    <row r="323" ht="17.25" hidden="1" customHeight="1" x14ac:dyDescent="0.25"/>
    <row r="324" ht="17.25" hidden="1" customHeight="1" x14ac:dyDescent="0.25"/>
    <row r="325" ht="17.25" hidden="1" customHeight="1" x14ac:dyDescent="0.25"/>
    <row r="326" ht="17.25" hidden="1" customHeight="1" x14ac:dyDescent="0.25"/>
    <row r="327" ht="17.25" hidden="1" customHeight="1" x14ac:dyDescent="0.25"/>
    <row r="328" ht="17.25" hidden="1" customHeight="1" x14ac:dyDescent="0.25"/>
    <row r="329" ht="17.25" hidden="1" customHeight="1" x14ac:dyDescent="0.25"/>
    <row r="330" ht="17.25" hidden="1" customHeight="1" x14ac:dyDescent="0.25"/>
    <row r="331" ht="17.25" hidden="1" customHeight="1" x14ac:dyDescent="0.25"/>
    <row r="332" ht="17.25" hidden="1" customHeight="1" x14ac:dyDescent="0.25"/>
    <row r="333" ht="17.25" hidden="1" customHeight="1" x14ac:dyDescent="0.25"/>
    <row r="334" ht="17.25" hidden="1" customHeight="1" x14ac:dyDescent="0.25"/>
    <row r="335" ht="17.25" hidden="1" customHeight="1" x14ac:dyDescent="0.25"/>
    <row r="336" ht="17.25" hidden="1" customHeight="1" x14ac:dyDescent="0.25"/>
    <row r="337" ht="17.25" hidden="1" customHeight="1" x14ac:dyDescent="0.25"/>
    <row r="338" ht="17.25" hidden="1" customHeight="1" x14ac:dyDescent="0.25"/>
    <row r="339" ht="17.25" hidden="1" customHeight="1" x14ac:dyDescent="0.25"/>
    <row r="340" ht="17.25" hidden="1" customHeight="1" x14ac:dyDescent="0.25"/>
    <row r="341" ht="17.25" hidden="1" customHeight="1" x14ac:dyDescent="0.25"/>
    <row r="342" ht="17.25" hidden="1" customHeight="1" x14ac:dyDescent="0.25"/>
    <row r="343" ht="17.25" hidden="1" customHeight="1" x14ac:dyDescent="0.25"/>
    <row r="344" ht="17.25" hidden="1" customHeight="1" x14ac:dyDescent="0.25"/>
    <row r="345" ht="17.25" hidden="1" customHeight="1" x14ac:dyDescent="0.25"/>
    <row r="346" ht="17.25" hidden="1" customHeight="1" x14ac:dyDescent="0.25"/>
    <row r="347" ht="17.25" hidden="1" customHeight="1" x14ac:dyDescent="0.25"/>
    <row r="348" ht="17.25" hidden="1" customHeight="1" x14ac:dyDescent="0.25"/>
    <row r="349" ht="17.25" hidden="1" customHeight="1" x14ac:dyDescent="0.25"/>
    <row r="350" ht="17.25" hidden="1" customHeight="1" x14ac:dyDescent="0.25"/>
    <row r="351" ht="17.25" hidden="1" customHeight="1" x14ac:dyDescent="0.25"/>
    <row r="352" ht="17.25" hidden="1" customHeight="1" x14ac:dyDescent="0.25"/>
    <row r="353" ht="17.25" hidden="1" customHeight="1" x14ac:dyDescent="0.25"/>
    <row r="354" ht="17.25" hidden="1" customHeight="1" x14ac:dyDescent="0.25"/>
    <row r="355" ht="17.25" hidden="1" customHeight="1" x14ac:dyDescent="0.25"/>
    <row r="356" ht="17.25" hidden="1" customHeight="1" x14ac:dyDescent="0.25"/>
    <row r="357" ht="17.25" hidden="1" customHeight="1" x14ac:dyDescent="0.25"/>
    <row r="358" ht="17.25" hidden="1" customHeight="1" x14ac:dyDescent="0.25"/>
    <row r="359" ht="17.25" hidden="1" customHeight="1" x14ac:dyDescent="0.25"/>
    <row r="360" ht="17.25" hidden="1" customHeight="1" x14ac:dyDescent="0.25"/>
    <row r="361" ht="17.25" hidden="1" customHeight="1" x14ac:dyDescent="0.25"/>
    <row r="362" ht="17.25" hidden="1" customHeight="1" x14ac:dyDescent="0.25"/>
    <row r="363" ht="17.25" hidden="1" customHeight="1" x14ac:dyDescent="0.25"/>
    <row r="364" ht="17.25" hidden="1" customHeight="1" x14ac:dyDescent="0.25"/>
    <row r="365" ht="17.25" hidden="1" customHeight="1" x14ac:dyDescent="0.25"/>
    <row r="366" ht="17.25" hidden="1" customHeight="1" x14ac:dyDescent="0.25"/>
    <row r="367" ht="17.25" hidden="1" customHeight="1" x14ac:dyDescent="0.25"/>
    <row r="368" ht="17.25" hidden="1" customHeight="1" x14ac:dyDescent="0.25"/>
    <row r="369" ht="17.25" hidden="1" customHeight="1" x14ac:dyDescent="0.25"/>
    <row r="370" ht="17.25" hidden="1" customHeight="1" x14ac:dyDescent="0.25"/>
    <row r="371" ht="17.25" hidden="1" customHeight="1" x14ac:dyDescent="0.25"/>
    <row r="372" ht="17.25" hidden="1" customHeight="1" x14ac:dyDescent="0.25"/>
    <row r="373" ht="17.25" hidden="1" customHeight="1" x14ac:dyDescent="0.25"/>
    <row r="374" ht="17.25" hidden="1" customHeight="1" x14ac:dyDescent="0.25"/>
    <row r="375" ht="17.25" hidden="1" customHeight="1" x14ac:dyDescent="0.25"/>
    <row r="376" ht="17.25" hidden="1" customHeight="1" x14ac:dyDescent="0.25"/>
    <row r="377" ht="17.25" hidden="1" customHeight="1" x14ac:dyDescent="0.25"/>
    <row r="378" ht="17.25" hidden="1" customHeight="1" x14ac:dyDescent="0.25"/>
    <row r="379" ht="17.25" hidden="1" customHeight="1" x14ac:dyDescent="0.25"/>
    <row r="380" ht="17.25" hidden="1" customHeight="1" x14ac:dyDescent="0.25"/>
    <row r="381" ht="17.25" hidden="1" customHeight="1" x14ac:dyDescent="0.25"/>
    <row r="382" ht="17.25" hidden="1" customHeight="1" x14ac:dyDescent="0.25"/>
    <row r="383" ht="17.25" hidden="1" customHeight="1" x14ac:dyDescent="0.25"/>
    <row r="384" ht="17.25" hidden="1" customHeight="1" x14ac:dyDescent="0.25"/>
    <row r="385" ht="17.25" hidden="1" customHeight="1" x14ac:dyDescent="0.25"/>
    <row r="386" ht="17.25" hidden="1" customHeight="1" x14ac:dyDescent="0.25"/>
    <row r="387" ht="17.25" hidden="1" customHeight="1" x14ac:dyDescent="0.25"/>
    <row r="388" ht="17.25" hidden="1" customHeight="1" x14ac:dyDescent="0.25"/>
    <row r="389" ht="17.25" hidden="1" customHeight="1" x14ac:dyDescent="0.25"/>
    <row r="390" ht="17.25" hidden="1" customHeight="1" x14ac:dyDescent="0.25"/>
    <row r="391" ht="17.25" hidden="1" customHeight="1" x14ac:dyDescent="0.25"/>
    <row r="392" ht="17.25" hidden="1" customHeight="1" x14ac:dyDescent="0.25"/>
    <row r="393" ht="17.25" hidden="1" customHeight="1" x14ac:dyDescent="0.25"/>
    <row r="394" ht="17.25" hidden="1" customHeight="1" x14ac:dyDescent="0.25"/>
    <row r="395" ht="17.25" hidden="1" customHeight="1" x14ac:dyDescent="0.25"/>
    <row r="396" ht="17.25" hidden="1" customHeight="1" x14ac:dyDescent="0.25"/>
    <row r="397" ht="17.25" hidden="1" customHeight="1" x14ac:dyDescent="0.25"/>
    <row r="398" ht="17.25" hidden="1" customHeight="1" x14ac:dyDescent="0.25"/>
    <row r="399" ht="17.25" hidden="1" customHeight="1" x14ac:dyDescent="0.25"/>
    <row r="400" ht="17.25" hidden="1" customHeight="1" x14ac:dyDescent="0.25"/>
    <row r="401" ht="17.25" hidden="1" customHeight="1" x14ac:dyDescent="0.25"/>
    <row r="402" ht="17.25" hidden="1" customHeight="1" x14ac:dyDescent="0.25"/>
    <row r="403" ht="17.25" hidden="1" customHeight="1" x14ac:dyDescent="0.25"/>
    <row r="404" ht="17.25" hidden="1" customHeight="1" x14ac:dyDescent="0.25"/>
    <row r="405" ht="17.25" hidden="1" customHeight="1" x14ac:dyDescent="0.25"/>
    <row r="406" ht="17.25" hidden="1" customHeight="1" x14ac:dyDescent="0.25"/>
    <row r="407" ht="17.25" hidden="1" customHeight="1" x14ac:dyDescent="0.25"/>
    <row r="408" ht="17.25" hidden="1" customHeight="1" x14ac:dyDescent="0.25"/>
    <row r="409" ht="17.25" hidden="1" customHeight="1" x14ac:dyDescent="0.25"/>
    <row r="410" ht="17.25" hidden="1" customHeight="1" x14ac:dyDescent="0.25"/>
    <row r="411" ht="17.25" hidden="1" customHeight="1" x14ac:dyDescent="0.25"/>
    <row r="412" ht="17.25" hidden="1" customHeight="1" x14ac:dyDescent="0.25"/>
    <row r="413" ht="17.25" hidden="1" customHeight="1" x14ac:dyDescent="0.25"/>
    <row r="414" ht="17.25" hidden="1" customHeight="1" x14ac:dyDescent="0.25"/>
    <row r="415" ht="17.25" hidden="1" customHeight="1" x14ac:dyDescent="0.25"/>
    <row r="416" ht="17.25" hidden="1" customHeight="1" x14ac:dyDescent="0.25"/>
    <row r="417" ht="17.25" hidden="1" customHeight="1" x14ac:dyDescent="0.25"/>
    <row r="418" ht="17.25" hidden="1" customHeight="1" x14ac:dyDescent="0.25"/>
    <row r="419" ht="17.25" hidden="1" customHeight="1" x14ac:dyDescent="0.25"/>
    <row r="420" ht="17.25" hidden="1" customHeight="1" x14ac:dyDescent="0.25"/>
    <row r="421" ht="17.25" hidden="1" customHeight="1" x14ac:dyDescent="0.25"/>
    <row r="422" ht="17.25" hidden="1" customHeight="1" x14ac:dyDescent="0.25"/>
    <row r="423" ht="17.25" hidden="1" customHeight="1" x14ac:dyDescent="0.25"/>
    <row r="424" ht="17.25" hidden="1" customHeight="1" x14ac:dyDescent="0.25"/>
    <row r="425" ht="17.25" hidden="1" customHeight="1" x14ac:dyDescent="0.25"/>
    <row r="426" ht="17.25" hidden="1" customHeight="1" x14ac:dyDescent="0.25"/>
    <row r="427" ht="17.25" hidden="1" customHeight="1" x14ac:dyDescent="0.25"/>
    <row r="428" ht="17.25" hidden="1" customHeight="1" x14ac:dyDescent="0.25"/>
    <row r="429" ht="17.25" hidden="1" customHeight="1" x14ac:dyDescent="0.25"/>
    <row r="430" ht="17.25" hidden="1" customHeight="1" x14ac:dyDescent="0.25"/>
    <row r="431" ht="17.25" hidden="1" customHeight="1" x14ac:dyDescent="0.25"/>
    <row r="432" ht="17.25" hidden="1" customHeight="1" x14ac:dyDescent="0.25"/>
    <row r="433" ht="17.25" hidden="1" customHeight="1" x14ac:dyDescent="0.25"/>
    <row r="434" ht="17.25" hidden="1" customHeight="1" x14ac:dyDescent="0.25"/>
    <row r="435" ht="17.25" hidden="1" customHeight="1" x14ac:dyDescent="0.25"/>
    <row r="436" ht="17.25" hidden="1" customHeight="1" x14ac:dyDescent="0.25"/>
    <row r="437" ht="17.25" hidden="1" customHeight="1" x14ac:dyDescent="0.25"/>
    <row r="438" ht="17.25" hidden="1" customHeight="1" x14ac:dyDescent="0.25"/>
    <row r="439" ht="17.25" hidden="1" customHeight="1" x14ac:dyDescent="0.25"/>
    <row r="440" ht="17.25" hidden="1" customHeight="1" x14ac:dyDescent="0.25"/>
    <row r="441" ht="17.25" hidden="1" customHeight="1" x14ac:dyDescent="0.25"/>
    <row r="442" ht="17.25" hidden="1" customHeight="1" x14ac:dyDescent="0.25"/>
    <row r="443" ht="17.25" hidden="1" customHeight="1" x14ac:dyDescent="0.25"/>
    <row r="444" ht="17.25" hidden="1" customHeight="1" x14ac:dyDescent="0.25"/>
    <row r="445" ht="17.25" hidden="1" customHeight="1" x14ac:dyDescent="0.25"/>
    <row r="446" ht="17.25" hidden="1" customHeight="1" x14ac:dyDescent="0.25"/>
    <row r="447" ht="17.25" hidden="1" customHeight="1" x14ac:dyDescent="0.25"/>
    <row r="448" ht="17.25" hidden="1" customHeight="1" x14ac:dyDescent="0.25"/>
    <row r="449" ht="17.25" hidden="1" customHeight="1" x14ac:dyDescent="0.25"/>
    <row r="450" ht="17.25" hidden="1" customHeight="1" x14ac:dyDescent="0.25"/>
    <row r="451" ht="17.25" hidden="1" customHeight="1" x14ac:dyDescent="0.25"/>
    <row r="452" ht="17.25" hidden="1" customHeight="1" x14ac:dyDescent="0.25"/>
    <row r="453" ht="17.25" hidden="1" customHeight="1" x14ac:dyDescent="0.25"/>
    <row r="454" ht="17.25" hidden="1" customHeight="1" x14ac:dyDescent="0.25"/>
    <row r="455" ht="17.25" hidden="1" customHeight="1" x14ac:dyDescent="0.25"/>
    <row r="456" ht="17.25" hidden="1" customHeight="1" x14ac:dyDescent="0.25"/>
    <row r="457" ht="17.25" hidden="1" customHeight="1" x14ac:dyDescent="0.25"/>
    <row r="458" ht="17.25" hidden="1" customHeight="1" x14ac:dyDescent="0.25"/>
    <row r="459" ht="17.25" hidden="1" customHeight="1" x14ac:dyDescent="0.25"/>
    <row r="460" ht="17.25" hidden="1" customHeight="1" x14ac:dyDescent="0.25"/>
    <row r="461" ht="17.25" hidden="1" customHeight="1" x14ac:dyDescent="0.25"/>
    <row r="462" ht="17.25" hidden="1" customHeight="1" x14ac:dyDescent="0.25"/>
    <row r="463" ht="17.25" hidden="1" customHeight="1" x14ac:dyDescent="0.25"/>
    <row r="464" ht="17.25" hidden="1" customHeight="1" x14ac:dyDescent="0.25"/>
    <row r="465" ht="17.25" hidden="1" customHeight="1" x14ac:dyDescent="0.25"/>
    <row r="466" ht="17.25" hidden="1" customHeight="1" x14ac:dyDescent="0.25"/>
    <row r="467" ht="17.25" hidden="1" customHeight="1" x14ac:dyDescent="0.25"/>
    <row r="468" ht="17.25" hidden="1" customHeight="1" x14ac:dyDescent="0.25"/>
    <row r="469" ht="17.25" hidden="1" customHeight="1" x14ac:dyDescent="0.25"/>
    <row r="470" ht="17.25" hidden="1" customHeight="1" x14ac:dyDescent="0.25"/>
    <row r="471" ht="17.25" hidden="1" customHeight="1" x14ac:dyDescent="0.25"/>
    <row r="472" ht="17.25" hidden="1" customHeight="1" x14ac:dyDescent="0.25"/>
    <row r="473" ht="17.25" hidden="1" customHeight="1" x14ac:dyDescent="0.25"/>
    <row r="474" ht="17.25" hidden="1" customHeight="1" x14ac:dyDescent="0.25"/>
    <row r="475" ht="17.25" hidden="1" customHeight="1" x14ac:dyDescent="0.25"/>
    <row r="476" ht="17.25" hidden="1" customHeight="1" x14ac:dyDescent="0.25"/>
    <row r="477" ht="17.25" hidden="1" customHeight="1" x14ac:dyDescent="0.25"/>
    <row r="478" ht="17.25" hidden="1" customHeight="1" x14ac:dyDescent="0.25"/>
    <row r="479" ht="17.25" hidden="1" customHeight="1" x14ac:dyDescent="0.25"/>
    <row r="480" ht="17.25" hidden="1" customHeight="1" x14ac:dyDescent="0.25"/>
    <row r="481" ht="17.25" hidden="1" customHeight="1" x14ac:dyDescent="0.25"/>
    <row r="482" ht="17.25" hidden="1" customHeight="1" x14ac:dyDescent="0.25"/>
    <row r="483" ht="17.25" hidden="1" customHeight="1" x14ac:dyDescent="0.25"/>
    <row r="484" ht="17.25" hidden="1" customHeight="1" x14ac:dyDescent="0.25"/>
    <row r="485" ht="17.25" hidden="1" customHeight="1" x14ac:dyDescent="0.25"/>
    <row r="486" ht="17.25" hidden="1" customHeight="1" x14ac:dyDescent="0.25"/>
    <row r="487" ht="17.25" hidden="1" customHeight="1" x14ac:dyDescent="0.25"/>
    <row r="488" ht="17.25" hidden="1" customHeight="1" x14ac:dyDescent="0.25"/>
    <row r="489" ht="17.25" hidden="1" customHeight="1" x14ac:dyDescent="0.25"/>
    <row r="490" ht="17.25" hidden="1" customHeight="1" x14ac:dyDescent="0.25"/>
    <row r="491" ht="17.25" hidden="1" customHeight="1" x14ac:dyDescent="0.25"/>
    <row r="492" ht="17.25" hidden="1" customHeight="1" x14ac:dyDescent="0.25"/>
    <row r="493" ht="17.25" hidden="1" customHeight="1" x14ac:dyDescent="0.25"/>
    <row r="494" ht="17.25" hidden="1" customHeight="1" x14ac:dyDescent="0.25"/>
    <row r="495" ht="17.25" hidden="1" customHeight="1" x14ac:dyDescent="0.25"/>
    <row r="496" ht="17.25" hidden="1" customHeight="1" x14ac:dyDescent="0.25"/>
    <row r="497" ht="17.25" hidden="1" customHeight="1" x14ac:dyDescent="0.25"/>
    <row r="498" ht="17.25" hidden="1" customHeight="1" x14ac:dyDescent="0.25"/>
    <row r="499" ht="17.25" hidden="1" customHeight="1" x14ac:dyDescent="0.25"/>
    <row r="500" ht="17.25" hidden="1" customHeight="1" x14ac:dyDescent="0.25"/>
    <row r="501" ht="17.25" hidden="1" customHeight="1" x14ac:dyDescent="0.25"/>
    <row r="502" ht="17.25" hidden="1" customHeight="1" x14ac:dyDescent="0.25"/>
    <row r="503" ht="17.25" hidden="1" customHeight="1" x14ac:dyDescent="0.25"/>
    <row r="504" ht="17.25" hidden="1" customHeight="1" x14ac:dyDescent="0.25"/>
    <row r="505" ht="17.25" hidden="1" customHeight="1" x14ac:dyDescent="0.25"/>
    <row r="506" ht="17.25" hidden="1" customHeight="1" x14ac:dyDescent="0.25"/>
    <row r="507" ht="17.25" hidden="1" customHeight="1" x14ac:dyDescent="0.25"/>
    <row r="508" ht="17.25" hidden="1" customHeight="1" x14ac:dyDescent="0.25"/>
    <row r="509" ht="17.25" hidden="1" customHeight="1" x14ac:dyDescent="0.25"/>
    <row r="510" ht="17.25" hidden="1" customHeight="1" x14ac:dyDescent="0.25"/>
    <row r="511" ht="17.25" hidden="1" customHeight="1" x14ac:dyDescent="0.25"/>
    <row r="512" ht="17.25" hidden="1" customHeight="1" x14ac:dyDescent="0.25"/>
    <row r="513" ht="17.25" hidden="1" customHeight="1" x14ac:dyDescent="0.25"/>
    <row r="514" ht="17.25" hidden="1" customHeight="1" x14ac:dyDescent="0.25"/>
    <row r="515" ht="17.25" hidden="1" customHeight="1" x14ac:dyDescent="0.25"/>
    <row r="516" ht="17.25" hidden="1" customHeight="1" x14ac:dyDescent="0.25"/>
    <row r="517" ht="17.25" hidden="1" customHeight="1" x14ac:dyDescent="0.25"/>
    <row r="518" ht="17.25" hidden="1" customHeight="1" x14ac:dyDescent="0.25"/>
    <row r="519" ht="17.25" hidden="1" customHeight="1" x14ac:dyDescent="0.25"/>
    <row r="520" ht="17.25" hidden="1" customHeight="1" x14ac:dyDescent="0.25"/>
    <row r="521" ht="17.25" hidden="1" customHeight="1" x14ac:dyDescent="0.25"/>
    <row r="522" ht="17.25" hidden="1" customHeight="1" x14ac:dyDescent="0.25"/>
    <row r="523" ht="17.25" hidden="1" customHeight="1" x14ac:dyDescent="0.25"/>
    <row r="524" ht="17.25" hidden="1" customHeight="1" x14ac:dyDescent="0.25"/>
    <row r="525" ht="17.25" hidden="1" customHeight="1" x14ac:dyDescent="0.25"/>
    <row r="526" ht="17.25" hidden="1" customHeight="1" x14ac:dyDescent="0.25"/>
    <row r="527" ht="17.25" hidden="1" customHeight="1" x14ac:dyDescent="0.25"/>
    <row r="528" ht="17.25" hidden="1" customHeight="1" x14ac:dyDescent="0.25"/>
    <row r="529" ht="17.25" hidden="1" customHeight="1" x14ac:dyDescent="0.25"/>
    <row r="530" ht="17.25" hidden="1" customHeight="1" x14ac:dyDescent="0.25"/>
    <row r="531" ht="17.25" hidden="1" customHeight="1" x14ac:dyDescent="0.25"/>
    <row r="532" ht="17.25" hidden="1" customHeight="1" x14ac:dyDescent="0.25"/>
    <row r="533" ht="17.25" hidden="1" customHeight="1" x14ac:dyDescent="0.25"/>
    <row r="534" ht="17.25" hidden="1" customHeight="1" x14ac:dyDescent="0.25"/>
    <row r="535" ht="17.25" hidden="1" customHeight="1" x14ac:dyDescent="0.25"/>
    <row r="536" ht="17.25" hidden="1" customHeight="1" x14ac:dyDescent="0.25"/>
    <row r="537" ht="17.25" hidden="1" customHeight="1" x14ac:dyDescent="0.25"/>
    <row r="538" ht="17.25" hidden="1" customHeight="1" x14ac:dyDescent="0.25"/>
    <row r="539" ht="17.25" hidden="1" customHeight="1" x14ac:dyDescent="0.25"/>
    <row r="540" ht="17.25" hidden="1" customHeight="1" x14ac:dyDescent="0.25"/>
    <row r="541" ht="17.25" hidden="1" customHeight="1" x14ac:dyDescent="0.25"/>
    <row r="542" ht="17.25" hidden="1" customHeight="1" x14ac:dyDescent="0.25"/>
    <row r="543" ht="17.25" hidden="1" customHeight="1" x14ac:dyDescent="0.25"/>
    <row r="544" ht="17.25" hidden="1" customHeight="1" x14ac:dyDescent="0.25"/>
    <row r="545" ht="17.25" hidden="1" customHeight="1" x14ac:dyDescent="0.25"/>
    <row r="546" ht="17.25" hidden="1" customHeight="1" x14ac:dyDescent="0.25"/>
    <row r="547" ht="17.25" hidden="1" customHeight="1" x14ac:dyDescent="0.25"/>
    <row r="548" ht="17.25" hidden="1" customHeight="1" x14ac:dyDescent="0.25"/>
    <row r="549" ht="17.25" hidden="1" customHeight="1" x14ac:dyDescent="0.25"/>
    <row r="550" ht="17.25" hidden="1" customHeight="1" x14ac:dyDescent="0.25"/>
    <row r="551" ht="17.25" hidden="1" customHeight="1" x14ac:dyDescent="0.25"/>
    <row r="552" ht="17.25" hidden="1" customHeight="1" x14ac:dyDescent="0.25"/>
    <row r="553" ht="17.25" hidden="1" customHeight="1" x14ac:dyDescent="0.25"/>
    <row r="554" ht="17.25" hidden="1" customHeight="1" x14ac:dyDescent="0.25"/>
    <row r="555" ht="17.25" hidden="1" customHeight="1" x14ac:dyDescent="0.25"/>
    <row r="556" ht="17.25" hidden="1" customHeight="1" x14ac:dyDescent="0.25"/>
    <row r="557" ht="17.25" hidden="1" customHeight="1" x14ac:dyDescent="0.25"/>
    <row r="558" ht="17.25" hidden="1" customHeight="1" x14ac:dyDescent="0.25"/>
    <row r="559" ht="17.25" hidden="1" customHeight="1" x14ac:dyDescent="0.25"/>
    <row r="560" ht="17.25" hidden="1" customHeight="1" x14ac:dyDescent="0.25"/>
    <row r="561" ht="17.25" hidden="1" customHeight="1" x14ac:dyDescent="0.25"/>
    <row r="562" ht="17.25" hidden="1" customHeight="1" x14ac:dyDescent="0.25"/>
    <row r="563" ht="17.25" hidden="1" customHeight="1" x14ac:dyDescent="0.25"/>
    <row r="564" ht="17.25" hidden="1" customHeight="1" x14ac:dyDescent="0.25"/>
    <row r="565" ht="17.25" hidden="1" customHeight="1" x14ac:dyDescent="0.25"/>
    <row r="566" ht="17.25" hidden="1" customHeight="1" x14ac:dyDescent="0.25"/>
    <row r="567" ht="17.25" hidden="1" customHeight="1" x14ac:dyDescent="0.25"/>
    <row r="568" ht="17.25" hidden="1" customHeight="1" x14ac:dyDescent="0.25"/>
    <row r="569" ht="17.25" hidden="1" customHeight="1" x14ac:dyDescent="0.25"/>
    <row r="570" ht="17.25" hidden="1" customHeight="1" x14ac:dyDescent="0.25"/>
    <row r="571" ht="17.25" hidden="1" customHeight="1" x14ac:dyDescent="0.25"/>
    <row r="572" ht="17.25" hidden="1" customHeight="1" x14ac:dyDescent="0.25"/>
    <row r="573" ht="17.25" hidden="1" customHeight="1" x14ac:dyDescent="0.25"/>
    <row r="574" ht="17.25" hidden="1" customHeight="1" x14ac:dyDescent="0.25"/>
    <row r="575" ht="17.25" hidden="1" customHeight="1" x14ac:dyDescent="0.25"/>
    <row r="576" ht="17.25" hidden="1" customHeight="1" x14ac:dyDescent="0.25"/>
    <row r="577" ht="17.25" hidden="1" customHeight="1" x14ac:dyDescent="0.25"/>
    <row r="578" ht="17.25" hidden="1" customHeight="1" x14ac:dyDescent="0.25"/>
    <row r="579" ht="17.25" hidden="1" customHeight="1" x14ac:dyDescent="0.25"/>
    <row r="580" ht="17.25" hidden="1" customHeight="1" x14ac:dyDescent="0.25"/>
    <row r="581" ht="17.25" hidden="1" customHeight="1" x14ac:dyDescent="0.25"/>
    <row r="582" ht="17.25" hidden="1" customHeight="1" x14ac:dyDescent="0.25"/>
    <row r="583" ht="17.25" hidden="1" customHeight="1" x14ac:dyDescent="0.25"/>
    <row r="584" ht="17.25" hidden="1" customHeight="1" x14ac:dyDescent="0.25"/>
    <row r="585" ht="17.25" hidden="1" customHeight="1" x14ac:dyDescent="0.25"/>
    <row r="586" ht="17.25" hidden="1" customHeight="1" x14ac:dyDescent="0.25"/>
    <row r="587" ht="17.25" hidden="1" customHeight="1" x14ac:dyDescent="0.25"/>
    <row r="588" ht="17.25" hidden="1" customHeight="1" x14ac:dyDescent="0.25"/>
    <row r="589" ht="17.25" hidden="1" customHeight="1" x14ac:dyDescent="0.25"/>
    <row r="590" ht="17.25" hidden="1" customHeight="1" x14ac:dyDescent="0.25"/>
    <row r="591" ht="17.25" hidden="1" customHeight="1" x14ac:dyDescent="0.25"/>
    <row r="592" ht="17.25" hidden="1" customHeight="1" x14ac:dyDescent="0.25"/>
    <row r="593" ht="17.25" hidden="1" customHeight="1" x14ac:dyDescent="0.25"/>
    <row r="594" ht="17.25" hidden="1" customHeight="1" x14ac:dyDescent="0.25"/>
    <row r="595" ht="17.25" hidden="1" customHeight="1" x14ac:dyDescent="0.25"/>
    <row r="596" ht="17.25" hidden="1" customHeight="1" x14ac:dyDescent="0.25"/>
    <row r="597" ht="17.25" hidden="1" customHeight="1" x14ac:dyDescent="0.25"/>
    <row r="598" ht="17.25" hidden="1" customHeight="1" x14ac:dyDescent="0.25"/>
    <row r="599" ht="17.25" hidden="1" customHeight="1" x14ac:dyDescent="0.25"/>
    <row r="600" ht="17.25" hidden="1" customHeight="1" x14ac:dyDescent="0.25"/>
    <row r="601" ht="17.25" hidden="1" customHeight="1" x14ac:dyDescent="0.25"/>
    <row r="602" ht="17.25" hidden="1" customHeight="1" x14ac:dyDescent="0.25"/>
    <row r="603" ht="17.25" hidden="1" customHeight="1" x14ac:dyDescent="0.25"/>
    <row r="604" ht="17.25" hidden="1" customHeight="1" x14ac:dyDescent="0.25"/>
    <row r="605" ht="17.25" hidden="1" customHeight="1" x14ac:dyDescent="0.25"/>
    <row r="606" ht="17.25" hidden="1" customHeight="1" x14ac:dyDescent="0.25"/>
    <row r="607" ht="17.25" hidden="1" customHeight="1" x14ac:dyDescent="0.25"/>
    <row r="608" ht="17.25" hidden="1" customHeight="1" x14ac:dyDescent="0.25"/>
    <row r="609" ht="17.25" hidden="1" customHeight="1" x14ac:dyDescent="0.25"/>
    <row r="610" ht="17.25" hidden="1" customHeight="1" x14ac:dyDescent="0.25"/>
    <row r="611" ht="17.25" hidden="1" customHeight="1" x14ac:dyDescent="0.25"/>
    <row r="612" ht="17.25" hidden="1" customHeight="1" x14ac:dyDescent="0.25"/>
    <row r="613" ht="17.25" hidden="1" customHeight="1" x14ac:dyDescent="0.25"/>
    <row r="614" ht="17.25" hidden="1" customHeight="1" x14ac:dyDescent="0.25"/>
    <row r="615" ht="17.25" hidden="1" customHeight="1" x14ac:dyDescent="0.25"/>
    <row r="616" ht="17.25" hidden="1" customHeight="1" x14ac:dyDescent="0.25"/>
    <row r="617" ht="17.25" hidden="1" customHeight="1" x14ac:dyDescent="0.25"/>
    <row r="618" ht="17.25" hidden="1" customHeight="1" x14ac:dyDescent="0.25"/>
    <row r="619" ht="17.25" hidden="1" customHeight="1" x14ac:dyDescent="0.25"/>
    <row r="620" ht="17.25" hidden="1" customHeight="1" x14ac:dyDescent="0.25"/>
    <row r="621" ht="17.25" hidden="1" customHeight="1" x14ac:dyDescent="0.25"/>
    <row r="622" ht="17.25" hidden="1" customHeight="1" x14ac:dyDescent="0.25"/>
    <row r="623" ht="17.25" hidden="1" customHeight="1" x14ac:dyDescent="0.25"/>
    <row r="624" ht="17.25" hidden="1" customHeight="1" x14ac:dyDescent="0.25"/>
    <row r="625" ht="17.25" hidden="1" customHeight="1" x14ac:dyDescent="0.25"/>
    <row r="626" ht="17.25" hidden="1" customHeight="1" x14ac:dyDescent="0.25"/>
    <row r="627" ht="17.25" hidden="1" customHeight="1" x14ac:dyDescent="0.25"/>
    <row r="628" ht="17.25" hidden="1" customHeight="1" x14ac:dyDescent="0.25"/>
    <row r="629" ht="17.25" hidden="1" customHeight="1" x14ac:dyDescent="0.25"/>
    <row r="630" ht="17.25" hidden="1" customHeight="1" x14ac:dyDescent="0.25"/>
    <row r="631" ht="17.25" hidden="1" customHeight="1" x14ac:dyDescent="0.25"/>
    <row r="632" ht="17.25" hidden="1" customHeight="1" x14ac:dyDescent="0.25"/>
    <row r="633" ht="17.25" hidden="1" customHeight="1" x14ac:dyDescent="0.25"/>
    <row r="634" ht="17.25" hidden="1" customHeight="1" x14ac:dyDescent="0.25"/>
    <row r="635" ht="17.25" hidden="1" customHeight="1" x14ac:dyDescent="0.25"/>
    <row r="636" ht="17.25" hidden="1" customHeight="1" x14ac:dyDescent="0.25"/>
    <row r="637" ht="17.25" hidden="1" customHeight="1" x14ac:dyDescent="0.25"/>
    <row r="638" ht="17.25" hidden="1" customHeight="1" x14ac:dyDescent="0.25"/>
    <row r="639" ht="17.25" hidden="1" customHeight="1" x14ac:dyDescent="0.25"/>
    <row r="640" ht="17.25" hidden="1" customHeight="1" x14ac:dyDescent="0.25"/>
    <row r="641" ht="17.25" hidden="1" customHeight="1" x14ac:dyDescent="0.25"/>
    <row r="642" ht="17.25" hidden="1" customHeight="1" x14ac:dyDescent="0.25"/>
    <row r="643" ht="17.25" hidden="1" customHeight="1" x14ac:dyDescent="0.25"/>
    <row r="644" ht="17.25" hidden="1" customHeight="1" x14ac:dyDescent="0.25"/>
    <row r="645" ht="17.25" hidden="1" customHeight="1" x14ac:dyDescent="0.25"/>
    <row r="646" ht="17.25" hidden="1" customHeight="1" x14ac:dyDescent="0.25"/>
    <row r="647" ht="17.25" hidden="1" customHeight="1" x14ac:dyDescent="0.25"/>
    <row r="648" ht="17.25" hidden="1" customHeight="1" x14ac:dyDescent="0.25"/>
    <row r="649" ht="17.25" hidden="1" customHeight="1" x14ac:dyDescent="0.25"/>
    <row r="650" ht="17.25" hidden="1" customHeight="1" x14ac:dyDescent="0.25"/>
    <row r="651" ht="17.25" hidden="1" customHeight="1" x14ac:dyDescent="0.25"/>
    <row r="652" ht="17.25" hidden="1" customHeight="1" x14ac:dyDescent="0.25"/>
    <row r="653" ht="17.25" hidden="1" customHeight="1" x14ac:dyDescent="0.25"/>
    <row r="654" ht="17.25" hidden="1" customHeight="1" x14ac:dyDescent="0.25"/>
    <row r="655" ht="17.25" hidden="1" customHeight="1" x14ac:dyDescent="0.25"/>
    <row r="656" ht="17.25" hidden="1" customHeight="1" x14ac:dyDescent="0.25"/>
    <row r="657" ht="17.25" hidden="1" customHeight="1" x14ac:dyDescent="0.25"/>
    <row r="658" ht="17.25" hidden="1" customHeight="1" x14ac:dyDescent="0.25"/>
    <row r="659" ht="17.25" hidden="1" customHeight="1" x14ac:dyDescent="0.25"/>
    <row r="660" ht="17.25" hidden="1" customHeight="1" x14ac:dyDescent="0.25"/>
    <row r="661" ht="17.25" hidden="1" customHeight="1" x14ac:dyDescent="0.25"/>
    <row r="662" ht="17.25" hidden="1" customHeight="1" x14ac:dyDescent="0.25"/>
    <row r="663" ht="17.25" hidden="1" customHeight="1" x14ac:dyDescent="0.25"/>
    <row r="664" ht="17.25" hidden="1" customHeight="1" x14ac:dyDescent="0.25"/>
    <row r="665" ht="17.25" hidden="1" customHeight="1" x14ac:dyDescent="0.25"/>
    <row r="666" ht="17.25" hidden="1" customHeight="1" x14ac:dyDescent="0.25"/>
    <row r="667" ht="17.25" hidden="1" customHeight="1" x14ac:dyDescent="0.25"/>
    <row r="668" ht="17.25" hidden="1" customHeight="1" x14ac:dyDescent="0.25"/>
    <row r="669" ht="17.25" hidden="1" customHeight="1" x14ac:dyDescent="0.25"/>
    <row r="670" ht="17.25" hidden="1" customHeight="1" x14ac:dyDescent="0.25"/>
    <row r="671" ht="17.25" hidden="1" customHeight="1" x14ac:dyDescent="0.25"/>
    <row r="672" ht="17.25" hidden="1" customHeight="1" x14ac:dyDescent="0.25"/>
    <row r="673" ht="17.25" hidden="1" customHeight="1" x14ac:dyDescent="0.25"/>
    <row r="674" ht="17.25" hidden="1" customHeight="1" x14ac:dyDescent="0.25"/>
    <row r="675" ht="17.25" hidden="1" customHeight="1" x14ac:dyDescent="0.25"/>
    <row r="676" ht="17.25" hidden="1" customHeight="1" x14ac:dyDescent="0.25"/>
    <row r="677" ht="17.25" hidden="1" customHeight="1" x14ac:dyDescent="0.25"/>
    <row r="678" ht="17.25" hidden="1" customHeight="1" x14ac:dyDescent="0.25"/>
    <row r="679" ht="17.25" hidden="1" customHeight="1" x14ac:dyDescent="0.25"/>
    <row r="680" ht="17.25" hidden="1" customHeight="1" x14ac:dyDescent="0.25"/>
    <row r="681" ht="17.25" hidden="1" customHeight="1" x14ac:dyDescent="0.25"/>
    <row r="682" ht="17.25" hidden="1" customHeight="1" x14ac:dyDescent="0.25"/>
    <row r="683" ht="17.25" hidden="1" customHeight="1" x14ac:dyDescent="0.25"/>
    <row r="684" ht="17.25" hidden="1" customHeight="1" x14ac:dyDescent="0.25"/>
    <row r="685" ht="17.25" hidden="1" customHeight="1" x14ac:dyDescent="0.25"/>
    <row r="686" ht="17.25" hidden="1" customHeight="1" x14ac:dyDescent="0.25"/>
    <row r="687" ht="17.25" hidden="1" customHeight="1" x14ac:dyDescent="0.25"/>
    <row r="688" ht="17.25" hidden="1" customHeight="1" x14ac:dyDescent="0.25"/>
    <row r="689" ht="17.25" hidden="1" customHeight="1" x14ac:dyDescent="0.25"/>
    <row r="690" ht="17.25" hidden="1" customHeight="1" x14ac:dyDescent="0.25"/>
    <row r="691" ht="17.25" hidden="1" customHeight="1" x14ac:dyDescent="0.25"/>
    <row r="692" ht="17.25" hidden="1" customHeight="1" x14ac:dyDescent="0.25"/>
    <row r="693" ht="17.25" hidden="1" customHeight="1" x14ac:dyDescent="0.25"/>
    <row r="694" ht="17.25" hidden="1" customHeight="1" x14ac:dyDescent="0.25"/>
    <row r="695" ht="17.25" hidden="1" customHeight="1" x14ac:dyDescent="0.25"/>
    <row r="696" ht="17.25" hidden="1" customHeight="1" x14ac:dyDescent="0.25"/>
    <row r="697" ht="17.25" hidden="1" customHeight="1" x14ac:dyDescent="0.25"/>
    <row r="698" ht="17.25" hidden="1" customHeight="1" x14ac:dyDescent="0.25"/>
    <row r="699" ht="17.25" hidden="1" customHeight="1" x14ac:dyDescent="0.25"/>
    <row r="700" ht="17.25" hidden="1" customHeight="1" x14ac:dyDescent="0.25"/>
    <row r="701" ht="17.25" hidden="1" customHeight="1" x14ac:dyDescent="0.25"/>
    <row r="702" ht="17.25" hidden="1" customHeight="1" x14ac:dyDescent="0.25"/>
    <row r="703" ht="17.25" hidden="1" customHeight="1" x14ac:dyDescent="0.25"/>
    <row r="704" ht="17.25" hidden="1" customHeight="1" x14ac:dyDescent="0.25"/>
    <row r="705" ht="17.25" hidden="1" customHeight="1" x14ac:dyDescent="0.25"/>
    <row r="706" ht="17.25" hidden="1" customHeight="1" x14ac:dyDescent="0.25"/>
    <row r="707" ht="17.25" hidden="1" customHeight="1" x14ac:dyDescent="0.25"/>
    <row r="708" ht="17.25" hidden="1" customHeight="1" x14ac:dyDescent="0.25"/>
    <row r="709" ht="17.25" hidden="1" customHeight="1" x14ac:dyDescent="0.25"/>
    <row r="710" ht="17.25" hidden="1" customHeight="1" x14ac:dyDescent="0.25"/>
    <row r="711" ht="17.25" hidden="1" customHeight="1" x14ac:dyDescent="0.25"/>
    <row r="712" ht="17.25" hidden="1" customHeight="1" x14ac:dyDescent="0.25"/>
    <row r="713" ht="17.25" hidden="1" customHeight="1" x14ac:dyDescent="0.25"/>
    <row r="714" ht="17.25" hidden="1" customHeight="1" x14ac:dyDescent="0.25"/>
    <row r="715" ht="17.25" hidden="1" customHeight="1" x14ac:dyDescent="0.25"/>
    <row r="716" ht="17.25" hidden="1" customHeight="1" x14ac:dyDescent="0.25"/>
    <row r="717" ht="17.25" hidden="1" customHeight="1" x14ac:dyDescent="0.25"/>
    <row r="718" ht="17.25" hidden="1" customHeight="1" x14ac:dyDescent="0.25"/>
    <row r="719" ht="17.25" hidden="1" customHeight="1" x14ac:dyDescent="0.25"/>
    <row r="720" ht="17.25" hidden="1" customHeight="1" x14ac:dyDescent="0.25"/>
    <row r="721" ht="17.25" hidden="1" customHeight="1" x14ac:dyDescent="0.25"/>
    <row r="722" ht="17.25" hidden="1" customHeight="1" x14ac:dyDescent="0.25"/>
    <row r="723" ht="17.25" hidden="1" customHeight="1" x14ac:dyDescent="0.25"/>
    <row r="724" ht="17.25" hidden="1" customHeight="1" x14ac:dyDescent="0.25"/>
    <row r="725" ht="17.25" hidden="1" customHeight="1" x14ac:dyDescent="0.25"/>
    <row r="726" ht="17.25" hidden="1" customHeight="1" x14ac:dyDescent="0.25"/>
    <row r="727" ht="17.25" hidden="1" customHeight="1" x14ac:dyDescent="0.25"/>
    <row r="728" ht="17.25" hidden="1" customHeight="1" x14ac:dyDescent="0.25"/>
    <row r="729" ht="17.25" hidden="1" customHeight="1" x14ac:dyDescent="0.25"/>
    <row r="730" ht="17.25" hidden="1" customHeight="1" x14ac:dyDescent="0.25"/>
    <row r="731" ht="17.25" hidden="1" customHeight="1" x14ac:dyDescent="0.25"/>
    <row r="732" ht="17.25" hidden="1" customHeight="1" x14ac:dyDescent="0.25"/>
    <row r="733" ht="17.25" hidden="1" customHeight="1" x14ac:dyDescent="0.25"/>
    <row r="734" ht="17.25" hidden="1" customHeight="1" x14ac:dyDescent="0.25"/>
    <row r="735" ht="17.25" hidden="1" customHeight="1" x14ac:dyDescent="0.25"/>
    <row r="736" ht="17.25" hidden="1" customHeight="1" x14ac:dyDescent="0.25"/>
    <row r="737" ht="17.25" hidden="1" customHeight="1" x14ac:dyDescent="0.25"/>
    <row r="738" ht="17.25" hidden="1" customHeight="1" x14ac:dyDescent="0.25"/>
    <row r="739" ht="17.25" hidden="1" customHeight="1" x14ac:dyDescent="0.25"/>
    <row r="740" ht="17.25" hidden="1" customHeight="1" x14ac:dyDescent="0.25"/>
    <row r="741" ht="17.25" hidden="1" customHeight="1" x14ac:dyDescent="0.25"/>
    <row r="742" ht="17.25" hidden="1" customHeight="1" x14ac:dyDescent="0.25"/>
    <row r="743" ht="17.25" hidden="1" customHeight="1" x14ac:dyDescent="0.25"/>
    <row r="744" ht="17.25" hidden="1" customHeight="1" x14ac:dyDescent="0.25"/>
    <row r="745" ht="17.25" hidden="1" customHeight="1" x14ac:dyDescent="0.25"/>
    <row r="746" ht="17.25" hidden="1" customHeight="1" x14ac:dyDescent="0.25"/>
    <row r="747" ht="17.25" hidden="1" customHeight="1" x14ac:dyDescent="0.25"/>
    <row r="748" ht="17.25" hidden="1" customHeight="1" x14ac:dyDescent="0.25"/>
    <row r="749" ht="17.25" hidden="1" customHeight="1" x14ac:dyDescent="0.25"/>
    <row r="750" ht="17.25" hidden="1" customHeight="1" x14ac:dyDescent="0.25"/>
    <row r="751" ht="17.25" hidden="1" customHeight="1" x14ac:dyDescent="0.25"/>
    <row r="752" ht="17.25" hidden="1" customHeight="1" x14ac:dyDescent="0.25"/>
    <row r="753" ht="17.25" hidden="1" customHeight="1" x14ac:dyDescent="0.25"/>
    <row r="754" ht="17.25" hidden="1" customHeight="1" x14ac:dyDescent="0.25"/>
    <row r="755" ht="17.25" hidden="1" customHeight="1" x14ac:dyDescent="0.25"/>
    <row r="756" ht="17.25" hidden="1" customHeight="1" x14ac:dyDescent="0.25"/>
    <row r="757" ht="17.25" hidden="1" customHeight="1" x14ac:dyDescent="0.25"/>
    <row r="758" ht="17.25" hidden="1" customHeight="1" x14ac:dyDescent="0.25"/>
    <row r="759" ht="17.25" hidden="1" customHeight="1" x14ac:dyDescent="0.25"/>
    <row r="760" ht="17.25" hidden="1" customHeight="1" x14ac:dyDescent="0.25"/>
    <row r="761" ht="17.25" hidden="1" customHeight="1" x14ac:dyDescent="0.25"/>
    <row r="762" ht="17.25" hidden="1" customHeight="1" x14ac:dyDescent="0.25"/>
    <row r="763" ht="17.25" hidden="1" customHeight="1" x14ac:dyDescent="0.25"/>
    <row r="764" ht="17.25" hidden="1" customHeight="1" x14ac:dyDescent="0.25"/>
    <row r="765" ht="17.25" hidden="1" customHeight="1" x14ac:dyDescent="0.25"/>
    <row r="766" ht="17.25" hidden="1" customHeight="1" x14ac:dyDescent="0.25"/>
    <row r="767" ht="17.25" hidden="1" customHeight="1" x14ac:dyDescent="0.25"/>
    <row r="768" ht="17.25" hidden="1" customHeight="1" x14ac:dyDescent="0.25"/>
    <row r="769" ht="17.25" hidden="1" customHeight="1" x14ac:dyDescent="0.25"/>
    <row r="770" ht="17.25" hidden="1" customHeight="1" x14ac:dyDescent="0.25"/>
    <row r="771" ht="17.25" hidden="1" customHeight="1" x14ac:dyDescent="0.25"/>
    <row r="772" ht="17.25" hidden="1" customHeight="1" x14ac:dyDescent="0.25"/>
    <row r="773" ht="17.25" hidden="1" customHeight="1" x14ac:dyDescent="0.25"/>
    <row r="774" ht="17.25" hidden="1" customHeight="1" x14ac:dyDescent="0.25"/>
    <row r="775" ht="17.25" hidden="1" customHeight="1" x14ac:dyDescent="0.25"/>
    <row r="776" ht="17.25" hidden="1" customHeight="1" x14ac:dyDescent="0.25"/>
    <row r="777" ht="17.25" hidden="1" customHeight="1" x14ac:dyDescent="0.25"/>
    <row r="778" ht="17.25" hidden="1" customHeight="1" x14ac:dyDescent="0.25"/>
    <row r="779" ht="17.25" hidden="1" customHeight="1" x14ac:dyDescent="0.25"/>
    <row r="780" ht="17.25" hidden="1" customHeight="1" x14ac:dyDescent="0.25"/>
    <row r="781" ht="17.25" hidden="1" customHeight="1" x14ac:dyDescent="0.25"/>
    <row r="782" ht="17.25" hidden="1" customHeight="1" x14ac:dyDescent="0.25"/>
    <row r="783" ht="17.25" hidden="1" customHeight="1" x14ac:dyDescent="0.25"/>
    <row r="784" ht="17.25" hidden="1" customHeight="1" x14ac:dyDescent="0.25"/>
    <row r="785" ht="17.25" hidden="1" customHeight="1" x14ac:dyDescent="0.25"/>
    <row r="786" ht="17.25" hidden="1" customHeight="1" x14ac:dyDescent="0.25"/>
    <row r="787" ht="17.25" hidden="1" customHeight="1" x14ac:dyDescent="0.25"/>
    <row r="788" ht="17.25" hidden="1" customHeight="1" x14ac:dyDescent="0.25"/>
    <row r="789" ht="17.25" hidden="1" customHeight="1" x14ac:dyDescent="0.25"/>
    <row r="790" ht="17.25" hidden="1" customHeight="1" x14ac:dyDescent="0.25"/>
    <row r="791" ht="17.25" hidden="1" customHeight="1" x14ac:dyDescent="0.25"/>
    <row r="792" ht="17.25" hidden="1" customHeight="1" x14ac:dyDescent="0.25"/>
    <row r="793" ht="17.25" hidden="1" customHeight="1" x14ac:dyDescent="0.25"/>
    <row r="794" ht="17.25" hidden="1" customHeight="1" x14ac:dyDescent="0.25"/>
    <row r="795" ht="17.25" hidden="1" customHeight="1" x14ac:dyDescent="0.25"/>
    <row r="796" ht="17.25" hidden="1" customHeight="1" x14ac:dyDescent="0.25"/>
    <row r="797" ht="17.25" hidden="1" customHeight="1" x14ac:dyDescent="0.25"/>
    <row r="798" ht="17.25" hidden="1" customHeight="1" x14ac:dyDescent="0.25"/>
    <row r="799" ht="17.25" hidden="1" customHeight="1" x14ac:dyDescent="0.25"/>
    <row r="800" ht="17.25" hidden="1" customHeight="1" x14ac:dyDescent="0.25"/>
    <row r="801" ht="17.25" hidden="1" customHeight="1" x14ac:dyDescent="0.25"/>
    <row r="802" ht="17.25" hidden="1" customHeight="1" x14ac:dyDescent="0.25"/>
    <row r="803" ht="17.25" hidden="1" customHeight="1" x14ac:dyDescent="0.25"/>
    <row r="804" ht="17.25" hidden="1" customHeight="1" x14ac:dyDescent="0.25"/>
    <row r="805" ht="17.25" hidden="1" customHeight="1" x14ac:dyDescent="0.25"/>
    <row r="806" ht="17.25" hidden="1" customHeight="1" x14ac:dyDescent="0.25"/>
    <row r="807" ht="17.25" hidden="1" customHeight="1" x14ac:dyDescent="0.25"/>
    <row r="808" ht="17.25" hidden="1" customHeight="1" x14ac:dyDescent="0.25"/>
    <row r="809" ht="17.25" hidden="1" customHeight="1" x14ac:dyDescent="0.25"/>
    <row r="810" ht="17.25" hidden="1" customHeight="1" x14ac:dyDescent="0.25"/>
    <row r="811" ht="17.25" hidden="1" customHeight="1" x14ac:dyDescent="0.25"/>
    <row r="812" ht="17.25" hidden="1" customHeight="1" x14ac:dyDescent="0.25"/>
    <row r="813" ht="17.25" hidden="1" customHeight="1" x14ac:dyDescent="0.25"/>
    <row r="814" ht="17.25" hidden="1" customHeight="1" x14ac:dyDescent="0.25"/>
    <row r="815" ht="17.25" hidden="1" customHeight="1" x14ac:dyDescent="0.25"/>
    <row r="816" ht="17.25" hidden="1" customHeight="1" x14ac:dyDescent="0.25"/>
    <row r="817" ht="17.25" hidden="1" customHeight="1" x14ac:dyDescent="0.25"/>
    <row r="818" ht="17.25" hidden="1" customHeight="1" x14ac:dyDescent="0.25"/>
    <row r="819" ht="17.25" hidden="1" customHeight="1" x14ac:dyDescent="0.25"/>
    <row r="820" ht="17.25" hidden="1" customHeight="1" x14ac:dyDescent="0.25"/>
    <row r="821" ht="17.25" hidden="1" customHeight="1" x14ac:dyDescent="0.25"/>
    <row r="822" ht="17.25" hidden="1" customHeight="1" x14ac:dyDescent="0.25"/>
    <row r="823" ht="17.25" hidden="1" customHeight="1" x14ac:dyDescent="0.25"/>
    <row r="824" ht="17.25" hidden="1" customHeight="1" x14ac:dyDescent="0.25"/>
    <row r="825" ht="17.25" hidden="1" customHeight="1" x14ac:dyDescent="0.25"/>
    <row r="826" ht="17.25" hidden="1" customHeight="1" x14ac:dyDescent="0.25"/>
    <row r="827" ht="17.25" hidden="1" customHeight="1" x14ac:dyDescent="0.25"/>
    <row r="828" ht="17.25" hidden="1" customHeight="1" x14ac:dyDescent="0.25"/>
    <row r="829" ht="17.25" hidden="1" customHeight="1" x14ac:dyDescent="0.25"/>
    <row r="830" ht="17.25" hidden="1" customHeight="1" x14ac:dyDescent="0.25"/>
    <row r="831" ht="17.25" hidden="1" customHeight="1" x14ac:dyDescent="0.25"/>
    <row r="832" ht="17.25" hidden="1" customHeight="1" x14ac:dyDescent="0.25"/>
    <row r="833" ht="17.25" hidden="1" customHeight="1" x14ac:dyDescent="0.25"/>
    <row r="834" ht="17.25" hidden="1" customHeight="1" x14ac:dyDescent="0.25"/>
    <row r="835" ht="17.25" hidden="1" customHeight="1" x14ac:dyDescent="0.25"/>
    <row r="836" ht="17.25" hidden="1" customHeight="1" x14ac:dyDescent="0.25"/>
    <row r="837" ht="17.25" hidden="1" customHeight="1" x14ac:dyDescent="0.25"/>
    <row r="838" ht="17.25" hidden="1" customHeight="1" x14ac:dyDescent="0.25"/>
    <row r="839" ht="17.25" hidden="1" customHeight="1" x14ac:dyDescent="0.25"/>
    <row r="840" ht="17.25" hidden="1" customHeight="1" x14ac:dyDescent="0.25"/>
    <row r="841" ht="17.25" hidden="1" customHeight="1" x14ac:dyDescent="0.25"/>
    <row r="842" ht="17.25" hidden="1" customHeight="1" x14ac:dyDescent="0.25"/>
    <row r="843" ht="17.25" hidden="1" customHeight="1" x14ac:dyDescent="0.25"/>
    <row r="844" ht="17.25" hidden="1" customHeight="1" x14ac:dyDescent="0.25"/>
    <row r="845" ht="17.25" hidden="1" customHeight="1" x14ac:dyDescent="0.25"/>
    <row r="846" ht="17.25" hidden="1" customHeight="1" x14ac:dyDescent="0.25"/>
    <row r="847" ht="17.25" hidden="1" customHeight="1" x14ac:dyDescent="0.25"/>
    <row r="848" ht="17.25" hidden="1" customHeight="1" x14ac:dyDescent="0.25"/>
    <row r="849" ht="17.25" hidden="1" customHeight="1" x14ac:dyDescent="0.25"/>
    <row r="850" ht="17.25" hidden="1" customHeight="1" x14ac:dyDescent="0.25"/>
    <row r="851" ht="17.25" hidden="1" customHeight="1" x14ac:dyDescent="0.25"/>
    <row r="852" ht="17.25" hidden="1" customHeight="1" x14ac:dyDescent="0.25"/>
    <row r="853" ht="17.25" hidden="1" customHeight="1" x14ac:dyDescent="0.25"/>
    <row r="854" ht="17.25" hidden="1" customHeight="1" x14ac:dyDescent="0.25"/>
    <row r="855" ht="17.25" hidden="1" customHeight="1" x14ac:dyDescent="0.25"/>
    <row r="856" ht="17.25" hidden="1" customHeight="1" x14ac:dyDescent="0.25"/>
    <row r="857" ht="17.25" hidden="1" customHeight="1" x14ac:dyDescent="0.25"/>
    <row r="858" ht="17.25" hidden="1" customHeight="1" x14ac:dyDescent="0.25"/>
    <row r="859" ht="17.25" hidden="1" customHeight="1" x14ac:dyDescent="0.25"/>
    <row r="860" ht="17.25" hidden="1" customHeight="1" x14ac:dyDescent="0.25"/>
    <row r="861" ht="17.25" hidden="1" customHeight="1" x14ac:dyDescent="0.25"/>
    <row r="862" ht="17.25" hidden="1" customHeight="1" x14ac:dyDescent="0.25"/>
    <row r="863" ht="17.25" hidden="1" customHeight="1" x14ac:dyDescent="0.25"/>
    <row r="864" ht="17.25" hidden="1" customHeight="1" x14ac:dyDescent="0.25"/>
    <row r="865" ht="17.25" hidden="1" customHeight="1" x14ac:dyDescent="0.25"/>
    <row r="866" ht="17.25" hidden="1" customHeight="1" x14ac:dyDescent="0.25"/>
    <row r="867" ht="17.25" hidden="1" customHeight="1" x14ac:dyDescent="0.25"/>
    <row r="868" ht="17.25" hidden="1" customHeight="1" x14ac:dyDescent="0.25"/>
    <row r="869" ht="17.25" hidden="1" customHeight="1" x14ac:dyDescent="0.25"/>
    <row r="870" ht="17.25" hidden="1" customHeight="1" x14ac:dyDescent="0.25"/>
    <row r="871" ht="17.25" hidden="1" customHeight="1" x14ac:dyDescent="0.25"/>
    <row r="872" ht="17.25" hidden="1" customHeight="1" x14ac:dyDescent="0.25"/>
    <row r="873" ht="17.25" hidden="1" customHeight="1" x14ac:dyDescent="0.25"/>
    <row r="874" ht="17.25" hidden="1" customHeight="1" x14ac:dyDescent="0.25"/>
    <row r="875" ht="17.25" hidden="1" customHeight="1" x14ac:dyDescent="0.25"/>
    <row r="876" ht="17.25" hidden="1" customHeight="1" x14ac:dyDescent="0.25"/>
    <row r="877" ht="17.25" hidden="1" customHeight="1" x14ac:dyDescent="0.25"/>
    <row r="878" ht="17.25" hidden="1" customHeight="1" x14ac:dyDescent="0.25"/>
    <row r="879" ht="17.25" hidden="1" customHeight="1" x14ac:dyDescent="0.25"/>
    <row r="880" ht="17.25" hidden="1" customHeight="1" x14ac:dyDescent="0.25"/>
    <row r="881" ht="17.25" hidden="1" customHeight="1" x14ac:dyDescent="0.25"/>
    <row r="882" ht="17.25" hidden="1" customHeight="1" x14ac:dyDescent="0.25"/>
    <row r="883" ht="17.25" hidden="1" customHeight="1" x14ac:dyDescent="0.25"/>
    <row r="884" ht="17.25" hidden="1" customHeight="1" x14ac:dyDescent="0.25"/>
    <row r="885" ht="17.25" hidden="1" customHeight="1" x14ac:dyDescent="0.25"/>
    <row r="886" ht="17.25" hidden="1" customHeight="1" x14ac:dyDescent="0.25"/>
    <row r="887" ht="17.25" hidden="1" customHeight="1" x14ac:dyDescent="0.25"/>
    <row r="888" ht="17.25" hidden="1" customHeight="1" x14ac:dyDescent="0.25"/>
    <row r="889" ht="17.25" hidden="1" customHeight="1" x14ac:dyDescent="0.25"/>
    <row r="890" ht="17.25" hidden="1" customHeight="1" x14ac:dyDescent="0.25"/>
    <row r="891" ht="17.25" hidden="1" customHeight="1" x14ac:dyDescent="0.25"/>
    <row r="892" ht="17.25" hidden="1" customHeight="1" x14ac:dyDescent="0.25"/>
    <row r="893" ht="17.25" hidden="1" customHeight="1" x14ac:dyDescent="0.25"/>
    <row r="894" ht="17.25" hidden="1" customHeight="1" x14ac:dyDescent="0.25"/>
    <row r="895" ht="17.25" hidden="1" customHeight="1" x14ac:dyDescent="0.25"/>
    <row r="896" ht="17.25" hidden="1" customHeight="1" x14ac:dyDescent="0.25"/>
    <row r="897" ht="17.25" hidden="1" customHeight="1" x14ac:dyDescent="0.25"/>
    <row r="898" ht="17.25" hidden="1" customHeight="1" x14ac:dyDescent="0.25"/>
    <row r="899" ht="17.25" hidden="1" customHeight="1" x14ac:dyDescent="0.25"/>
    <row r="900" ht="17.25" hidden="1" customHeight="1" x14ac:dyDescent="0.25"/>
    <row r="901" ht="17.25" hidden="1" customHeight="1" x14ac:dyDescent="0.25"/>
    <row r="902" ht="17.25" hidden="1" customHeight="1" x14ac:dyDescent="0.25"/>
    <row r="903" ht="17.25" hidden="1" customHeight="1" x14ac:dyDescent="0.25"/>
    <row r="904" ht="17.25" hidden="1" customHeight="1" x14ac:dyDescent="0.25"/>
    <row r="905" ht="17.25" hidden="1" customHeight="1" x14ac:dyDescent="0.25"/>
    <row r="906" ht="17.25" hidden="1" customHeight="1" x14ac:dyDescent="0.25"/>
    <row r="907" ht="17.25" hidden="1" customHeight="1" x14ac:dyDescent="0.25"/>
    <row r="908" ht="17.25" hidden="1" customHeight="1" x14ac:dyDescent="0.25"/>
    <row r="909" ht="17.25" hidden="1" customHeight="1" x14ac:dyDescent="0.25"/>
    <row r="910" ht="17.25" hidden="1" customHeight="1" x14ac:dyDescent="0.25"/>
    <row r="911" ht="17.25" hidden="1" customHeight="1" x14ac:dyDescent="0.25"/>
    <row r="912" ht="17.25" hidden="1" customHeight="1" x14ac:dyDescent="0.25"/>
    <row r="913" ht="17.25" hidden="1" customHeight="1" x14ac:dyDescent="0.25"/>
    <row r="914" ht="17.25" hidden="1" customHeight="1" x14ac:dyDescent="0.25"/>
    <row r="915" ht="17.25" hidden="1" customHeight="1" x14ac:dyDescent="0.25"/>
    <row r="916" ht="17.25" hidden="1" customHeight="1" x14ac:dyDescent="0.25"/>
    <row r="917" ht="17.25" hidden="1" customHeight="1" x14ac:dyDescent="0.25"/>
    <row r="918" ht="17.25" hidden="1" customHeight="1" x14ac:dyDescent="0.25"/>
    <row r="919" ht="17.25" hidden="1" customHeight="1" x14ac:dyDescent="0.25"/>
    <row r="920" ht="17.25" hidden="1" customHeight="1" x14ac:dyDescent="0.25"/>
    <row r="921" ht="17.25" hidden="1" customHeight="1" x14ac:dyDescent="0.25"/>
    <row r="922" ht="17.25" hidden="1" customHeight="1" x14ac:dyDescent="0.25"/>
    <row r="923" ht="17.25" hidden="1" customHeight="1" x14ac:dyDescent="0.25"/>
    <row r="924" ht="17.25" hidden="1" customHeight="1" x14ac:dyDescent="0.25"/>
    <row r="925" ht="17.25" hidden="1" customHeight="1" x14ac:dyDescent="0.25"/>
    <row r="926" ht="17.25" hidden="1" customHeight="1" x14ac:dyDescent="0.25"/>
    <row r="927" ht="17.25" hidden="1" customHeight="1" x14ac:dyDescent="0.25"/>
    <row r="928" ht="17.25" hidden="1" customHeight="1" x14ac:dyDescent="0.25"/>
    <row r="929" ht="17.25" hidden="1" customHeight="1" x14ac:dyDescent="0.25"/>
    <row r="930" ht="17.25" hidden="1" customHeight="1" x14ac:dyDescent="0.25"/>
    <row r="931" ht="17.25" hidden="1" customHeight="1" x14ac:dyDescent="0.25"/>
    <row r="932" ht="17.25" hidden="1" customHeight="1" x14ac:dyDescent="0.25"/>
    <row r="933" ht="17.25" hidden="1" customHeight="1" x14ac:dyDescent="0.25"/>
    <row r="934" ht="17.25" hidden="1" customHeight="1" x14ac:dyDescent="0.25"/>
    <row r="935" ht="17.25" hidden="1" customHeight="1" x14ac:dyDescent="0.25"/>
    <row r="936" ht="17.25" hidden="1" customHeight="1" x14ac:dyDescent="0.25"/>
    <row r="937" ht="17.25" hidden="1" customHeight="1" x14ac:dyDescent="0.25"/>
    <row r="938" ht="17.25" hidden="1" customHeight="1" x14ac:dyDescent="0.25"/>
    <row r="939" ht="17.25" hidden="1" customHeight="1" x14ac:dyDescent="0.25"/>
    <row r="940" ht="17.25" hidden="1" customHeight="1" x14ac:dyDescent="0.25"/>
    <row r="941" ht="17.25" hidden="1" customHeight="1" x14ac:dyDescent="0.25"/>
    <row r="942" ht="17.25" hidden="1" customHeight="1" x14ac:dyDescent="0.25"/>
    <row r="943" ht="17.25" hidden="1" customHeight="1" x14ac:dyDescent="0.25"/>
    <row r="944" ht="17.25" hidden="1" customHeight="1" x14ac:dyDescent="0.25"/>
    <row r="945" ht="17.25" hidden="1" customHeight="1" x14ac:dyDescent="0.25"/>
    <row r="946" ht="17.25" hidden="1" customHeight="1" x14ac:dyDescent="0.25"/>
    <row r="947" ht="17.25" hidden="1" customHeight="1" x14ac:dyDescent="0.25"/>
    <row r="948" ht="17.25" hidden="1" customHeight="1" x14ac:dyDescent="0.25"/>
    <row r="949" ht="17.25" hidden="1" customHeight="1" x14ac:dyDescent="0.25"/>
    <row r="950" ht="17.25" hidden="1" customHeight="1" x14ac:dyDescent="0.25"/>
    <row r="951" ht="17.25" hidden="1" customHeight="1" x14ac:dyDescent="0.25"/>
    <row r="952" ht="17.25" hidden="1" customHeight="1" x14ac:dyDescent="0.25"/>
    <row r="953" ht="17.25" hidden="1" customHeight="1" x14ac:dyDescent="0.25"/>
    <row r="954" ht="17.25" hidden="1" customHeight="1" x14ac:dyDescent="0.25"/>
    <row r="955" ht="17.25" hidden="1" customHeight="1" x14ac:dyDescent="0.25"/>
    <row r="956" ht="17.25" hidden="1" customHeight="1" x14ac:dyDescent="0.25"/>
    <row r="957" ht="17.25" hidden="1" customHeight="1" x14ac:dyDescent="0.25"/>
    <row r="958" ht="17.25" hidden="1" customHeight="1" x14ac:dyDescent="0.25"/>
    <row r="959" ht="17.25" hidden="1" customHeight="1" x14ac:dyDescent="0.25"/>
    <row r="960" ht="17.25" hidden="1" customHeight="1" x14ac:dyDescent="0.25"/>
    <row r="961" ht="17.25" hidden="1" customHeight="1" x14ac:dyDescent="0.25"/>
    <row r="962" ht="17.25" hidden="1" customHeight="1" x14ac:dyDescent="0.25"/>
    <row r="963" ht="17.25" hidden="1" customHeight="1" x14ac:dyDescent="0.25"/>
    <row r="964" ht="17.25" hidden="1" customHeight="1" x14ac:dyDescent="0.25"/>
    <row r="965" ht="17.25" hidden="1" customHeight="1" x14ac:dyDescent="0.25"/>
    <row r="966" ht="17.25" hidden="1" customHeight="1" x14ac:dyDescent="0.25"/>
    <row r="967" ht="17.25" hidden="1" customHeight="1" x14ac:dyDescent="0.25"/>
    <row r="968" ht="17.25" hidden="1" customHeight="1" x14ac:dyDescent="0.25"/>
    <row r="969" ht="17.25" hidden="1" customHeight="1" x14ac:dyDescent="0.25"/>
    <row r="970" ht="17.25" hidden="1" customHeight="1" x14ac:dyDescent="0.25"/>
    <row r="971" ht="17.25" hidden="1" customHeight="1" x14ac:dyDescent="0.25"/>
    <row r="972" ht="17.25" hidden="1" customHeight="1" x14ac:dyDescent="0.25"/>
    <row r="973" ht="17.25" hidden="1" customHeight="1" x14ac:dyDescent="0.25"/>
    <row r="974" ht="17.25" hidden="1" customHeight="1" x14ac:dyDescent="0.25"/>
    <row r="975" ht="17.25" hidden="1" customHeight="1" x14ac:dyDescent="0.25"/>
    <row r="976" ht="17.25" hidden="1" customHeight="1" x14ac:dyDescent="0.25"/>
    <row r="977" ht="17.25" hidden="1" customHeight="1" x14ac:dyDescent="0.25"/>
    <row r="978" ht="17.25" hidden="1" customHeight="1" x14ac:dyDescent="0.25"/>
    <row r="979" ht="17.25" hidden="1" customHeight="1" x14ac:dyDescent="0.25"/>
    <row r="980" ht="17.25" hidden="1" customHeight="1" x14ac:dyDescent="0.25"/>
    <row r="981" ht="17.25" hidden="1" customHeight="1" x14ac:dyDescent="0.25"/>
    <row r="982" ht="17.25" hidden="1" customHeight="1" x14ac:dyDescent="0.25"/>
    <row r="983" ht="17.25" hidden="1" customHeight="1" x14ac:dyDescent="0.25"/>
    <row r="984" ht="17.25" hidden="1" customHeight="1" x14ac:dyDescent="0.25"/>
    <row r="985" ht="17.25" hidden="1" customHeight="1" x14ac:dyDescent="0.25"/>
    <row r="986" ht="17.25" hidden="1" customHeight="1" x14ac:dyDescent="0.25"/>
    <row r="987" ht="17.25" hidden="1" customHeight="1" x14ac:dyDescent="0.25"/>
    <row r="988" ht="17.25" hidden="1" customHeight="1" x14ac:dyDescent="0.25"/>
    <row r="989" ht="17.25" hidden="1" customHeight="1" x14ac:dyDescent="0.25"/>
    <row r="990" ht="17.25" hidden="1" customHeight="1" x14ac:dyDescent="0.25"/>
    <row r="991" ht="17.25" hidden="1" customHeight="1" x14ac:dyDescent="0.25"/>
    <row r="992" ht="17.25" hidden="1" customHeight="1" x14ac:dyDescent="0.25"/>
    <row r="993" ht="17.25" hidden="1" customHeight="1" x14ac:dyDescent="0.25"/>
    <row r="994" ht="17.25" hidden="1" customHeight="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row r="1003" ht="17.25" hidden="1" customHeight="1" x14ac:dyDescent="0.25"/>
    <row r="1004" ht="17.25" hidden="1" customHeight="1" x14ac:dyDescent="0.25"/>
    <row r="1005" ht="17.25" hidden="1" customHeight="1" x14ac:dyDescent="0.25"/>
    <row r="1006" ht="17.25" hidden="1" customHeight="1" x14ac:dyDescent="0.25"/>
    <row r="1007" ht="17.25" hidden="1" customHeight="1" x14ac:dyDescent="0.25"/>
    <row r="1008" ht="17.25" hidden="1" customHeight="1" x14ac:dyDescent="0.25"/>
    <row r="1009" ht="17.25" hidden="1" customHeight="1" x14ac:dyDescent="0.25"/>
    <row r="1010" ht="17.25" hidden="1" customHeight="1" x14ac:dyDescent="0.25"/>
    <row r="1011" ht="17.25" hidden="1" customHeight="1" x14ac:dyDescent="0.25"/>
    <row r="1012" ht="17.25" hidden="1" customHeight="1" x14ac:dyDescent="0.25"/>
    <row r="1013" ht="17.25" hidden="1" customHeight="1" x14ac:dyDescent="0.25"/>
    <row r="1014" ht="17.25" hidden="1" customHeight="1" x14ac:dyDescent="0.25"/>
    <row r="1015" ht="17.25" hidden="1" customHeight="1" x14ac:dyDescent="0.25"/>
    <row r="1016" ht="17.25" hidden="1" customHeight="1" x14ac:dyDescent="0.25"/>
    <row r="1017" ht="17.25" hidden="1" customHeight="1" x14ac:dyDescent="0.25"/>
    <row r="1018" ht="17.25" hidden="1" customHeight="1" x14ac:dyDescent="0.25"/>
    <row r="1019" ht="17.25" hidden="1" customHeight="1" x14ac:dyDescent="0.25"/>
    <row r="1020" ht="17.25" hidden="1" customHeight="1" x14ac:dyDescent="0.25"/>
    <row r="1021" ht="17.25" hidden="1" customHeight="1" x14ac:dyDescent="0.25"/>
    <row r="1022" ht="17.25" hidden="1" customHeight="1" x14ac:dyDescent="0.25"/>
    <row r="1023" ht="17.25" hidden="1" customHeight="1" x14ac:dyDescent="0.25"/>
    <row r="1024" ht="17.25" hidden="1" customHeight="1" x14ac:dyDescent="0.25"/>
    <row r="1025" ht="17.25" hidden="1" customHeight="1" x14ac:dyDescent="0.25"/>
    <row r="1026" ht="17.25" hidden="1" customHeight="1" x14ac:dyDescent="0.25"/>
    <row r="1027" ht="17.25" hidden="1" customHeight="1" x14ac:dyDescent="0.25"/>
    <row r="1028" ht="17.25" hidden="1" customHeight="1" x14ac:dyDescent="0.25"/>
    <row r="1029" ht="17.25" hidden="1" customHeight="1" x14ac:dyDescent="0.25"/>
    <row r="1030" ht="17.25" hidden="1" customHeight="1" x14ac:dyDescent="0.25"/>
    <row r="1031" ht="17.25" hidden="1" customHeight="1" x14ac:dyDescent="0.25"/>
    <row r="1032" ht="17.25" hidden="1" customHeight="1" x14ac:dyDescent="0.25"/>
    <row r="1033" ht="17.25" hidden="1" customHeight="1" x14ac:dyDescent="0.25"/>
    <row r="1034" ht="17.25" hidden="1" customHeight="1" x14ac:dyDescent="0.25"/>
    <row r="1035" ht="17.25" hidden="1" customHeight="1" x14ac:dyDescent="0.25"/>
    <row r="1036" ht="17.25" hidden="1" customHeight="1" x14ac:dyDescent="0.25"/>
    <row r="1037" ht="17.25" hidden="1" customHeight="1" x14ac:dyDescent="0.25"/>
    <row r="1038" ht="17.25" hidden="1" customHeight="1" x14ac:dyDescent="0.25"/>
    <row r="1039" ht="17.25" hidden="1" customHeight="1" x14ac:dyDescent="0.25"/>
    <row r="1040" ht="17.25" hidden="1" customHeight="1" x14ac:dyDescent="0.25"/>
    <row r="1041" ht="17.25" hidden="1" customHeight="1" x14ac:dyDescent="0.25"/>
    <row r="1042" ht="17.25" hidden="1" customHeight="1" x14ac:dyDescent="0.25"/>
    <row r="1043" ht="17.25" hidden="1" customHeight="1" x14ac:dyDescent="0.25"/>
    <row r="1044" ht="17.25" hidden="1" customHeight="1" x14ac:dyDescent="0.25"/>
    <row r="1045" ht="17.25" hidden="1" customHeight="1" x14ac:dyDescent="0.25"/>
    <row r="1046" ht="17.25" hidden="1" customHeight="1" x14ac:dyDescent="0.25"/>
    <row r="1047" ht="17.25" hidden="1" customHeight="1" x14ac:dyDescent="0.25"/>
    <row r="1048" ht="17.25" hidden="1" customHeight="1" x14ac:dyDescent="0.25"/>
    <row r="1049" ht="17.25" hidden="1" customHeight="1" x14ac:dyDescent="0.25"/>
    <row r="1050" ht="17.25" hidden="1" customHeight="1" x14ac:dyDescent="0.25"/>
    <row r="1051" ht="17.25" hidden="1" customHeight="1" x14ac:dyDescent="0.25"/>
    <row r="1052" ht="17.25" hidden="1" customHeight="1" x14ac:dyDescent="0.25"/>
    <row r="1053" ht="17.25" hidden="1" customHeight="1" x14ac:dyDescent="0.25"/>
    <row r="1054" ht="17.25" hidden="1" customHeight="1" x14ac:dyDescent="0.25"/>
    <row r="1055" ht="17.25" hidden="1" customHeight="1" x14ac:dyDescent="0.25"/>
    <row r="1056" ht="17.25" hidden="1" customHeight="1" x14ac:dyDescent="0.25"/>
    <row r="1057" ht="17.25" hidden="1" customHeight="1" x14ac:dyDescent="0.25"/>
    <row r="1058" ht="17.25" hidden="1" customHeight="1" x14ac:dyDescent="0.25"/>
    <row r="1059" ht="17.25" hidden="1" customHeight="1" x14ac:dyDescent="0.25"/>
    <row r="1060" ht="17.25" hidden="1" customHeight="1" x14ac:dyDescent="0.25"/>
    <row r="1061" ht="17.25" hidden="1" customHeight="1" x14ac:dyDescent="0.25"/>
    <row r="1062" ht="17.25" hidden="1" customHeight="1" x14ac:dyDescent="0.25"/>
    <row r="1063" ht="17.25" hidden="1" customHeight="1" x14ac:dyDescent="0.25"/>
    <row r="1064" ht="17.25" hidden="1" customHeight="1" x14ac:dyDescent="0.25"/>
    <row r="1065" ht="17.25" hidden="1" customHeight="1" x14ac:dyDescent="0.25"/>
    <row r="1066" ht="17.25" hidden="1" customHeight="1" x14ac:dyDescent="0.25"/>
    <row r="1067" ht="17.25" hidden="1" customHeight="1" x14ac:dyDescent="0.25"/>
    <row r="1068" ht="17.25" hidden="1" customHeight="1" x14ac:dyDescent="0.25"/>
    <row r="1069" ht="17.25" hidden="1" customHeight="1" x14ac:dyDescent="0.25"/>
    <row r="1070" ht="17.25" hidden="1" customHeight="1" x14ac:dyDescent="0.25"/>
    <row r="1071" ht="17.25" hidden="1" customHeight="1" x14ac:dyDescent="0.25"/>
    <row r="1072" ht="17.25" hidden="1" customHeight="1" x14ac:dyDescent="0.25"/>
    <row r="1073" ht="17.25" hidden="1" customHeight="1" x14ac:dyDescent="0.25"/>
    <row r="1074" ht="17.25" hidden="1" customHeight="1" x14ac:dyDescent="0.25"/>
    <row r="1075" ht="17.25" hidden="1" customHeight="1" x14ac:dyDescent="0.25"/>
    <row r="1076" ht="17.25" hidden="1" customHeight="1" x14ac:dyDescent="0.25"/>
    <row r="1077" ht="17.25" hidden="1" customHeight="1" x14ac:dyDescent="0.25"/>
    <row r="1078" ht="17.25" hidden="1" customHeight="1" x14ac:dyDescent="0.25"/>
    <row r="1079" ht="17.25" hidden="1" customHeight="1" x14ac:dyDescent="0.25"/>
    <row r="1080" ht="17.25" hidden="1" customHeight="1" x14ac:dyDescent="0.25"/>
    <row r="1081" ht="17.25" hidden="1" customHeight="1" x14ac:dyDescent="0.25"/>
    <row r="1082" ht="17.25" hidden="1" customHeight="1" x14ac:dyDescent="0.25"/>
    <row r="1083" ht="17.25" hidden="1" customHeight="1" x14ac:dyDescent="0.25"/>
    <row r="1084" ht="17.25" hidden="1" customHeight="1" x14ac:dyDescent="0.25"/>
    <row r="1085" ht="17.25" hidden="1" customHeight="1" x14ac:dyDescent="0.25"/>
    <row r="1086" ht="17.25" hidden="1" customHeight="1" x14ac:dyDescent="0.25"/>
    <row r="1087" ht="17.25" hidden="1" customHeight="1" x14ac:dyDescent="0.25"/>
    <row r="1088" ht="17.25" hidden="1" customHeight="1" x14ac:dyDescent="0.25"/>
    <row r="1089" ht="17.25" hidden="1" customHeight="1" x14ac:dyDescent="0.25"/>
    <row r="1090" ht="17.25" hidden="1" customHeight="1" x14ac:dyDescent="0.25"/>
    <row r="1091" ht="17.25" hidden="1" customHeight="1" x14ac:dyDescent="0.25"/>
    <row r="1092" ht="17.25" hidden="1" customHeight="1" x14ac:dyDescent="0.25"/>
    <row r="1093" ht="17.25" hidden="1" customHeight="1" x14ac:dyDescent="0.25"/>
    <row r="1094" ht="17.25" hidden="1" customHeight="1" x14ac:dyDescent="0.25"/>
    <row r="1095" ht="17.25" hidden="1" customHeight="1" x14ac:dyDescent="0.25"/>
    <row r="1096" ht="17.25" hidden="1" customHeight="1" x14ac:dyDescent="0.25"/>
    <row r="1097" ht="17.25" hidden="1" customHeight="1" x14ac:dyDescent="0.25"/>
    <row r="1098" ht="17.25" hidden="1" customHeight="1" x14ac:dyDescent="0.25"/>
    <row r="1099" ht="17.25" hidden="1" customHeight="1" x14ac:dyDescent="0.25"/>
    <row r="1100" ht="17.25" hidden="1" customHeight="1" x14ac:dyDescent="0.25"/>
    <row r="1101" ht="17.25" hidden="1" customHeight="1" x14ac:dyDescent="0.25"/>
    <row r="1102" ht="17.25" hidden="1" customHeight="1" x14ac:dyDescent="0.25"/>
    <row r="1103" ht="17.25" hidden="1" customHeight="1" x14ac:dyDescent="0.25"/>
    <row r="1104" ht="17.25" hidden="1" customHeight="1" x14ac:dyDescent="0.25"/>
    <row r="1105" ht="17.25" hidden="1" customHeight="1" x14ac:dyDescent="0.25"/>
    <row r="1106" ht="17.25" hidden="1" customHeight="1" x14ac:dyDescent="0.25"/>
    <row r="1107" ht="17.25" hidden="1" customHeight="1" x14ac:dyDescent="0.25"/>
    <row r="1108" ht="17.25" hidden="1" customHeight="1" x14ac:dyDescent="0.25"/>
    <row r="1109" ht="17.25" hidden="1" customHeight="1" x14ac:dyDescent="0.25"/>
    <row r="1110" ht="17.25" hidden="1" customHeight="1" x14ac:dyDescent="0.25"/>
    <row r="1111" ht="17.25" hidden="1" customHeight="1" x14ac:dyDescent="0.25"/>
    <row r="1112" ht="17.25" hidden="1" customHeight="1" x14ac:dyDescent="0.25"/>
    <row r="1113" ht="17.25" hidden="1" customHeight="1" x14ac:dyDescent="0.25"/>
    <row r="1114" ht="17.25" hidden="1" customHeight="1" x14ac:dyDescent="0.25"/>
    <row r="1115" ht="17.25" hidden="1" customHeight="1" x14ac:dyDescent="0.25"/>
    <row r="1116" ht="17.25" hidden="1" customHeight="1" x14ac:dyDescent="0.25"/>
    <row r="1117" ht="17.25" hidden="1" customHeight="1" x14ac:dyDescent="0.25"/>
    <row r="1118" ht="17.25" hidden="1" customHeight="1" x14ac:dyDescent="0.25"/>
    <row r="1119" ht="17.25" hidden="1" customHeight="1" x14ac:dyDescent="0.25"/>
    <row r="1120" ht="17.25" hidden="1" customHeight="1" x14ac:dyDescent="0.25"/>
    <row r="1121" ht="17.25" hidden="1" customHeight="1" x14ac:dyDescent="0.25"/>
    <row r="1122" ht="17.25" hidden="1" customHeight="1" x14ac:dyDescent="0.25"/>
    <row r="1123" ht="17.25" hidden="1" customHeight="1" x14ac:dyDescent="0.25"/>
    <row r="1124" ht="17.25" hidden="1" customHeight="1" x14ac:dyDescent="0.25"/>
    <row r="1125" ht="17.25" hidden="1" customHeight="1" x14ac:dyDescent="0.25"/>
    <row r="1126" ht="17.25" hidden="1" customHeight="1" x14ac:dyDescent="0.25"/>
    <row r="1127" ht="17.25" hidden="1" customHeight="1" x14ac:dyDescent="0.25"/>
    <row r="1128" ht="17.25" hidden="1" customHeight="1" x14ac:dyDescent="0.25"/>
    <row r="1129" ht="17.25" hidden="1" customHeight="1" x14ac:dyDescent="0.25"/>
    <row r="1130" ht="17.25" hidden="1" customHeight="1" x14ac:dyDescent="0.25"/>
    <row r="1131" ht="17.25" hidden="1" customHeight="1" x14ac:dyDescent="0.25"/>
    <row r="1132" ht="17.25" hidden="1" customHeight="1" x14ac:dyDescent="0.25"/>
    <row r="1133" ht="17.25" hidden="1" customHeight="1" x14ac:dyDescent="0.25"/>
    <row r="1134" ht="17.25" hidden="1" customHeight="1" x14ac:dyDescent="0.25"/>
    <row r="1135" ht="17.25" hidden="1" customHeight="1" x14ac:dyDescent="0.25"/>
    <row r="1136" ht="17.25" hidden="1" customHeight="1" x14ac:dyDescent="0.25"/>
    <row r="1137" ht="17.25" hidden="1" customHeight="1" x14ac:dyDescent="0.25"/>
    <row r="1138" ht="17.25" hidden="1" customHeight="1" x14ac:dyDescent="0.25"/>
    <row r="1139" ht="17.25" hidden="1" customHeight="1" x14ac:dyDescent="0.25"/>
    <row r="1140" ht="17.25" hidden="1" customHeight="1" x14ac:dyDescent="0.25"/>
    <row r="1141" ht="17.25" hidden="1" customHeight="1" x14ac:dyDescent="0.25"/>
    <row r="1142" ht="17.25" hidden="1" customHeight="1" x14ac:dyDescent="0.25"/>
    <row r="1143" ht="17.25" hidden="1" customHeight="1" x14ac:dyDescent="0.25"/>
    <row r="1144" ht="17.25" hidden="1" customHeight="1" x14ac:dyDescent="0.25"/>
    <row r="1145" ht="17.25" hidden="1" customHeight="1" x14ac:dyDescent="0.25"/>
    <row r="1146" ht="17.25" hidden="1" customHeight="1" x14ac:dyDescent="0.25"/>
    <row r="1147" ht="17.25" hidden="1" customHeight="1" x14ac:dyDescent="0.25"/>
    <row r="1148" ht="17.25" hidden="1" customHeight="1" x14ac:dyDescent="0.25"/>
    <row r="1149" ht="17.25" hidden="1" customHeight="1" x14ac:dyDescent="0.25"/>
    <row r="1150" ht="17.25" hidden="1" customHeight="1" x14ac:dyDescent="0.25"/>
    <row r="1151" ht="17.25" hidden="1" customHeight="1" x14ac:dyDescent="0.25"/>
    <row r="1152" ht="17.25" hidden="1" customHeight="1" x14ac:dyDescent="0.25"/>
    <row r="1153" ht="17.25" hidden="1" customHeight="1" x14ac:dyDescent="0.25"/>
    <row r="1154" ht="17.25" hidden="1" customHeight="1" x14ac:dyDescent="0.25"/>
    <row r="1155" ht="17.25" hidden="1" customHeight="1" x14ac:dyDescent="0.25"/>
    <row r="1156" ht="17.25" hidden="1" customHeight="1" x14ac:dyDescent="0.25"/>
    <row r="1157" ht="17.25" hidden="1" customHeight="1" x14ac:dyDescent="0.25"/>
    <row r="1158" ht="17.25" hidden="1" customHeight="1" x14ac:dyDescent="0.25"/>
    <row r="1159" ht="17.25" hidden="1" customHeight="1" x14ac:dyDescent="0.25"/>
    <row r="1160" ht="17.25" hidden="1" customHeight="1" x14ac:dyDescent="0.25"/>
    <row r="1161" ht="17.25" hidden="1" customHeight="1" x14ac:dyDescent="0.25"/>
    <row r="1162" ht="17.25" hidden="1" customHeight="1" x14ac:dyDescent="0.25"/>
    <row r="1163" ht="17.25" hidden="1" customHeight="1" x14ac:dyDescent="0.25"/>
    <row r="1164" ht="17.25" hidden="1" customHeight="1" x14ac:dyDescent="0.25"/>
    <row r="1165" ht="17.25" hidden="1" customHeight="1" x14ac:dyDescent="0.25"/>
    <row r="1166" ht="17.25" hidden="1" customHeight="1" x14ac:dyDescent="0.25"/>
    <row r="1167" ht="17.25" hidden="1" customHeight="1" x14ac:dyDescent="0.25"/>
    <row r="1168" ht="17.25" hidden="1" customHeight="1" x14ac:dyDescent="0.25"/>
    <row r="1169" ht="17.25" hidden="1" customHeight="1" x14ac:dyDescent="0.25"/>
    <row r="1170" ht="17.25" hidden="1" customHeight="1" x14ac:dyDescent="0.25"/>
    <row r="1171" ht="17.25" hidden="1" customHeight="1" x14ac:dyDescent="0.25"/>
    <row r="1172" ht="17.25" hidden="1" customHeight="1" x14ac:dyDescent="0.25"/>
    <row r="1173" ht="17.25" hidden="1" customHeight="1" x14ac:dyDescent="0.25"/>
    <row r="1174" ht="17.25" hidden="1" customHeight="1" x14ac:dyDescent="0.25"/>
    <row r="1175" ht="17.25" hidden="1" customHeight="1" x14ac:dyDescent="0.25"/>
    <row r="1176" ht="17.25" hidden="1" customHeight="1" x14ac:dyDescent="0.25"/>
    <row r="1177" ht="17.25" hidden="1" customHeight="1" x14ac:dyDescent="0.25"/>
    <row r="1178" ht="17.25" hidden="1" customHeight="1" x14ac:dyDescent="0.25"/>
    <row r="1179" ht="17.25" hidden="1" customHeight="1" x14ac:dyDescent="0.25"/>
    <row r="1180" ht="17.25" hidden="1" customHeight="1" x14ac:dyDescent="0.25"/>
    <row r="1181" ht="17.25" hidden="1" customHeight="1" x14ac:dyDescent="0.25"/>
    <row r="1182" ht="17.25" hidden="1" customHeight="1" x14ac:dyDescent="0.25"/>
    <row r="1183" ht="17.25" hidden="1" customHeight="1" x14ac:dyDescent="0.25"/>
    <row r="1184" ht="17.25" hidden="1" customHeight="1" x14ac:dyDescent="0.25"/>
    <row r="1185" ht="17.25" hidden="1" customHeight="1" x14ac:dyDescent="0.25"/>
    <row r="1186" ht="17.25" hidden="1" customHeight="1" x14ac:dyDescent="0.25"/>
    <row r="1187" ht="17.25" hidden="1" customHeight="1" x14ac:dyDescent="0.25"/>
    <row r="1188" ht="17.25" hidden="1" customHeight="1" x14ac:dyDescent="0.25"/>
    <row r="1189" ht="17.25" hidden="1" customHeight="1" x14ac:dyDescent="0.25"/>
    <row r="1190" ht="17.25" hidden="1" customHeight="1" x14ac:dyDescent="0.25"/>
    <row r="1191" ht="17.25" hidden="1" customHeight="1" x14ac:dyDescent="0.25"/>
    <row r="1192" ht="17.25" hidden="1" customHeight="1" x14ac:dyDescent="0.25"/>
    <row r="1193" ht="17.25" hidden="1" customHeight="1" x14ac:dyDescent="0.25"/>
    <row r="1194" ht="17.25" hidden="1" customHeight="1" x14ac:dyDescent="0.25"/>
    <row r="1195" ht="17.25" hidden="1" customHeight="1" x14ac:dyDescent="0.25"/>
    <row r="1196" ht="17.25" hidden="1" customHeight="1" x14ac:dyDescent="0.25"/>
    <row r="1197" ht="17.25" hidden="1" customHeight="1" x14ac:dyDescent="0.25"/>
    <row r="1198" ht="17.25" hidden="1" customHeight="1" x14ac:dyDescent="0.25"/>
    <row r="1199" ht="17.25" hidden="1" customHeight="1" x14ac:dyDescent="0.25"/>
    <row r="1200" ht="17.25" hidden="1" customHeight="1" x14ac:dyDescent="0.25"/>
    <row r="1201" ht="17.25" hidden="1" customHeight="1" x14ac:dyDescent="0.25"/>
    <row r="1202" ht="17.25" hidden="1" customHeight="1" x14ac:dyDescent="0.25"/>
    <row r="1203" ht="17.25" hidden="1" customHeight="1" x14ac:dyDescent="0.25"/>
    <row r="1204" ht="17.25" hidden="1" customHeight="1" x14ac:dyDescent="0.25"/>
    <row r="1205" ht="17.25" hidden="1" customHeight="1" x14ac:dyDescent="0.25"/>
    <row r="1206" ht="17.25" hidden="1" customHeight="1" x14ac:dyDescent="0.25"/>
    <row r="1207" ht="17.25" hidden="1" customHeight="1" x14ac:dyDescent="0.25"/>
    <row r="1208" ht="17.25" hidden="1" customHeight="1" x14ac:dyDescent="0.25"/>
    <row r="1209" ht="17.25" hidden="1" customHeight="1" x14ac:dyDescent="0.25"/>
    <row r="1210" ht="17.25" hidden="1" customHeight="1" x14ac:dyDescent="0.25"/>
    <row r="1211" ht="17.25" hidden="1" customHeight="1" x14ac:dyDescent="0.25"/>
    <row r="1212" ht="17.25" hidden="1" customHeight="1" x14ac:dyDescent="0.25"/>
    <row r="1213" ht="17.25" hidden="1" customHeight="1" x14ac:dyDescent="0.25"/>
    <row r="1214" ht="17.25" hidden="1" customHeight="1" x14ac:dyDescent="0.25"/>
    <row r="1215" ht="17.25" hidden="1" customHeight="1" x14ac:dyDescent="0.25"/>
    <row r="1216" ht="17.25" hidden="1" customHeight="1" x14ac:dyDescent="0.25"/>
    <row r="1217" ht="17.25" hidden="1" customHeight="1" x14ac:dyDescent="0.25"/>
    <row r="1218" ht="17.25" hidden="1" customHeight="1" x14ac:dyDescent="0.25"/>
    <row r="1219" ht="17.25" hidden="1" customHeight="1" x14ac:dyDescent="0.25"/>
    <row r="1220" ht="17.25" hidden="1" customHeight="1" x14ac:dyDescent="0.25"/>
    <row r="1221" ht="17.25" hidden="1" customHeight="1" x14ac:dyDescent="0.25"/>
    <row r="1222" ht="17.25" hidden="1" customHeight="1" x14ac:dyDescent="0.25"/>
    <row r="1223" ht="17.25" hidden="1" customHeight="1" x14ac:dyDescent="0.25"/>
    <row r="1224" ht="17.25" hidden="1" customHeight="1" x14ac:dyDescent="0.25"/>
    <row r="1225" ht="17.25" hidden="1" customHeight="1" x14ac:dyDescent="0.25"/>
    <row r="1226" ht="17.25" hidden="1" customHeight="1" x14ac:dyDescent="0.25"/>
    <row r="1227" ht="17.25" hidden="1" customHeight="1" x14ac:dyDescent="0.25"/>
    <row r="1228" ht="17.25" hidden="1" customHeight="1" x14ac:dyDescent="0.25"/>
    <row r="1229" ht="17.25" hidden="1" customHeight="1" x14ac:dyDescent="0.25"/>
    <row r="1230" ht="17.25" hidden="1" customHeight="1" x14ac:dyDescent="0.25"/>
    <row r="1231" ht="17.25" hidden="1" customHeight="1" x14ac:dyDescent="0.25"/>
    <row r="1232" ht="17.25" hidden="1" customHeight="1" x14ac:dyDescent="0.25"/>
    <row r="1233" ht="17.25" hidden="1" customHeight="1" x14ac:dyDescent="0.25"/>
    <row r="1234" ht="17.25" hidden="1" customHeight="1" x14ac:dyDescent="0.25"/>
    <row r="1235" ht="17.25" hidden="1" customHeight="1" x14ac:dyDescent="0.25"/>
    <row r="1236" ht="17.25" hidden="1" customHeight="1" x14ac:dyDescent="0.25"/>
    <row r="1237" ht="17.25" hidden="1" customHeight="1" x14ac:dyDescent="0.25"/>
    <row r="1238" ht="17.25" hidden="1" customHeight="1" x14ac:dyDescent="0.25"/>
    <row r="1239" ht="17.25" hidden="1" customHeight="1" x14ac:dyDescent="0.25"/>
    <row r="1240" ht="17.25" hidden="1" customHeight="1" x14ac:dyDescent="0.25"/>
    <row r="1241" ht="17.25" hidden="1" customHeight="1" x14ac:dyDescent="0.25"/>
    <row r="1242" ht="17.25" hidden="1" customHeight="1" x14ac:dyDescent="0.25"/>
    <row r="1243" ht="17.25" hidden="1" customHeight="1" x14ac:dyDescent="0.25"/>
    <row r="1244" ht="17.25" hidden="1" customHeight="1" x14ac:dyDescent="0.25"/>
    <row r="1245" ht="17.25" hidden="1" customHeight="1" x14ac:dyDescent="0.25"/>
    <row r="1246" ht="17.25" hidden="1" customHeight="1" x14ac:dyDescent="0.25"/>
    <row r="1247" ht="17.25" hidden="1" customHeight="1" x14ac:dyDescent="0.25"/>
    <row r="1248" ht="17.25" hidden="1" customHeight="1" x14ac:dyDescent="0.25"/>
    <row r="1249" ht="17.25" hidden="1" customHeight="1" x14ac:dyDescent="0.25"/>
    <row r="1250" ht="17.25" hidden="1" customHeight="1" x14ac:dyDescent="0.25"/>
    <row r="1251" ht="17.25" hidden="1" customHeight="1" x14ac:dyDescent="0.25"/>
    <row r="1252" ht="17.25" hidden="1" customHeight="1" x14ac:dyDescent="0.25"/>
    <row r="1253" ht="17.25" hidden="1" customHeight="1" x14ac:dyDescent="0.25"/>
    <row r="1254" ht="17.25" hidden="1" customHeight="1" x14ac:dyDescent="0.25"/>
    <row r="1255" ht="17.25" hidden="1" customHeight="1" x14ac:dyDescent="0.25"/>
    <row r="1256" ht="17.25" hidden="1" customHeight="1" x14ac:dyDescent="0.25"/>
    <row r="1257" ht="17.25" hidden="1" customHeight="1" x14ac:dyDescent="0.25"/>
    <row r="1258" ht="17.25" hidden="1" customHeight="1" x14ac:dyDescent="0.25"/>
    <row r="1259" ht="17.25" hidden="1" customHeight="1" x14ac:dyDescent="0.25"/>
    <row r="1260" ht="17.25" hidden="1" customHeight="1" x14ac:dyDescent="0.25"/>
    <row r="1261" ht="17.25" hidden="1" customHeight="1" x14ac:dyDescent="0.25"/>
    <row r="1262" ht="17.25" hidden="1" customHeight="1" x14ac:dyDescent="0.25"/>
    <row r="1263" ht="17.25" hidden="1" customHeight="1" x14ac:dyDescent="0.25"/>
    <row r="1264" ht="17.25" hidden="1" customHeight="1" x14ac:dyDescent="0.25"/>
    <row r="1265" ht="17.25" hidden="1" customHeight="1" x14ac:dyDescent="0.25"/>
    <row r="1266" ht="17.25" hidden="1" customHeight="1" x14ac:dyDescent="0.25"/>
    <row r="1267" ht="17.25" hidden="1" customHeight="1" x14ac:dyDescent="0.25"/>
    <row r="1268" ht="17.25" hidden="1" customHeight="1" x14ac:dyDescent="0.25"/>
    <row r="1269" ht="17.25" hidden="1" customHeight="1" x14ac:dyDescent="0.25"/>
    <row r="1270" ht="17.25" hidden="1" customHeight="1" x14ac:dyDescent="0.25"/>
    <row r="1271" ht="17.25" hidden="1" customHeight="1" x14ac:dyDescent="0.25"/>
    <row r="1272" ht="17.25" hidden="1" customHeight="1" x14ac:dyDescent="0.25"/>
    <row r="1273" ht="17.25" hidden="1" customHeight="1" x14ac:dyDescent="0.25"/>
    <row r="1274" ht="17.25" hidden="1" customHeight="1" x14ac:dyDescent="0.25"/>
    <row r="1275" ht="17.25" hidden="1" customHeight="1" x14ac:dyDescent="0.25"/>
    <row r="1276" ht="17.25" hidden="1" customHeight="1" x14ac:dyDescent="0.25"/>
    <row r="1277" ht="17.25" hidden="1" customHeight="1" x14ac:dyDescent="0.25"/>
    <row r="1278" ht="17.25" hidden="1" customHeight="1" x14ac:dyDescent="0.25"/>
    <row r="1279" ht="17.25" hidden="1" customHeight="1" x14ac:dyDescent="0.25"/>
    <row r="1280" ht="17.25" hidden="1" customHeight="1" x14ac:dyDescent="0.25"/>
    <row r="1281" ht="17.25" hidden="1" customHeight="1" x14ac:dyDescent="0.25"/>
    <row r="1282" ht="17.25" hidden="1" customHeight="1" x14ac:dyDescent="0.25"/>
    <row r="1283" ht="17.25" hidden="1" customHeight="1" x14ac:dyDescent="0.25"/>
    <row r="1284" ht="17.25" hidden="1" customHeight="1" x14ac:dyDescent="0.25"/>
    <row r="1285" ht="17.25" hidden="1" customHeight="1" x14ac:dyDescent="0.25"/>
    <row r="1286" ht="17.25" hidden="1" customHeight="1" x14ac:dyDescent="0.25"/>
    <row r="1287" ht="17.25" hidden="1" customHeight="1" x14ac:dyDescent="0.25"/>
    <row r="1288" ht="17.25" hidden="1" customHeight="1" x14ac:dyDescent="0.25"/>
    <row r="1289" ht="17.25" hidden="1" customHeight="1" x14ac:dyDescent="0.25"/>
    <row r="1290" ht="17.25" hidden="1" customHeight="1" x14ac:dyDescent="0.25"/>
    <row r="1291" ht="17.25" hidden="1" customHeight="1" x14ac:dyDescent="0.25"/>
    <row r="1292" ht="17.25" hidden="1" customHeight="1" x14ac:dyDescent="0.25"/>
    <row r="1293" ht="17.25" hidden="1" customHeight="1" x14ac:dyDescent="0.25"/>
    <row r="1294" ht="17.25" hidden="1" customHeight="1" x14ac:dyDescent="0.25"/>
    <row r="1295" ht="17.25" hidden="1" customHeight="1" x14ac:dyDescent="0.25"/>
    <row r="1296" ht="17.25" hidden="1" customHeight="1" x14ac:dyDescent="0.25"/>
    <row r="1297" ht="17.25" hidden="1" customHeight="1" x14ac:dyDescent="0.25"/>
    <row r="1298" ht="17.25" hidden="1" customHeight="1" x14ac:dyDescent="0.25"/>
    <row r="1299" ht="17.25" hidden="1" customHeight="1" x14ac:dyDescent="0.25"/>
    <row r="1300" ht="17.25" hidden="1" customHeight="1" x14ac:dyDescent="0.25"/>
    <row r="1301" ht="17.25" hidden="1" customHeight="1" x14ac:dyDescent="0.25"/>
    <row r="1302" ht="17.25" hidden="1" customHeight="1" x14ac:dyDescent="0.25"/>
    <row r="1303" ht="17.25" hidden="1" customHeight="1" x14ac:dyDescent="0.25"/>
    <row r="1304" ht="17.25" hidden="1" customHeight="1" x14ac:dyDescent="0.25"/>
    <row r="1305" ht="17.25" hidden="1" customHeight="1" x14ac:dyDescent="0.25"/>
    <row r="1306" ht="17.25" hidden="1" customHeight="1" x14ac:dyDescent="0.25"/>
    <row r="1307" ht="17.25" hidden="1" customHeight="1" x14ac:dyDescent="0.25"/>
    <row r="1308" ht="17.25" hidden="1" customHeight="1" x14ac:dyDescent="0.25"/>
    <row r="1309" ht="17.25" hidden="1" customHeight="1" x14ac:dyDescent="0.25"/>
    <row r="1310" ht="17.25" hidden="1" customHeight="1" x14ac:dyDescent="0.25"/>
    <row r="1311" ht="17.25" hidden="1" customHeight="1" x14ac:dyDescent="0.25"/>
    <row r="1312" ht="17.25" hidden="1" customHeight="1" x14ac:dyDescent="0.25"/>
    <row r="1313" ht="17.25" hidden="1" customHeight="1" x14ac:dyDescent="0.25"/>
    <row r="1314" ht="17.25" hidden="1" customHeight="1" x14ac:dyDescent="0.25"/>
    <row r="1315" ht="17.25" hidden="1" customHeight="1" x14ac:dyDescent="0.25"/>
    <row r="1316" ht="17.25" hidden="1" customHeight="1" x14ac:dyDescent="0.25"/>
    <row r="1317" ht="17.25" hidden="1" customHeight="1" x14ac:dyDescent="0.25"/>
    <row r="1318" ht="17.25" hidden="1" customHeight="1" x14ac:dyDescent="0.25"/>
    <row r="1319" ht="17.25" hidden="1" customHeight="1" x14ac:dyDescent="0.25"/>
    <row r="1320" ht="17.25" hidden="1" customHeight="1" x14ac:dyDescent="0.25"/>
    <row r="1321" ht="17.25" hidden="1" customHeight="1" x14ac:dyDescent="0.25"/>
    <row r="1322" ht="17.25" hidden="1" customHeight="1" x14ac:dyDescent="0.25"/>
    <row r="1323" ht="17.25" hidden="1" customHeight="1" x14ac:dyDescent="0.25"/>
    <row r="1324" ht="17.25" hidden="1" customHeight="1" x14ac:dyDescent="0.25"/>
    <row r="1325" ht="17.25" hidden="1" customHeight="1" x14ac:dyDescent="0.25"/>
    <row r="1326" ht="17.25" hidden="1" customHeight="1" x14ac:dyDescent="0.25"/>
    <row r="1327" ht="17.25" hidden="1" customHeight="1" x14ac:dyDescent="0.25"/>
    <row r="1328" ht="17.25" hidden="1" customHeight="1" x14ac:dyDescent="0.25"/>
    <row r="1329" ht="17.25" hidden="1" customHeight="1" x14ac:dyDescent="0.25"/>
    <row r="1330" ht="17.25" hidden="1" customHeight="1" x14ac:dyDescent="0.25"/>
    <row r="1331" ht="17.25" hidden="1" customHeight="1" x14ac:dyDescent="0.25"/>
    <row r="1332" ht="17.25" hidden="1" customHeight="1" x14ac:dyDescent="0.25"/>
    <row r="1333" ht="17.25" hidden="1" customHeight="1" x14ac:dyDescent="0.25"/>
    <row r="1334" ht="17.25" hidden="1" customHeight="1" x14ac:dyDescent="0.25"/>
    <row r="1335" ht="17.25" hidden="1" customHeight="1" x14ac:dyDescent="0.25"/>
    <row r="1336" ht="17.25" hidden="1" customHeight="1" x14ac:dyDescent="0.25"/>
    <row r="1337" ht="17.25" hidden="1" customHeight="1" x14ac:dyDescent="0.25"/>
    <row r="1338" ht="17.25" hidden="1" customHeight="1" x14ac:dyDescent="0.25"/>
    <row r="1339" ht="17.25" hidden="1" customHeight="1" x14ac:dyDescent="0.25"/>
    <row r="1340" ht="17.25" hidden="1" customHeight="1" x14ac:dyDescent="0.25"/>
    <row r="1341" ht="17.25" hidden="1" customHeight="1" x14ac:dyDescent="0.25"/>
    <row r="1342" ht="17.25" hidden="1" customHeight="1" x14ac:dyDescent="0.25"/>
    <row r="1343" ht="17.25" hidden="1" customHeight="1" x14ac:dyDescent="0.25"/>
    <row r="1344" ht="17.25" hidden="1" customHeight="1" x14ac:dyDescent="0.25"/>
    <row r="1345" ht="17.25" hidden="1" customHeight="1" x14ac:dyDescent="0.25"/>
    <row r="1346" ht="17.25" hidden="1" customHeight="1" x14ac:dyDescent="0.25"/>
    <row r="1347" ht="17.25" hidden="1" customHeight="1" x14ac:dyDescent="0.25"/>
    <row r="1348" ht="17.25" hidden="1" customHeight="1" x14ac:dyDescent="0.25"/>
    <row r="1349" ht="17.25" hidden="1" customHeight="1" x14ac:dyDescent="0.25"/>
    <row r="1350" ht="17.25" hidden="1" customHeight="1" x14ac:dyDescent="0.25"/>
    <row r="1351" ht="17.25" hidden="1" customHeight="1" x14ac:dyDescent="0.25"/>
    <row r="1352" ht="17.25" hidden="1" customHeight="1" x14ac:dyDescent="0.25"/>
    <row r="1353" ht="17.25" hidden="1" customHeight="1" x14ac:dyDescent="0.25"/>
    <row r="1354" ht="17.25" hidden="1" customHeight="1" x14ac:dyDescent="0.25"/>
    <row r="1355" ht="17.25" hidden="1" customHeight="1" x14ac:dyDescent="0.25"/>
    <row r="1356" ht="17.25" hidden="1" customHeight="1" x14ac:dyDescent="0.25"/>
    <row r="1357" ht="17.25" hidden="1" customHeight="1" x14ac:dyDescent="0.25"/>
    <row r="1358" ht="17.25" hidden="1" customHeight="1" x14ac:dyDescent="0.25"/>
    <row r="1359" ht="17.25" hidden="1" customHeight="1" x14ac:dyDescent="0.25"/>
    <row r="1360" ht="17.25" hidden="1" customHeight="1" x14ac:dyDescent="0.25"/>
    <row r="1361" ht="17.25" hidden="1" customHeight="1" x14ac:dyDescent="0.25"/>
    <row r="1362" ht="17.25" hidden="1" customHeight="1" x14ac:dyDescent="0.25"/>
    <row r="1363" ht="17.25" hidden="1" customHeight="1" x14ac:dyDescent="0.25"/>
    <row r="1364" ht="17.25" hidden="1" customHeight="1" x14ac:dyDescent="0.25"/>
    <row r="1365" ht="17.25" hidden="1" customHeight="1" x14ac:dyDescent="0.25"/>
    <row r="1366" ht="17.25" hidden="1" customHeight="1" x14ac:dyDescent="0.25"/>
    <row r="1367" ht="17.25" hidden="1" customHeight="1" x14ac:dyDescent="0.25"/>
    <row r="1368" ht="17.25" hidden="1" customHeight="1" x14ac:dyDescent="0.25"/>
    <row r="1369" ht="17.25" hidden="1" customHeight="1" x14ac:dyDescent="0.25"/>
    <row r="1370" ht="17.25" hidden="1" customHeight="1" x14ac:dyDescent="0.25"/>
    <row r="1371" ht="17.25" hidden="1" customHeight="1" x14ac:dyDescent="0.25"/>
    <row r="1372" ht="17.25" hidden="1" customHeight="1" x14ac:dyDescent="0.25"/>
    <row r="1373" ht="17.25" hidden="1" customHeight="1" x14ac:dyDescent="0.25"/>
    <row r="1374" ht="17.25" hidden="1" customHeight="1" x14ac:dyDescent="0.25"/>
    <row r="1375" ht="17.25" hidden="1" customHeight="1" x14ac:dyDescent="0.25"/>
    <row r="1376" ht="17.25" hidden="1" customHeight="1" x14ac:dyDescent="0.25"/>
    <row r="1377" ht="17.25" hidden="1" customHeight="1" x14ac:dyDescent="0.25"/>
    <row r="1378" ht="17.25" hidden="1" customHeight="1" x14ac:dyDescent="0.25"/>
    <row r="1379" ht="17.25" hidden="1" customHeight="1" x14ac:dyDescent="0.25"/>
    <row r="1380" ht="17.25" hidden="1" customHeight="1" x14ac:dyDescent="0.25"/>
    <row r="1381" ht="17.25" hidden="1" customHeight="1" x14ac:dyDescent="0.25"/>
    <row r="1382" ht="17.25" hidden="1" customHeight="1" x14ac:dyDescent="0.25"/>
    <row r="1383" ht="17.25" hidden="1" customHeight="1" x14ac:dyDescent="0.25"/>
    <row r="1384" ht="17.25" hidden="1" customHeight="1" x14ac:dyDescent="0.25"/>
    <row r="1385" ht="17.25" hidden="1" customHeight="1" x14ac:dyDescent="0.25"/>
    <row r="1386" ht="17.25" hidden="1" customHeight="1" x14ac:dyDescent="0.25"/>
    <row r="1387" ht="17.25" hidden="1" customHeight="1" x14ac:dyDescent="0.25"/>
    <row r="1388" ht="17.25" hidden="1" customHeight="1" x14ac:dyDescent="0.25"/>
    <row r="1389" ht="17.25" hidden="1" customHeight="1" x14ac:dyDescent="0.25"/>
    <row r="1390" ht="17.25" hidden="1" customHeight="1" x14ac:dyDescent="0.25"/>
    <row r="1391" ht="17.25" hidden="1" customHeight="1" x14ac:dyDescent="0.25"/>
    <row r="1392" ht="17.25" hidden="1" customHeight="1" x14ac:dyDescent="0.25"/>
    <row r="1393" ht="17.25" hidden="1" customHeight="1" x14ac:dyDescent="0.25"/>
    <row r="1394" ht="17.25" hidden="1" customHeight="1" x14ac:dyDescent="0.25"/>
    <row r="1395" ht="17.25" hidden="1" customHeight="1" x14ac:dyDescent="0.25"/>
    <row r="1396" ht="17.25" hidden="1" customHeight="1" x14ac:dyDescent="0.25"/>
    <row r="1397" ht="17.25" hidden="1" customHeight="1" x14ac:dyDescent="0.25"/>
    <row r="1398" ht="17.25" hidden="1" customHeight="1" x14ac:dyDescent="0.25"/>
    <row r="1399" ht="17.25" hidden="1" customHeight="1" x14ac:dyDescent="0.25"/>
    <row r="1400" ht="17.25" hidden="1" customHeight="1" x14ac:dyDescent="0.25"/>
    <row r="1401" ht="17.25" hidden="1" customHeight="1" x14ac:dyDescent="0.25"/>
    <row r="1402" ht="17.25" hidden="1" customHeight="1" x14ac:dyDescent="0.25"/>
    <row r="1403" ht="17.25" hidden="1" customHeight="1" x14ac:dyDescent="0.25"/>
    <row r="1404" ht="17.25" hidden="1" customHeight="1" x14ac:dyDescent="0.25"/>
    <row r="1405" ht="17.25" hidden="1" customHeight="1" x14ac:dyDescent="0.25"/>
    <row r="1406" ht="17.25" hidden="1" customHeight="1" x14ac:dyDescent="0.25"/>
    <row r="1407" ht="17.25" hidden="1" customHeight="1" x14ac:dyDescent="0.25"/>
    <row r="1408" ht="17.25" hidden="1" customHeight="1" x14ac:dyDescent="0.25"/>
    <row r="1409" ht="17.25" hidden="1" customHeight="1" x14ac:dyDescent="0.25"/>
    <row r="1410" ht="17.25" hidden="1" customHeight="1" x14ac:dyDescent="0.25"/>
    <row r="1411" ht="17.25" hidden="1" customHeight="1" x14ac:dyDescent="0.25"/>
    <row r="1412" ht="17.25" hidden="1" customHeight="1" x14ac:dyDescent="0.25"/>
    <row r="1413" ht="17.25" hidden="1" customHeight="1" x14ac:dyDescent="0.25"/>
    <row r="1414" ht="17.25" hidden="1" customHeight="1" x14ac:dyDescent="0.25"/>
    <row r="1415" ht="17.25" hidden="1" customHeight="1" x14ac:dyDescent="0.25"/>
    <row r="1416" ht="17.25" hidden="1" customHeight="1" x14ac:dyDescent="0.25"/>
    <row r="1417" ht="17.25" hidden="1" customHeight="1" x14ac:dyDescent="0.25"/>
    <row r="1418" ht="17.25" hidden="1" customHeight="1" x14ac:dyDescent="0.25"/>
    <row r="1419" ht="17.25" hidden="1" customHeight="1" x14ac:dyDescent="0.25"/>
    <row r="1420" ht="17.25" hidden="1" customHeight="1" x14ac:dyDescent="0.25"/>
    <row r="1421" ht="17.25" hidden="1" customHeight="1" x14ac:dyDescent="0.25"/>
    <row r="1422" ht="17.25" hidden="1" customHeight="1" x14ac:dyDescent="0.25"/>
    <row r="1423" ht="17.25" hidden="1" customHeight="1" x14ac:dyDescent="0.25"/>
    <row r="1424" ht="17.25" hidden="1" customHeight="1" x14ac:dyDescent="0.25"/>
    <row r="1425" ht="17.25" hidden="1" customHeight="1" x14ac:dyDescent="0.25"/>
    <row r="1426" ht="17.25" hidden="1" customHeight="1" x14ac:dyDescent="0.25"/>
    <row r="1427" ht="17.25" hidden="1" customHeight="1" x14ac:dyDescent="0.25"/>
    <row r="1428" ht="17.25" hidden="1" customHeight="1" x14ac:dyDescent="0.25"/>
    <row r="1429" ht="17.25" hidden="1" customHeight="1" x14ac:dyDescent="0.25"/>
    <row r="1430" ht="17.25" hidden="1" customHeight="1" x14ac:dyDescent="0.25"/>
    <row r="1431" ht="17.25" hidden="1" customHeight="1" x14ac:dyDescent="0.25"/>
    <row r="1432" ht="17.25" hidden="1" customHeight="1" x14ac:dyDescent="0.25"/>
    <row r="1433" ht="17.25" hidden="1" customHeight="1" x14ac:dyDescent="0.25"/>
    <row r="1434" ht="17.25" hidden="1" customHeight="1" x14ac:dyDescent="0.25"/>
    <row r="1435" ht="17.25" hidden="1" customHeight="1" x14ac:dyDescent="0.25"/>
    <row r="1436" ht="17.25" hidden="1" customHeight="1" x14ac:dyDescent="0.25"/>
    <row r="1437" ht="17.25" hidden="1" customHeight="1" x14ac:dyDescent="0.25"/>
    <row r="1438" ht="17.25" hidden="1" customHeight="1" x14ac:dyDescent="0.25"/>
    <row r="1439" ht="17.25" hidden="1" customHeight="1" x14ac:dyDescent="0.25"/>
    <row r="1440" ht="17.25" hidden="1" customHeight="1" x14ac:dyDescent="0.25"/>
    <row r="1441" ht="17.25" hidden="1" customHeight="1" x14ac:dyDescent="0.25"/>
    <row r="1442" ht="17.25" hidden="1" customHeight="1" x14ac:dyDescent="0.25"/>
    <row r="1443" ht="17.25" hidden="1" customHeight="1" x14ac:dyDescent="0.25"/>
    <row r="1444" ht="17.25" hidden="1" customHeight="1" x14ac:dyDescent="0.25"/>
    <row r="1445" ht="17.25" hidden="1" customHeight="1" x14ac:dyDescent="0.25"/>
    <row r="1446" ht="17.25" hidden="1" customHeight="1" x14ac:dyDescent="0.25"/>
    <row r="1447" ht="17.25" hidden="1" customHeight="1" x14ac:dyDescent="0.25"/>
    <row r="1448" ht="17.25" hidden="1" customHeight="1" x14ac:dyDescent="0.25"/>
    <row r="1449" ht="17.25" hidden="1" customHeight="1" x14ac:dyDescent="0.25"/>
    <row r="1450" ht="17.25" hidden="1" customHeight="1" x14ac:dyDescent="0.25"/>
    <row r="1451" ht="17.25" hidden="1" customHeight="1" x14ac:dyDescent="0.25"/>
    <row r="1452" ht="17.25" hidden="1" customHeight="1" x14ac:dyDescent="0.25"/>
    <row r="1453" ht="17.25" hidden="1" customHeight="1" x14ac:dyDescent="0.25"/>
    <row r="1454" ht="17.25" hidden="1" customHeight="1" x14ac:dyDescent="0.25"/>
    <row r="1455" ht="17.25" hidden="1" customHeight="1" x14ac:dyDescent="0.25"/>
    <row r="1456" ht="17.25" hidden="1" customHeight="1" x14ac:dyDescent="0.25"/>
    <row r="1457" ht="17.25" hidden="1" customHeight="1" x14ac:dyDescent="0.25"/>
    <row r="1458" ht="17.25" hidden="1" customHeight="1" x14ac:dyDescent="0.25"/>
    <row r="1459" ht="17.25" hidden="1" customHeight="1" x14ac:dyDescent="0.25"/>
    <row r="1460" ht="17.25" hidden="1" customHeight="1" x14ac:dyDescent="0.25"/>
    <row r="1461" ht="17.25" hidden="1" customHeight="1" x14ac:dyDescent="0.25"/>
    <row r="1462" ht="17.25" hidden="1" customHeight="1" x14ac:dyDescent="0.25"/>
    <row r="1463" ht="17.25" hidden="1" customHeight="1" x14ac:dyDescent="0.25"/>
    <row r="1464" ht="17.25" hidden="1" customHeight="1" x14ac:dyDescent="0.25"/>
    <row r="1465" ht="17.25" hidden="1" customHeight="1" x14ac:dyDescent="0.25"/>
    <row r="1466" ht="17.25" hidden="1" customHeight="1" x14ac:dyDescent="0.25"/>
    <row r="1467" ht="17.25" hidden="1" customHeight="1" x14ac:dyDescent="0.25"/>
    <row r="1468" ht="17.25" hidden="1" customHeight="1" x14ac:dyDescent="0.25"/>
    <row r="1469" ht="17.25" hidden="1" customHeight="1" x14ac:dyDescent="0.25"/>
    <row r="1470" ht="17.25" hidden="1" customHeight="1" x14ac:dyDescent="0.25"/>
    <row r="1471" ht="17.25" hidden="1" customHeight="1" x14ac:dyDescent="0.25"/>
    <row r="1472" ht="17.25" hidden="1" customHeight="1" x14ac:dyDescent="0.25"/>
    <row r="1473" ht="17.25" hidden="1" customHeight="1" x14ac:dyDescent="0.25"/>
    <row r="1474" ht="17.25" hidden="1" customHeight="1" x14ac:dyDescent="0.25"/>
    <row r="1475" ht="17.25" hidden="1" customHeight="1" x14ac:dyDescent="0.25"/>
    <row r="1476" ht="17.25" hidden="1" customHeight="1" x14ac:dyDescent="0.25"/>
    <row r="1477" ht="17.25" hidden="1" customHeight="1" x14ac:dyDescent="0.25"/>
    <row r="1478" ht="17.25" hidden="1" customHeight="1" x14ac:dyDescent="0.25"/>
    <row r="1479" ht="17.25" hidden="1" customHeight="1" x14ac:dyDescent="0.25"/>
    <row r="1480" ht="17.25" hidden="1" customHeight="1" x14ac:dyDescent="0.25"/>
    <row r="1481" ht="17.25" hidden="1" customHeight="1" x14ac:dyDescent="0.25"/>
    <row r="1482" ht="17.25" hidden="1" customHeight="1" x14ac:dyDescent="0.25"/>
    <row r="1483" ht="17.25" hidden="1" customHeight="1" x14ac:dyDescent="0.25"/>
    <row r="1484" ht="17.25" hidden="1" customHeight="1" x14ac:dyDescent="0.25"/>
    <row r="1485" ht="17.25" hidden="1" customHeight="1" x14ac:dyDescent="0.25"/>
    <row r="1486" ht="17.25" hidden="1" customHeight="1" x14ac:dyDescent="0.25"/>
    <row r="1487" ht="17.25" hidden="1" customHeight="1" x14ac:dyDescent="0.25"/>
    <row r="1488" ht="17.25" hidden="1" customHeight="1" x14ac:dyDescent="0.25"/>
    <row r="1489" ht="17.25" hidden="1" customHeight="1" x14ac:dyDescent="0.25"/>
    <row r="1490" ht="17.25" hidden="1" customHeight="1" x14ac:dyDescent="0.25"/>
    <row r="1491" ht="17.25" hidden="1" customHeight="1" x14ac:dyDescent="0.25"/>
    <row r="1492" ht="17.25" hidden="1" customHeight="1" x14ac:dyDescent="0.25"/>
    <row r="1493" ht="17.25" hidden="1" customHeight="1" x14ac:dyDescent="0.25"/>
    <row r="1494" ht="17.25" hidden="1" customHeight="1" x14ac:dyDescent="0.25"/>
    <row r="1495" ht="17.25" hidden="1" customHeight="1" x14ac:dyDescent="0.25"/>
    <row r="1496" ht="17.25" hidden="1" customHeight="1" x14ac:dyDescent="0.25"/>
    <row r="1497" ht="17.25" hidden="1" customHeight="1" x14ac:dyDescent="0.25"/>
    <row r="1498" ht="17.25" hidden="1" customHeight="1" x14ac:dyDescent="0.25"/>
    <row r="1499" ht="17.25" hidden="1" customHeight="1" x14ac:dyDescent="0.25"/>
    <row r="1500" ht="17.25" hidden="1" customHeight="1" x14ac:dyDescent="0.25"/>
    <row r="1501" ht="17.25" hidden="1" customHeight="1" x14ac:dyDescent="0.25"/>
    <row r="1502" ht="17.25" hidden="1" customHeight="1" x14ac:dyDescent="0.25"/>
    <row r="1503" ht="17.25" hidden="1" customHeight="1" x14ac:dyDescent="0.25"/>
    <row r="1504" ht="17.25" hidden="1" customHeight="1" x14ac:dyDescent="0.25"/>
    <row r="1505" ht="17.25" hidden="1" customHeight="1" x14ac:dyDescent="0.25"/>
    <row r="1506" ht="17.25" hidden="1" customHeight="1" x14ac:dyDescent="0.25"/>
    <row r="1507" ht="17.25" hidden="1" customHeight="1" x14ac:dyDescent="0.25"/>
    <row r="1508" ht="17.25" hidden="1" customHeight="1" x14ac:dyDescent="0.25"/>
    <row r="1509" ht="17.25" hidden="1" customHeight="1" x14ac:dyDescent="0.25"/>
    <row r="1510" ht="17.25" hidden="1" customHeight="1" x14ac:dyDescent="0.25"/>
    <row r="1511" ht="17.25" hidden="1" customHeight="1" x14ac:dyDescent="0.25"/>
    <row r="1512" ht="17.25" hidden="1" customHeight="1" x14ac:dyDescent="0.25"/>
    <row r="1513" ht="17.25" hidden="1" customHeight="1" x14ac:dyDescent="0.25"/>
    <row r="1514" ht="17.25" hidden="1" customHeight="1" x14ac:dyDescent="0.25"/>
    <row r="1515" ht="17.25" hidden="1" customHeight="1" x14ac:dyDescent="0.25"/>
    <row r="1516" ht="17.25" hidden="1" customHeight="1" x14ac:dyDescent="0.25"/>
    <row r="1517" ht="17.25" hidden="1" customHeight="1" x14ac:dyDescent="0.25"/>
    <row r="1518" ht="17.25" hidden="1" customHeight="1" x14ac:dyDescent="0.25"/>
    <row r="1519" ht="17.25" hidden="1" customHeight="1" x14ac:dyDescent="0.25"/>
    <row r="1520" ht="17.25" hidden="1" customHeight="1" x14ac:dyDescent="0.25"/>
    <row r="1521" ht="17.25" hidden="1" customHeight="1" x14ac:dyDescent="0.25"/>
    <row r="1522" ht="17.25" hidden="1" customHeight="1" x14ac:dyDescent="0.25"/>
    <row r="1523" ht="17.25" hidden="1" customHeight="1" x14ac:dyDescent="0.25"/>
    <row r="1524" ht="17.25" hidden="1" customHeight="1" x14ac:dyDescent="0.25"/>
    <row r="1525" ht="17.25" hidden="1" customHeight="1" x14ac:dyDescent="0.25"/>
    <row r="1526" ht="17.25" hidden="1" customHeight="1" x14ac:dyDescent="0.25"/>
    <row r="1527" ht="17.25" hidden="1" customHeight="1" x14ac:dyDescent="0.25"/>
    <row r="1528" ht="17.25" hidden="1" customHeight="1" x14ac:dyDescent="0.25"/>
    <row r="1529" ht="17.25" hidden="1" customHeight="1" x14ac:dyDescent="0.25"/>
    <row r="1530" ht="17.25" hidden="1" customHeight="1" x14ac:dyDescent="0.25"/>
    <row r="1531" ht="17.25" hidden="1" customHeight="1" x14ac:dyDescent="0.25"/>
    <row r="1532" ht="17.25" hidden="1" customHeight="1" x14ac:dyDescent="0.25"/>
    <row r="1533" ht="17.25" hidden="1" customHeight="1" x14ac:dyDescent="0.25"/>
    <row r="1534" ht="17.25" hidden="1" customHeight="1" x14ac:dyDescent="0.25"/>
    <row r="1535" ht="17.25" hidden="1" customHeight="1" x14ac:dyDescent="0.25"/>
    <row r="1536" ht="17.25" hidden="1" customHeight="1" x14ac:dyDescent="0.25"/>
    <row r="1537" ht="17.25" hidden="1" customHeight="1" x14ac:dyDescent="0.25"/>
    <row r="1538" ht="17.25" hidden="1" customHeight="1" x14ac:dyDescent="0.25"/>
    <row r="1539" ht="17.25" hidden="1" customHeight="1" x14ac:dyDescent="0.25"/>
    <row r="1540" ht="17.25" hidden="1" customHeight="1" x14ac:dyDescent="0.25"/>
    <row r="1541" ht="17.25" hidden="1" customHeight="1" x14ac:dyDescent="0.25"/>
    <row r="1542" ht="17.25" hidden="1" customHeight="1" x14ac:dyDescent="0.25"/>
    <row r="1543" ht="17.25" hidden="1" customHeight="1" x14ac:dyDescent="0.25"/>
    <row r="1544" ht="17.25" hidden="1" customHeight="1" x14ac:dyDescent="0.25"/>
    <row r="1545" ht="17.25" hidden="1" customHeight="1" x14ac:dyDescent="0.25"/>
    <row r="1546" ht="17.25" hidden="1" customHeight="1" x14ac:dyDescent="0.25"/>
    <row r="1547" ht="17.25" hidden="1" customHeight="1" x14ac:dyDescent="0.25"/>
    <row r="1548" ht="17.25" hidden="1" customHeight="1" x14ac:dyDescent="0.25"/>
    <row r="1549" ht="17.25" hidden="1" customHeight="1" x14ac:dyDescent="0.25"/>
    <row r="1550" ht="17.25" hidden="1" customHeight="1" x14ac:dyDescent="0.25"/>
    <row r="1551" ht="17.25" hidden="1" customHeight="1" x14ac:dyDescent="0.25"/>
    <row r="1552" ht="17.25" hidden="1" customHeight="1" x14ac:dyDescent="0.25"/>
    <row r="1553" ht="17.25" hidden="1" customHeight="1" x14ac:dyDescent="0.25"/>
    <row r="1554" ht="17.25" hidden="1" customHeight="1" x14ac:dyDescent="0.25"/>
    <row r="1555" ht="17.25" hidden="1" customHeight="1" x14ac:dyDescent="0.25"/>
    <row r="1556" ht="17.25" hidden="1" customHeight="1" x14ac:dyDescent="0.25"/>
    <row r="1557" ht="17.25" hidden="1" customHeight="1" x14ac:dyDescent="0.25"/>
    <row r="1558" ht="17.25" hidden="1" customHeight="1" x14ac:dyDescent="0.25"/>
    <row r="1559" ht="17.25" hidden="1" customHeight="1" x14ac:dyDescent="0.25"/>
    <row r="1560" ht="17.25" hidden="1" customHeight="1" x14ac:dyDescent="0.25"/>
    <row r="1561" ht="17.25" hidden="1" customHeight="1" x14ac:dyDescent="0.25"/>
    <row r="1562" ht="17.25" hidden="1" customHeight="1" x14ac:dyDescent="0.25"/>
    <row r="1563" ht="17.25" hidden="1" customHeight="1" x14ac:dyDescent="0.25"/>
    <row r="1564" ht="17.25" hidden="1" customHeight="1" x14ac:dyDescent="0.25"/>
    <row r="1565" ht="17.25" hidden="1" customHeight="1" x14ac:dyDescent="0.25"/>
    <row r="1566" ht="17.25" hidden="1" customHeight="1" x14ac:dyDescent="0.25"/>
    <row r="1567" ht="17.25" hidden="1" customHeight="1" x14ac:dyDescent="0.25"/>
    <row r="1568" ht="17.25" hidden="1" customHeight="1" x14ac:dyDescent="0.25"/>
    <row r="1569" ht="17.25" hidden="1" customHeight="1" x14ac:dyDescent="0.25"/>
    <row r="1570" ht="17.25" hidden="1" customHeight="1" x14ac:dyDescent="0.25"/>
    <row r="1571" ht="17.25" hidden="1" customHeight="1" x14ac:dyDescent="0.25"/>
    <row r="1572" ht="17.25" hidden="1" customHeight="1" x14ac:dyDescent="0.25"/>
    <row r="1573" ht="17.25" hidden="1" customHeight="1" x14ac:dyDescent="0.25"/>
    <row r="1574" ht="17.25" hidden="1" customHeight="1" x14ac:dyDescent="0.25"/>
    <row r="1575" ht="17.25" hidden="1" customHeight="1" x14ac:dyDescent="0.25"/>
    <row r="1576" ht="17.25" hidden="1" customHeight="1" x14ac:dyDescent="0.25"/>
    <row r="1577" ht="17.25" hidden="1" customHeight="1" x14ac:dyDescent="0.25"/>
    <row r="1578" ht="17.25" hidden="1" customHeight="1" x14ac:dyDescent="0.25"/>
    <row r="1579" ht="17.25" hidden="1" customHeight="1" x14ac:dyDescent="0.25"/>
    <row r="1580" ht="17.25" hidden="1" customHeight="1" x14ac:dyDescent="0.25"/>
    <row r="1581" ht="17.25" hidden="1" customHeight="1" x14ac:dyDescent="0.25"/>
    <row r="1582" ht="17.25" hidden="1" customHeight="1" x14ac:dyDescent="0.25"/>
    <row r="1583" ht="17.25" hidden="1" customHeight="1" x14ac:dyDescent="0.25"/>
    <row r="1584" ht="17.25" hidden="1" customHeight="1" x14ac:dyDescent="0.25"/>
    <row r="1585" ht="17.25" hidden="1" customHeight="1" x14ac:dyDescent="0.25"/>
    <row r="1586" ht="17.25" hidden="1" customHeight="1" x14ac:dyDescent="0.25"/>
    <row r="1587" ht="17.25" hidden="1" customHeight="1" x14ac:dyDescent="0.25"/>
    <row r="1588" ht="17.25" hidden="1" customHeight="1" x14ac:dyDescent="0.25"/>
    <row r="1589" ht="17.25" hidden="1" customHeight="1" x14ac:dyDescent="0.25"/>
    <row r="1590" ht="17.25" hidden="1" customHeight="1" x14ac:dyDescent="0.25"/>
    <row r="1591" ht="17.25" hidden="1" customHeight="1" x14ac:dyDescent="0.25"/>
    <row r="1592" ht="17.25" hidden="1" customHeight="1" x14ac:dyDescent="0.25"/>
    <row r="1593" ht="17.25" hidden="1" customHeight="1" x14ac:dyDescent="0.25"/>
    <row r="1594" ht="17.25" hidden="1" customHeight="1" x14ac:dyDescent="0.25"/>
    <row r="1595" ht="17.25" hidden="1" customHeight="1" x14ac:dyDescent="0.25"/>
    <row r="1596" ht="17.25" hidden="1" customHeight="1" x14ac:dyDescent="0.25"/>
    <row r="1597" ht="17.25" hidden="1" customHeight="1" x14ac:dyDescent="0.25"/>
    <row r="1598" ht="17.25" hidden="1" customHeight="1" x14ac:dyDescent="0.25"/>
    <row r="1599" ht="17.25" hidden="1" customHeight="1" x14ac:dyDescent="0.25"/>
    <row r="1600" ht="17.25" hidden="1" customHeight="1" x14ac:dyDescent="0.25"/>
    <row r="1601" ht="17.25" hidden="1" customHeight="1" x14ac:dyDescent="0.25"/>
    <row r="1602" ht="17.25" hidden="1" customHeight="1" x14ac:dyDescent="0.25"/>
    <row r="1603" ht="17.25" hidden="1" customHeight="1" x14ac:dyDescent="0.25"/>
    <row r="1604" ht="17.25" hidden="1" customHeight="1" x14ac:dyDescent="0.25"/>
    <row r="1605" ht="17.25" hidden="1" customHeight="1" x14ac:dyDescent="0.25"/>
    <row r="1606" ht="17.25" hidden="1" customHeight="1" x14ac:dyDescent="0.25"/>
    <row r="1607" ht="17.25" hidden="1" customHeight="1" x14ac:dyDescent="0.25"/>
    <row r="1608" ht="17.25" hidden="1" customHeight="1" x14ac:dyDescent="0.25"/>
    <row r="1609" ht="17.25" hidden="1" customHeight="1" x14ac:dyDescent="0.25"/>
    <row r="1610" ht="17.25" hidden="1" customHeight="1" x14ac:dyDescent="0.25"/>
    <row r="1611" ht="17.25" hidden="1" customHeight="1" x14ac:dyDescent="0.25"/>
    <row r="1612" ht="17.25" hidden="1" customHeight="1" x14ac:dyDescent="0.25"/>
    <row r="1613" ht="17.25" hidden="1" customHeight="1" x14ac:dyDescent="0.25"/>
    <row r="1614" ht="17.25" hidden="1" customHeight="1" x14ac:dyDescent="0.25"/>
    <row r="1615" ht="17.25" hidden="1" customHeight="1" x14ac:dyDescent="0.25"/>
    <row r="1616" ht="17.25" hidden="1" customHeight="1" x14ac:dyDescent="0.25"/>
    <row r="1617" ht="17.25" hidden="1" customHeight="1" x14ac:dyDescent="0.25"/>
    <row r="1618" ht="17.25" hidden="1" customHeight="1" x14ac:dyDescent="0.25"/>
    <row r="1619" ht="17.25" hidden="1" customHeight="1" x14ac:dyDescent="0.25"/>
    <row r="1620" ht="17.25" hidden="1" customHeight="1" x14ac:dyDescent="0.25"/>
    <row r="1621" ht="17.25" hidden="1" customHeight="1" x14ac:dyDescent="0.25"/>
    <row r="1622" ht="17.25" hidden="1" customHeight="1" x14ac:dyDescent="0.25"/>
    <row r="1623" ht="17.25" hidden="1" customHeight="1" x14ac:dyDescent="0.25"/>
    <row r="1624" ht="17.25" hidden="1" customHeight="1" x14ac:dyDescent="0.25"/>
    <row r="1625" ht="17.25" hidden="1" customHeight="1" x14ac:dyDescent="0.25"/>
    <row r="1626" ht="17.25" hidden="1" customHeight="1" x14ac:dyDescent="0.25"/>
    <row r="1627" ht="17.25" hidden="1" customHeight="1" x14ac:dyDescent="0.25"/>
  </sheetData>
  <sheetProtection algorithmName="SHA-512" hashValue="gmQVx5BCsV0ayW6B1tM7zs0t9hbM6h0+POr3DvtQ2IlbUT3IDkBhnOAXL4X3c/0mGMhXomZ+BnEUJKeBi4icFA==" saltValue="AOVemC5znHKeBzUaDihX0A==" spinCount="100000" sheet="1" objects="1" scenarios="1"/>
  <mergeCells count="255">
    <mergeCell ref="R118:U118"/>
    <mergeCell ref="R86:U86"/>
    <mergeCell ref="A87:E90"/>
    <mergeCell ref="Q87:U87"/>
    <mergeCell ref="Q88:U88"/>
    <mergeCell ref="Q89:U89"/>
    <mergeCell ref="Q90:U90"/>
    <mergeCell ref="A91:U91"/>
    <mergeCell ref="C105:I107"/>
    <mergeCell ref="C110:I112"/>
    <mergeCell ref="L108:U109"/>
    <mergeCell ref="A110:B111"/>
    <mergeCell ref="J110:K111"/>
    <mergeCell ref="J100:U100"/>
    <mergeCell ref="Q116:U117"/>
    <mergeCell ref="A113:I113"/>
    <mergeCell ref="J113:U113"/>
    <mergeCell ref="A114:I114"/>
    <mergeCell ref="J114:U114"/>
    <mergeCell ref="A115:U115"/>
    <mergeCell ref="A116:C117"/>
    <mergeCell ref="D116:D117"/>
    <mergeCell ref="E116:G117"/>
    <mergeCell ref="H116:K117"/>
    <mergeCell ref="T8:U8"/>
    <mergeCell ref="R52:U52"/>
    <mergeCell ref="A53:E56"/>
    <mergeCell ref="Q53:U53"/>
    <mergeCell ref="Q54:U54"/>
    <mergeCell ref="Q55:U55"/>
    <mergeCell ref="Q56:U56"/>
    <mergeCell ref="Q42:U42"/>
    <mergeCell ref="H44:P44"/>
    <mergeCell ref="P39:Q39"/>
    <mergeCell ref="P37:Q38"/>
    <mergeCell ref="I37:O38"/>
    <mergeCell ref="I14:I15"/>
    <mergeCell ref="P27:U27"/>
    <mergeCell ref="P28:Q28"/>
    <mergeCell ref="A27:H28"/>
    <mergeCell ref="I27:N28"/>
    <mergeCell ref="R28:S28"/>
    <mergeCell ref="R29:S30"/>
    <mergeCell ref="R31:S32"/>
    <mergeCell ref="F55:P56"/>
    <mergeCell ref="F11:K11"/>
    <mergeCell ref="L11:U11"/>
    <mergeCell ref="A23:B23"/>
    <mergeCell ref="Q1:U1"/>
    <mergeCell ref="Q2:U2"/>
    <mergeCell ref="Q3:U3"/>
    <mergeCell ref="Q4:U4"/>
    <mergeCell ref="N20:P20"/>
    <mergeCell ref="Q20:R20"/>
    <mergeCell ref="S20:U20"/>
    <mergeCell ref="F18:K18"/>
    <mergeCell ref="L18:U18"/>
    <mergeCell ref="J14:U15"/>
    <mergeCell ref="A16:U16"/>
    <mergeCell ref="A17:B17"/>
    <mergeCell ref="C17:E17"/>
    <mergeCell ref="A19:H19"/>
    <mergeCell ref="A20:H20"/>
    <mergeCell ref="I20:M20"/>
    <mergeCell ref="F17:K17"/>
    <mergeCell ref="L17:U17"/>
    <mergeCell ref="I19:M19"/>
    <mergeCell ref="A18:B18"/>
    <mergeCell ref="C18:E18"/>
    <mergeCell ref="F10:K10"/>
    <mergeCell ref="L10:U10"/>
    <mergeCell ref="T7:U7"/>
    <mergeCell ref="L116:P117"/>
    <mergeCell ref="A108:B109"/>
    <mergeCell ref="C108:I109"/>
    <mergeCell ref="J108:K109"/>
    <mergeCell ref="T29:U30"/>
    <mergeCell ref="T31:U32"/>
    <mergeCell ref="A29:H30"/>
    <mergeCell ref="L110:U112"/>
    <mergeCell ref="R102:U102"/>
    <mergeCell ref="A103:B104"/>
    <mergeCell ref="C103:I104"/>
    <mergeCell ref="R39:U39"/>
    <mergeCell ref="J103:K104"/>
    <mergeCell ref="L103:U104"/>
    <mergeCell ref="J105:K107"/>
    <mergeCell ref="L105:U107"/>
    <mergeCell ref="A101:C102"/>
    <mergeCell ref="D101:F102"/>
    <mergeCell ref="G101:I101"/>
    <mergeCell ref="J101:L102"/>
    <mergeCell ref="M101:Q102"/>
    <mergeCell ref="R101:U101"/>
    <mergeCell ref="G102:I102"/>
    <mergeCell ref="A105:B107"/>
    <mergeCell ref="A97:U97"/>
    <mergeCell ref="A98:U98"/>
    <mergeCell ref="A99:U99"/>
    <mergeCell ref="A100:I100"/>
    <mergeCell ref="A31:H32"/>
    <mergeCell ref="A24:F24"/>
    <mergeCell ref="G24:M24"/>
    <mergeCell ref="N24:P24"/>
    <mergeCell ref="Q24:R24"/>
    <mergeCell ref="S24:U24"/>
    <mergeCell ref="A25:F25"/>
    <mergeCell ref="G25:M25"/>
    <mergeCell ref="N25:P25"/>
    <mergeCell ref="Q25:R25"/>
    <mergeCell ref="S25:U25"/>
    <mergeCell ref="A26:U26"/>
    <mergeCell ref="T28:U28"/>
    <mergeCell ref="P31:Q32"/>
    <mergeCell ref="P29:Q30"/>
    <mergeCell ref="I29:O30"/>
    <mergeCell ref="I31:O32"/>
    <mergeCell ref="R35:S36"/>
    <mergeCell ref="R37:S38"/>
    <mergeCell ref="T33:U34"/>
    <mergeCell ref="C23:E23"/>
    <mergeCell ref="A21:U21"/>
    <mergeCell ref="A22:B22"/>
    <mergeCell ref="C22:E22"/>
    <mergeCell ref="F22:K22"/>
    <mergeCell ref="L22:U22"/>
    <mergeCell ref="F23:K23"/>
    <mergeCell ref="L23:U23"/>
    <mergeCell ref="N19:P19"/>
    <mergeCell ref="Q19:R19"/>
    <mergeCell ref="S19:U19"/>
    <mergeCell ref="A1:E4"/>
    <mergeCell ref="A41:U41"/>
    <mergeCell ref="A44:A51"/>
    <mergeCell ref="A7:D8"/>
    <mergeCell ref="H7:I8"/>
    <mergeCell ref="M7:Q8"/>
    <mergeCell ref="E7:G7"/>
    <mergeCell ref="J7:L7"/>
    <mergeCell ref="E8:G8"/>
    <mergeCell ref="J8:L8"/>
    <mergeCell ref="I12:U12"/>
    <mergeCell ref="I13:U13"/>
    <mergeCell ref="A14:E14"/>
    <mergeCell ref="F14:G14"/>
    <mergeCell ref="A15:E15"/>
    <mergeCell ref="F15:G15"/>
    <mergeCell ref="A11:B11"/>
    <mergeCell ref="C11:E11"/>
    <mergeCell ref="A9:U9"/>
    <mergeCell ref="A10:B10"/>
    <mergeCell ref="C10:E10"/>
    <mergeCell ref="R33:S34"/>
    <mergeCell ref="A12:H12"/>
    <mergeCell ref="A13:H13"/>
    <mergeCell ref="A42:P42"/>
    <mergeCell ref="Q51:T51"/>
    <mergeCell ref="B58:F58"/>
    <mergeCell ref="H58:P58"/>
    <mergeCell ref="A59:A66"/>
    <mergeCell ref="B59:F66"/>
    <mergeCell ref="H45:P45"/>
    <mergeCell ref="H46:P46"/>
    <mergeCell ref="H47:P47"/>
    <mergeCell ref="H48:P48"/>
    <mergeCell ref="P33:Q34"/>
    <mergeCell ref="I33:O34"/>
    <mergeCell ref="P35:Q36"/>
    <mergeCell ref="I35:O36"/>
    <mergeCell ref="A57:U57"/>
    <mergeCell ref="A33:H34"/>
    <mergeCell ref="H51:K51"/>
    <mergeCell ref="L51:P51"/>
    <mergeCell ref="Q84:T84"/>
    <mergeCell ref="H82:P82"/>
    <mergeCell ref="H75:K75"/>
    <mergeCell ref="L75:P75"/>
    <mergeCell ref="Q75:T75"/>
    <mergeCell ref="H69:P69"/>
    <mergeCell ref="H70:P70"/>
    <mergeCell ref="H71:P71"/>
    <mergeCell ref="H72:P72"/>
    <mergeCell ref="H73:P73"/>
    <mergeCell ref="F53:P54"/>
    <mergeCell ref="T35:U36"/>
    <mergeCell ref="T37:U38"/>
    <mergeCell ref="H64:P64"/>
    <mergeCell ref="H49:P49"/>
    <mergeCell ref="H50:P50"/>
    <mergeCell ref="H85:U85"/>
    <mergeCell ref="A92:I92"/>
    <mergeCell ref="J92:U92"/>
    <mergeCell ref="H65:P65"/>
    <mergeCell ref="H66:K66"/>
    <mergeCell ref="L66:P66"/>
    <mergeCell ref="Q66:T66"/>
    <mergeCell ref="B67:F67"/>
    <mergeCell ref="H67:P67"/>
    <mergeCell ref="A68:A75"/>
    <mergeCell ref="B68:F75"/>
    <mergeCell ref="H68:P68"/>
    <mergeCell ref="B77:F84"/>
    <mergeCell ref="H77:P77"/>
    <mergeCell ref="H78:P78"/>
    <mergeCell ref="H79:P79"/>
    <mergeCell ref="H80:P80"/>
    <mergeCell ref="H81:P81"/>
    <mergeCell ref="A85:F85"/>
    <mergeCell ref="F89:P90"/>
    <mergeCell ref="F87:P88"/>
    <mergeCell ref="R93:U94"/>
    <mergeCell ref="R95:U96"/>
    <mergeCell ref="H96:I96"/>
    <mergeCell ref="A96:F96"/>
    <mergeCell ref="A95:B95"/>
    <mergeCell ref="C93:D93"/>
    <mergeCell ref="C94:D94"/>
    <mergeCell ref="C95:D95"/>
    <mergeCell ref="E93:F93"/>
    <mergeCell ref="E94:F94"/>
    <mergeCell ref="E95:F95"/>
    <mergeCell ref="H93:I93"/>
    <mergeCell ref="H94:I95"/>
    <mergeCell ref="A93:B93"/>
    <mergeCell ref="A94:B94"/>
    <mergeCell ref="J93:K94"/>
    <mergeCell ref="P93:Q94"/>
    <mergeCell ref="J95:K96"/>
    <mergeCell ref="L93:N94"/>
    <mergeCell ref="L95:N96"/>
    <mergeCell ref="P95:Q96"/>
    <mergeCell ref="F1:P2"/>
    <mergeCell ref="F3:P4"/>
    <mergeCell ref="A5:U5"/>
    <mergeCell ref="A6:U6"/>
    <mergeCell ref="H74:P74"/>
    <mergeCell ref="H83:P83"/>
    <mergeCell ref="H84:K84"/>
    <mergeCell ref="L84:P84"/>
    <mergeCell ref="B76:F76"/>
    <mergeCell ref="H76:P76"/>
    <mergeCell ref="A77:A84"/>
    <mergeCell ref="A35:H36"/>
    <mergeCell ref="A37:H38"/>
    <mergeCell ref="A39:O39"/>
    <mergeCell ref="H59:P59"/>
    <mergeCell ref="H60:P60"/>
    <mergeCell ref="H61:P61"/>
    <mergeCell ref="H62:P62"/>
    <mergeCell ref="H63:P63"/>
    <mergeCell ref="A40:O40"/>
    <mergeCell ref="P40:U40"/>
    <mergeCell ref="H43:P43"/>
    <mergeCell ref="B43:F43"/>
    <mergeCell ref="B44:F51"/>
  </mergeCells>
  <conditionalFormatting sqref="P39:Q39">
    <cfRule type="containsText" dxfId="8" priority="20" operator="containsText" text="MÍNIMO TRES (03) COMPROMISOS">
      <formula>NOT(ISERROR(SEARCH("MÍNIMO TRES (03) COMPROMISOS",P39)))</formula>
    </cfRule>
    <cfRule type="containsText" dxfId="7" priority="21" operator="containsText" text="MENOR">
      <formula>NOT(ISERROR(SEARCH("MENOR",P39)))</formula>
    </cfRule>
    <cfRule type="containsText" dxfId="6" priority="22" operator="containsText" text="MAYOR">
      <formula>NOT(ISERROR(SEARCH("MAYOR",P39)))</formula>
    </cfRule>
  </conditionalFormatting>
  <conditionalFormatting sqref="H85">
    <cfRule type="cellIs" dxfId="5" priority="10" operator="between">
      <formula>13.4</formula>
      <formula>20</formula>
    </cfRule>
    <cfRule type="cellIs" dxfId="4" priority="11" operator="between">
      <formula>6.8</formula>
      <formula>13.3</formula>
    </cfRule>
    <cfRule type="cellIs" dxfId="3" priority="12" operator="between">
      <formula>0.1</formula>
      <formula>6.7</formula>
    </cfRule>
  </conditionalFormatting>
  <conditionalFormatting sqref="H96">
    <cfRule type="containsText" dxfId="2" priority="4" operator="containsText" text="INSATISFACTORIO">
      <formula>NOT(ISERROR(SEARCH("INSATISFACTORIO",H96)))</formula>
    </cfRule>
    <cfRule type="containsText" dxfId="1" priority="5" operator="containsText" text="SATISFACTORIO">
      <formula>NOT(ISERROR(SEARCH("SATISFACTORIO",H96)))</formula>
    </cfRule>
    <cfRule type="containsText" dxfId="0" priority="6" operator="containsText" text="EXCELENTE">
      <formula>NOT(ISERROR(SEARCH("EXCELENTE",H96)))</formula>
    </cfRule>
  </conditionalFormatting>
  <dataValidations count="16">
    <dataValidation allowBlank="1" showInputMessage="1" showErrorMessage="1" promptTitle="Propósito del empleo" prompt="Debe registrar el propósito del empleo que se encuentra relacionado en el manual de funciones del empleo." sqref="I14" xr:uid="{00000000-0002-0000-0900-000000000000}"/>
    <dataValidation type="custom" allowBlank="1" showInputMessage="1" showErrorMessage="1" sqref="F18" xr:uid="{00000000-0002-0000-0900-000001000000}">
      <formula1>COUNTA(C18)=1</formula1>
    </dataValidation>
    <dataValidation type="custom" allowBlank="1" showInputMessage="1" showErrorMessage="1" sqref="U14:U15" xr:uid="{00000000-0002-0000-0900-000002000000}">
      <formula1>COUNTA(L11,P11,#REF!,J13,S13,J15,P15,R15)=8</formula1>
    </dataValidation>
    <dataValidation type="custom" allowBlank="1" showInputMessage="1" showErrorMessage="1" sqref="R14:R15" xr:uid="{00000000-0002-0000-0900-000003000000}">
      <formula1>COUNTA(I11,M11,U11,G13,Q13,G15,M15,P15)=8</formula1>
    </dataValidation>
    <dataValidation type="custom" allowBlank="1" showInputMessage="1" showErrorMessage="1" sqref="S14:T15" xr:uid="{00000000-0002-0000-0900-000004000000}">
      <formula1>COUNTA(K11,N11,#REF!,I13,R13,I15,N15,Q15)=8</formula1>
    </dataValidation>
    <dataValidation type="custom" allowBlank="1" showInputMessage="1" showErrorMessage="1" sqref="P14:Q15" xr:uid="{00000000-0002-0000-0900-000005000000}">
      <formula1>COUNTA(G11,K11,R11,E13,N13,E15,K15,M15)=8</formula1>
    </dataValidation>
    <dataValidation type="custom" allowBlank="1" showInputMessage="1" showErrorMessage="1" sqref="A13" xr:uid="{00000000-0002-0000-0900-000006000000}">
      <formula1>COUNTA(C11:U11)&gt;=3</formula1>
    </dataValidation>
    <dataValidation type="custom" allowBlank="1" showInputMessage="1" showErrorMessage="1" sqref="H15" xr:uid="{00000000-0002-0000-0900-000007000000}">
      <formula1>COUNTA(C11:U11,A13:U13,A15,F15)&gt;=7</formula1>
    </dataValidation>
    <dataValidation type="custom" allowBlank="1" showInputMessage="1" showErrorMessage="1" sqref="L18" xr:uid="{00000000-0002-0000-0900-000008000000}">
      <formula1>COUNTA(C18:H18)=2</formula1>
    </dataValidation>
    <dataValidation type="custom" allowBlank="1" showInputMessage="1" showErrorMessage="1" sqref="C18:E18" xr:uid="{00000000-0002-0000-0900-000009000000}">
      <formula1>COUNTA(C11,F11,L11,A12,I13,A15,F15,H15,J14)=9</formula1>
    </dataValidation>
    <dataValidation type="custom" allowBlank="1" showInputMessage="1" showErrorMessage="1" sqref="J14:L15" xr:uid="{00000000-0002-0000-0900-00000A000000}">
      <formula1>COUNTA(C11,F11,L11,A13,I13,A15,F15,H15)=8</formula1>
    </dataValidation>
    <dataValidation type="custom" allowBlank="1" showInputMessage="1" showErrorMessage="1" sqref="M14:O15" xr:uid="{00000000-0002-0000-0900-00000B000000}">
      <formula1>COUNTA(E11,I11,P11,#REF!,L13,#REF!,I15,K15)=8</formula1>
    </dataValidation>
    <dataValidation type="custom" allowBlank="1" showInputMessage="1" showErrorMessage="1" sqref="U13" xr:uid="{00000000-0002-0000-0900-00000C000000}">
      <formula1>COUNTA(L11:U11,J13)&gt;=4</formula1>
    </dataValidation>
    <dataValidation type="custom" allowBlank="1" showInputMessage="1" showErrorMessage="1" sqref="P13:T13" xr:uid="{00000000-0002-0000-0900-00000D000000}">
      <formula1>COUNTA(H11:U11,F13)&gt;=4</formula1>
    </dataValidation>
    <dataValidation type="custom" allowBlank="1" showInputMessage="1" showErrorMessage="1" sqref="F15:G15" xr:uid="{00000000-0002-0000-0900-00000E000000}">
      <formula1>COUNTA(C11:U11,A13:U13,A15)&gt;=6</formula1>
    </dataValidation>
    <dataValidation type="custom" allowBlank="1" showInputMessage="1" showErrorMessage="1" sqref="I13:O13" xr:uid="{00000000-0002-0000-0900-00000F000000}">
      <formula1>COUNTA(C11:U11,A13)&gt;=4</formula1>
    </dataValidation>
  </dataValidations>
  <pageMargins left="0.25" right="0.25" top="0.75" bottom="0.75" header="0.3" footer="0.3"/>
  <pageSetup scale="37" fitToHeight="0" orientation="landscape" r:id="rId1"/>
  <rowBreaks count="3" manualBreakCount="3">
    <brk id="51" max="20" man="1"/>
    <brk id="86" max="20" man="1"/>
    <brk id="118" max="16383"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10000000}">
          <x14:formula1>
            <xm:f>'ESCALAS COMPTALES'!$B$3:$B$6</xm:f>
          </x14:formula1>
          <xm:sqref>Q44:Q50 Q68:Q74 Q59:Q65 Q77:Q83</xm:sqref>
        </x14:dataValidation>
        <x14:dataValidation type="list" allowBlank="1" showInputMessage="1" showErrorMessage="1" xr:uid="{00000000-0002-0000-0900-000011000000}">
          <x14:formula1>
            <xm:f>'BASES LISTAS DESPLEGABLES'!$M$2:$M$3</xm:f>
          </x14:formula1>
          <xm:sqref>A99:U99</xm:sqref>
        </x14:dataValidation>
        <x14:dataValidation type="list" allowBlank="1" showInputMessage="1" showErrorMessage="1" xr:uid="{00000000-0002-0000-0900-000012000000}">
          <x14:formula1>
            <xm:f>'BASES LISTAS DESPLEGABLES'!$AM$4:$AM$5</xm:f>
          </x14:formula1>
          <xm:sqref>A18:B18</xm:sqref>
        </x14:dataValidation>
        <x14:dataValidation type="list" allowBlank="1" showInputMessage="1" showErrorMessage="1" xr:uid="{00000000-0002-0000-0900-000013000000}">
          <x14:formula1>
            <xm:f>'BASES LISTAS DESPLEGABLES'!$AO$1:$AO$100</xm:f>
          </x14:formula1>
          <xm:sqref>R29:S38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3"/>
  <sheetViews>
    <sheetView zoomScaleNormal="100" workbookViewId="0">
      <selection activeCell="A4" sqref="A4"/>
    </sheetView>
  </sheetViews>
  <sheetFormatPr baseColWidth="10" defaultRowHeight="15" x14ac:dyDescent="0.25"/>
  <cols>
    <col min="1" max="1" width="16.140625" customWidth="1"/>
    <col min="2" max="2" width="27.42578125" customWidth="1"/>
    <col min="3" max="3" width="28.5703125" customWidth="1"/>
    <col min="4" max="4" width="66.85546875" customWidth="1"/>
    <col min="5" max="5" width="9.85546875" customWidth="1"/>
    <col min="6" max="6" width="95.85546875" customWidth="1"/>
  </cols>
  <sheetData>
    <row r="1" spans="1:6" ht="15.75" thickBot="1" x14ac:dyDescent="0.3"/>
    <row r="2" spans="1:6" ht="15.75" thickBot="1" x14ac:dyDescent="0.3">
      <c r="A2" t="b">
        <f>A3=B3</f>
        <v>1</v>
      </c>
      <c r="B2" s="19" t="s">
        <v>29</v>
      </c>
      <c r="C2" s="20" t="s">
        <v>242</v>
      </c>
      <c r="D2" s="20"/>
      <c r="E2" s="20"/>
      <c r="F2" s="19" t="s">
        <v>31</v>
      </c>
    </row>
    <row r="3" spans="1:6" ht="75.75" customHeight="1" thickBot="1" x14ac:dyDescent="0.3">
      <c r="A3" t="s">
        <v>210</v>
      </c>
      <c r="B3" s="514" t="s">
        <v>210</v>
      </c>
      <c r="C3" s="514" t="s">
        <v>137</v>
      </c>
      <c r="D3" s="23" t="str">
        <f>$B$3&amp;E3</f>
        <v>RESERVA DE LA INFORMACION (COMPETENCIA COMÚN DEL SECTOR)1</v>
      </c>
      <c r="E3" s="23">
        <v>1</v>
      </c>
      <c r="F3" s="25" t="s">
        <v>330</v>
      </c>
    </row>
    <row r="4" spans="1:6" ht="72.75" customHeight="1" thickBot="1" x14ac:dyDescent="0.3">
      <c r="B4" s="516"/>
      <c r="C4" s="516"/>
      <c r="D4" s="23" t="str">
        <f t="shared" ref="D4:D7" si="0">$B$3&amp;E4</f>
        <v>RESERVA DE LA INFORMACION (COMPETENCIA COMÚN DEL SECTOR)2</v>
      </c>
      <c r="E4" s="24">
        <v>2</v>
      </c>
      <c r="F4" s="26" t="s">
        <v>331</v>
      </c>
    </row>
    <row r="5" spans="1:6" ht="30" customHeight="1" thickBot="1" x14ac:dyDescent="0.3">
      <c r="B5" s="516"/>
      <c r="C5" s="516"/>
      <c r="D5" s="23" t="str">
        <f t="shared" si="0"/>
        <v>RESERVA DE LA INFORMACION (COMPETENCIA COMÚN DEL SECTOR)3</v>
      </c>
      <c r="E5" s="24">
        <v>3</v>
      </c>
      <c r="F5" s="26" t="s">
        <v>260</v>
      </c>
    </row>
    <row r="6" spans="1:6" ht="24.75" customHeight="1" thickBot="1" x14ac:dyDescent="0.3">
      <c r="B6" s="516"/>
      <c r="C6" s="516"/>
      <c r="D6" s="23" t="str">
        <f t="shared" si="0"/>
        <v>RESERVA DE LA INFORMACION (COMPETENCIA COMÚN DEL SECTOR)4</v>
      </c>
      <c r="E6" s="24">
        <v>4</v>
      </c>
      <c r="F6" s="26" t="s">
        <v>332</v>
      </c>
    </row>
    <row r="7" spans="1:6" ht="75.75" customHeight="1" thickBot="1" x14ac:dyDescent="0.3">
      <c r="B7" s="515"/>
      <c r="C7" s="515"/>
      <c r="D7" s="23" t="str">
        <f t="shared" si="0"/>
        <v>RESERVA DE LA INFORMACION (COMPETENCIA COMÚN DEL SECTOR)5</v>
      </c>
      <c r="E7" s="33">
        <v>5</v>
      </c>
      <c r="F7" s="17" t="s">
        <v>333</v>
      </c>
    </row>
    <row r="8" spans="1:6" ht="39.75" customHeight="1" thickBot="1" x14ac:dyDescent="0.3">
      <c r="B8" s="514" t="s">
        <v>211</v>
      </c>
      <c r="C8" s="514" t="s">
        <v>263</v>
      </c>
      <c r="D8" s="23" t="str">
        <f>$B$8&amp;E8</f>
        <v>IDENTIDAD CON LA CULTURA ORGANIZACIONAL (COMPETENCIA COMÚN DEL SECTOR)1</v>
      </c>
      <c r="E8" s="23">
        <v>1</v>
      </c>
      <c r="F8" s="25" t="s">
        <v>264</v>
      </c>
    </row>
    <row r="9" spans="1:6" ht="53.25" customHeight="1" thickBot="1" x14ac:dyDescent="0.3">
      <c r="B9" s="516"/>
      <c r="C9" s="516"/>
      <c r="D9" s="23" t="str">
        <f t="shared" ref="D9:D10" si="1">$B$8&amp;E9</f>
        <v>IDENTIDAD CON LA CULTURA ORGANIZACIONAL (COMPETENCIA COMÚN DEL SECTOR)2</v>
      </c>
      <c r="E9" s="24">
        <v>2</v>
      </c>
      <c r="F9" s="26" t="s">
        <v>261</v>
      </c>
    </row>
    <row r="10" spans="1:6" ht="48" customHeight="1" thickBot="1" x14ac:dyDescent="0.3">
      <c r="B10" s="515"/>
      <c r="C10" s="515"/>
      <c r="D10" s="23" t="str">
        <f t="shared" si="1"/>
        <v>IDENTIDAD CON LA CULTURA ORGANIZACIONAL (COMPETENCIA COMÚN DEL SECTOR)3</v>
      </c>
      <c r="E10" s="30">
        <v>3</v>
      </c>
      <c r="F10" s="17" t="s">
        <v>262</v>
      </c>
    </row>
    <row r="11" spans="1:6" ht="27" customHeight="1" thickBot="1" x14ac:dyDescent="0.3">
      <c r="B11" s="514" t="s">
        <v>313</v>
      </c>
      <c r="C11" s="514" t="s">
        <v>265</v>
      </c>
      <c r="D11" s="23" t="str">
        <f>$B$11&amp;E11</f>
        <v>COMPROMISO CON LA ORGANIZACIÓN (COMPETENCIA COMÚN DEL SECTOR)1</v>
      </c>
      <c r="E11" s="23">
        <v>1</v>
      </c>
      <c r="F11" s="25" t="s">
        <v>272</v>
      </c>
    </row>
    <row r="12" spans="1:6" ht="27" customHeight="1" thickBot="1" x14ac:dyDescent="0.3">
      <c r="B12" s="516"/>
      <c r="C12" s="516"/>
      <c r="D12" s="23" t="str">
        <f t="shared" ref="D12:D17" si="2">$B$11&amp;E12</f>
        <v>COMPROMISO CON LA ORGANIZACIÓN (COMPETENCIA COMÚN DEL SECTOR)2</v>
      </c>
      <c r="E12" s="24">
        <v>2</v>
      </c>
      <c r="F12" s="26" t="s">
        <v>266</v>
      </c>
    </row>
    <row r="13" spans="1:6" ht="27" customHeight="1" thickBot="1" x14ac:dyDescent="0.3">
      <c r="B13" s="516"/>
      <c r="C13" s="516"/>
      <c r="D13" s="23" t="str">
        <f t="shared" si="2"/>
        <v>COMPROMISO CON LA ORGANIZACIÓN (COMPETENCIA COMÚN DEL SECTOR)3</v>
      </c>
      <c r="E13" s="24">
        <v>3</v>
      </c>
      <c r="F13" s="26" t="s">
        <v>267</v>
      </c>
    </row>
    <row r="14" spans="1:6" ht="27" customHeight="1" thickBot="1" x14ac:dyDescent="0.3">
      <c r="B14" s="516"/>
      <c r="C14" s="516"/>
      <c r="D14" s="23" t="str">
        <f t="shared" si="2"/>
        <v>COMPROMISO CON LA ORGANIZACIÓN (COMPETENCIA COMÚN DEL SECTOR)4</v>
      </c>
      <c r="E14" s="24">
        <v>4</v>
      </c>
      <c r="F14" s="26" t="s">
        <v>270</v>
      </c>
    </row>
    <row r="15" spans="1:6" ht="27" customHeight="1" thickBot="1" x14ac:dyDescent="0.3">
      <c r="B15" s="516"/>
      <c r="C15" s="516"/>
      <c r="D15" s="23" t="str">
        <f t="shared" si="2"/>
        <v>COMPROMISO CON LA ORGANIZACIÓN (COMPETENCIA COMÚN DEL SECTOR)5</v>
      </c>
      <c r="E15" s="24">
        <v>5</v>
      </c>
      <c r="F15" s="26" t="s">
        <v>269</v>
      </c>
    </row>
    <row r="16" spans="1:6" ht="27" customHeight="1" thickBot="1" x14ac:dyDescent="0.3">
      <c r="B16" s="516"/>
      <c r="C16" s="516"/>
      <c r="D16" s="23" t="str">
        <f t="shared" si="2"/>
        <v>COMPROMISO CON LA ORGANIZACIÓN (COMPETENCIA COMÚN DEL SECTOR)6</v>
      </c>
      <c r="E16" s="24">
        <v>6</v>
      </c>
      <c r="F16" s="26" t="s">
        <v>268</v>
      </c>
    </row>
    <row r="17" spans="2:6" ht="27" customHeight="1" thickBot="1" x14ac:dyDescent="0.3">
      <c r="B17" s="515"/>
      <c r="C17" s="515"/>
      <c r="D17" s="23" t="str">
        <f t="shared" si="2"/>
        <v>COMPROMISO CON LA ORGANIZACIÓN (COMPETENCIA COMÚN DEL SECTOR)7</v>
      </c>
      <c r="E17" s="30">
        <v>7</v>
      </c>
      <c r="F17" s="17" t="s">
        <v>271</v>
      </c>
    </row>
    <row r="18" spans="2:6" ht="27.75" customHeight="1" thickBot="1" x14ac:dyDescent="0.3">
      <c r="B18" s="514" t="s">
        <v>212</v>
      </c>
      <c r="C18" s="514" t="s">
        <v>191</v>
      </c>
      <c r="D18" s="23" t="str">
        <f>$B$18&amp;E18</f>
        <v>ORIENTACION AL USUARIO Y AL CIUDADANO (COMPETENCIA  COMÚN DEL SECTOR)1</v>
      </c>
      <c r="E18" s="23">
        <v>1</v>
      </c>
      <c r="F18" s="25" t="s">
        <v>277</v>
      </c>
    </row>
    <row r="19" spans="2:6" ht="15.75" thickBot="1" x14ac:dyDescent="0.3">
      <c r="B19" s="516"/>
      <c r="C19" s="516"/>
      <c r="D19" s="23" t="str">
        <f t="shared" ref="D19:D23" si="3">$B$18&amp;E19</f>
        <v>ORIENTACION AL USUARIO Y AL CIUDADANO (COMPETENCIA  COMÚN DEL SECTOR)2</v>
      </c>
      <c r="E19" s="24">
        <v>2</v>
      </c>
      <c r="F19" s="26" t="s">
        <v>273</v>
      </c>
    </row>
    <row r="20" spans="2:6" ht="29.25" customHeight="1" thickBot="1" x14ac:dyDescent="0.3">
      <c r="B20" s="516"/>
      <c r="C20" s="516"/>
      <c r="D20" s="23" t="str">
        <f t="shared" si="3"/>
        <v>ORIENTACION AL USUARIO Y AL CIUDADANO (COMPETENCIA  COMÚN DEL SECTOR)3</v>
      </c>
      <c r="E20" s="24">
        <v>3</v>
      </c>
      <c r="F20" s="26" t="s">
        <v>274</v>
      </c>
    </row>
    <row r="21" spans="2:6" ht="28.5" customHeight="1" thickBot="1" x14ac:dyDescent="0.3">
      <c r="B21" s="516"/>
      <c r="C21" s="516"/>
      <c r="D21" s="23" t="str">
        <f t="shared" si="3"/>
        <v>ORIENTACION AL USUARIO Y AL CIUDADANO (COMPETENCIA  COMÚN DEL SECTOR)4</v>
      </c>
      <c r="E21" s="24">
        <v>4</v>
      </c>
      <c r="F21" s="26" t="s">
        <v>275</v>
      </c>
    </row>
    <row r="22" spans="2:6" ht="27.75" customHeight="1" thickBot="1" x14ac:dyDescent="0.3">
      <c r="B22" s="516"/>
      <c r="C22" s="516"/>
      <c r="D22" s="23" t="str">
        <f t="shared" si="3"/>
        <v>ORIENTACION AL USUARIO Y AL CIUDADANO (COMPETENCIA  COMÚN DEL SECTOR)5</v>
      </c>
      <c r="E22" s="24">
        <v>5</v>
      </c>
      <c r="F22" s="26" t="s">
        <v>278</v>
      </c>
    </row>
    <row r="23" spans="2:6" ht="15.75" thickBot="1" x14ac:dyDescent="0.3">
      <c r="B23" s="515"/>
      <c r="C23" s="515"/>
      <c r="D23" s="23" t="str">
        <f t="shared" si="3"/>
        <v>ORIENTACION AL USUARIO Y AL CIUDADANO (COMPETENCIA  COMÚN DEL SECTOR)6</v>
      </c>
      <c r="E23" s="30">
        <v>6</v>
      </c>
      <c r="F23" s="17" t="s">
        <v>276</v>
      </c>
    </row>
    <row r="24" spans="2:6" ht="33.75" customHeight="1" thickBot="1" x14ac:dyDescent="0.3">
      <c r="B24" s="514" t="s">
        <v>196</v>
      </c>
      <c r="C24" s="514" t="s">
        <v>192</v>
      </c>
      <c r="D24" s="23" t="str">
        <f>$B$24&amp;E24</f>
        <v>APTITUD COGNOSCITIVA PROPIA DE LA FORMACION PROFESIONAL  (NIVEL PROFESIONAL)1</v>
      </c>
      <c r="E24" s="23">
        <v>1</v>
      </c>
      <c r="F24" s="25" t="s">
        <v>282</v>
      </c>
    </row>
    <row r="25" spans="2:6" ht="24.75" thickBot="1" x14ac:dyDescent="0.3">
      <c r="B25" s="516"/>
      <c r="C25" s="516"/>
      <c r="D25" s="23" t="str">
        <f t="shared" ref="D25:D27" si="4">$B$24&amp;E25</f>
        <v>APTITUD COGNOSCITIVA PROPIA DE LA FORMACION PROFESIONAL  (NIVEL PROFESIONAL)2</v>
      </c>
      <c r="E25" s="24">
        <v>2</v>
      </c>
      <c r="F25" s="26" t="s">
        <v>279</v>
      </c>
    </row>
    <row r="26" spans="2:6" ht="24.75" thickBot="1" x14ac:dyDescent="0.3">
      <c r="B26" s="516"/>
      <c r="C26" s="516"/>
      <c r="D26" s="23" t="str">
        <f t="shared" si="4"/>
        <v>APTITUD COGNOSCITIVA PROPIA DE LA FORMACION PROFESIONAL  (NIVEL PROFESIONAL)3</v>
      </c>
      <c r="E26" s="24">
        <v>3</v>
      </c>
      <c r="F26" s="26" t="s">
        <v>280</v>
      </c>
    </row>
    <row r="27" spans="2:6" ht="28.5" customHeight="1" thickBot="1" x14ac:dyDescent="0.3">
      <c r="B27" s="515"/>
      <c r="C27" s="515"/>
      <c r="D27" s="23" t="str">
        <f t="shared" si="4"/>
        <v>APTITUD COGNOSCITIVA PROPIA DE LA FORMACION PROFESIONAL  (NIVEL PROFESIONAL)4</v>
      </c>
      <c r="E27" s="30">
        <v>4</v>
      </c>
      <c r="F27" s="17" t="s">
        <v>281</v>
      </c>
    </row>
    <row r="28" spans="2:6" ht="35.25" customHeight="1" thickBot="1" x14ac:dyDescent="0.3">
      <c r="B28" s="514" t="s">
        <v>214</v>
      </c>
      <c r="C28" s="514" t="s">
        <v>140</v>
      </c>
      <c r="D28" s="23" t="str">
        <f>$B$28&amp;E28</f>
        <v>TRABAJO EN EQUIPO E INTERDISCIPLINARIO (NIVEL PROFESIONAL)1</v>
      </c>
      <c r="E28" s="23">
        <v>1</v>
      </c>
      <c r="F28" s="25" t="s">
        <v>285</v>
      </c>
    </row>
    <row r="29" spans="2:6" ht="24" customHeight="1" thickBot="1" x14ac:dyDescent="0.3">
      <c r="B29" s="516"/>
      <c r="C29" s="516"/>
      <c r="D29" s="23" t="str">
        <f t="shared" ref="D29:D30" si="5">$B$28&amp;E29</f>
        <v>TRABAJO EN EQUIPO E INTERDISCIPLINARIO (NIVEL PROFESIONAL)2</v>
      </c>
      <c r="E29" s="24">
        <v>2</v>
      </c>
      <c r="F29" s="26" t="s">
        <v>283</v>
      </c>
    </row>
    <row r="30" spans="2:6" ht="36" customHeight="1" thickBot="1" x14ac:dyDescent="0.3">
      <c r="B30" s="515"/>
      <c r="C30" s="515"/>
      <c r="D30" s="23" t="str">
        <f t="shared" si="5"/>
        <v>TRABAJO EN EQUIPO E INTERDISCIPLINARIO (NIVEL PROFESIONAL)3</v>
      </c>
      <c r="E30" s="30">
        <v>3</v>
      </c>
      <c r="F30" s="17" t="s">
        <v>284</v>
      </c>
    </row>
    <row r="31" spans="2:6" ht="26.25" customHeight="1" thickBot="1" x14ac:dyDescent="0.3">
      <c r="B31" s="514" t="s">
        <v>215</v>
      </c>
      <c r="C31" s="514" t="s">
        <v>188</v>
      </c>
      <c r="D31" s="23" t="str">
        <f>$B$31&amp;E31</f>
        <v>GESTION DE PROCEDIMIENTOS (NIVEL PROFESIONAL)1</v>
      </c>
      <c r="E31" s="23">
        <v>1</v>
      </c>
      <c r="F31" s="25" t="s">
        <v>288</v>
      </c>
    </row>
    <row r="32" spans="2:6" ht="32.25" customHeight="1" thickBot="1" x14ac:dyDescent="0.3">
      <c r="B32" s="516"/>
      <c r="C32" s="516"/>
      <c r="D32" s="23" t="str">
        <f t="shared" ref="D32:D33" si="6">$B$31&amp;E32</f>
        <v>GESTION DE PROCEDIMIENTOS (NIVEL PROFESIONAL)2</v>
      </c>
      <c r="E32" s="24">
        <v>2</v>
      </c>
      <c r="F32" s="26" t="s">
        <v>286</v>
      </c>
    </row>
    <row r="33" spans="2:6" ht="15.75" thickBot="1" x14ac:dyDescent="0.3">
      <c r="B33" s="515"/>
      <c r="C33" s="515"/>
      <c r="D33" s="23" t="str">
        <f t="shared" si="6"/>
        <v>GESTION DE PROCEDIMIENTOS (NIVEL PROFESIONAL)3</v>
      </c>
      <c r="E33" s="30">
        <v>3</v>
      </c>
      <c r="F33" s="17" t="s">
        <v>287</v>
      </c>
    </row>
    <row r="34" spans="2:6" ht="28.5" customHeight="1" thickBot="1" x14ac:dyDescent="0.3">
      <c r="B34" s="514" t="s">
        <v>197</v>
      </c>
      <c r="C34" s="514" t="s">
        <v>189</v>
      </c>
      <c r="D34" s="23" t="str">
        <f>$B$34&amp;E34</f>
        <v>HABILIDAD TÉCNICA MISIONAL Y DE SERVICIOS (NIVEL TECNICO)1</v>
      </c>
      <c r="E34" s="23">
        <v>1</v>
      </c>
      <c r="F34" s="25" t="s">
        <v>292</v>
      </c>
    </row>
    <row r="35" spans="2:6" ht="28.5" customHeight="1" thickBot="1" x14ac:dyDescent="0.3">
      <c r="B35" s="516"/>
      <c r="C35" s="516"/>
      <c r="D35" s="23" t="str">
        <f t="shared" ref="D35:D37" si="7">$B$34&amp;E35</f>
        <v>HABILIDAD TÉCNICA MISIONAL Y DE SERVICIOS (NIVEL TECNICO)2</v>
      </c>
      <c r="E35" s="24">
        <v>2</v>
      </c>
      <c r="F35" s="26" t="s">
        <v>289</v>
      </c>
    </row>
    <row r="36" spans="2:6" ht="28.5" customHeight="1" thickBot="1" x14ac:dyDescent="0.3">
      <c r="B36" s="516"/>
      <c r="C36" s="516"/>
      <c r="D36" s="23" t="str">
        <f t="shared" si="7"/>
        <v>HABILIDAD TÉCNICA MISIONAL Y DE SERVICIOS (NIVEL TECNICO)3</v>
      </c>
      <c r="E36" s="24">
        <v>3</v>
      </c>
      <c r="F36" s="26" t="s">
        <v>290</v>
      </c>
    </row>
    <row r="37" spans="2:6" ht="28.5" customHeight="1" thickBot="1" x14ac:dyDescent="0.3">
      <c r="B37" s="515"/>
      <c r="C37" s="515"/>
      <c r="D37" s="23" t="str">
        <f t="shared" si="7"/>
        <v>HABILIDAD TÉCNICA MISIONAL Y DE SERVICIOS (NIVEL TECNICO)4</v>
      </c>
      <c r="E37" s="30">
        <v>4</v>
      </c>
      <c r="F37" s="17" t="s">
        <v>291</v>
      </c>
    </row>
    <row r="38" spans="2:6" ht="28.5" customHeight="1" thickBot="1" x14ac:dyDescent="0.3">
      <c r="B38" s="514" t="s">
        <v>198</v>
      </c>
      <c r="C38" s="514" t="s">
        <v>143</v>
      </c>
      <c r="D38" s="23" t="str">
        <f>$B$38&amp;E38</f>
        <v>HABILIDAD TÉCNICA ADMINISTRATIVA Y DE APOYO (COMPT NIVEL TECNICO)1</v>
      </c>
      <c r="E38" s="23">
        <v>1</v>
      </c>
      <c r="F38" s="25" t="s">
        <v>296</v>
      </c>
    </row>
    <row r="39" spans="2:6" ht="28.5" customHeight="1" thickBot="1" x14ac:dyDescent="0.3">
      <c r="B39" s="516"/>
      <c r="C39" s="516"/>
      <c r="D39" s="23" t="str">
        <f t="shared" ref="D39:D41" si="8">$B$38&amp;E39</f>
        <v>HABILIDAD TÉCNICA ADMINISTRATIVA Y DE APOYO (COMPT NIVEL TECNICO)2</v>
      </c>
      <c r="E39" s="24">
        <v>2</v>
      </c>
      <c r="F39" s="26" t="s">
        <v>293</v>
      </c>
    </row>
    <row r="40" spans="2:6" ht="28.5" customHeight="1" thickBot="1" x14ac:dyDescent="0.3">
      <c r="B40" s="516"/>
      <c r="C40" s="516"/>
      <c r="D40" s="23" t="str">
        <f t="shared" si="8"/>
        <v>HABILIDAD TÉCNICA ADMINISTRATIVA Y DE APOYO (COMPT NIVEL TECNICO)3</v>
      </c>
      <c r="E40" s="24">
        <v>3</v>
      </c>
      <c r="F40" s="26" t="s">
        <v>294</v>
      </c>
    </row>
    <row r="41" spans="2:6" ht="15.75" thickBot="1" x14ac:dyDescent="0.3">
      <c r="B41" s="515"/>
      <c r="C41" s="515"/>
      <c r="D41" s="23" t="str">
        <f t="shared" si="8"/>
        <v>HABILIDAD TÉCNICA ADMINISTRATIVA Y DE APOYO (COMPT NIVEL TECNICO)4</v>
      </c>
      <c r="E41" s="30">
        <v>4</v>
      </c>
      <c r="F41" s="17" t="s">
        <v>295</v>
      </c>
    </row>
    <row r="42" spans="2:6" ht="24.75" customHeight="1" thickBot="1" x14ac:dyDescent="0.3">
      <c r="B42" s="514" t="s">
        <v>199</v>
      </c>
      <c r="C42" s="514" t="s">
        <v>144</v>
      </c>
      <c r="D42" s="23" t="str">
        <f>$B$42&amp;E42</f>
        <v>CONFIABLIDAD TÉCNICA (NIVEL TECNICO)1</v>
      </c>
      <c r="E42" s="23">
        <v>1</v>
      </c>
      <c r="F42" s="25" t="s">
        <v>298</v>
      </c>
    </row>
    <row r="43" spans="2:6" ht="15.75" thickBot="1" x14ac:dyDescent="0.3">
      <c r="B43" s="515"/>
      <c r="C43" s="515"/>
      <c r="D43" s="23" t="str">
        <f>$B$42&amp;E43</f>
        <v>CONFIABLIDAD TÉCNICA (NIVEL TECNICO)2</v>
      </c>
      <c r="E43" s="30">
        <v>2</v>
      </c>
      <c r="F43" s="17" t="s">
        <v>297</v>
      </c>
    </row>
    <row r="44" spans="2:6" ht="23.25" customHeight="1" thickBot="1" x14ac:dyDescent="0.3">
      <c r="B44" s="27" t="s">
        <v>200</v>
      </c>
      <c r="C44" s="27" t="s">
        <v>144</v>
      </c>
      <c r="D44" s="27" t="str">
        <f>$B$44&amp;E44</f>
        <v>DISCIPLINA (NIVEL TECNICO)1</v>
      </c>
      <c r="E44" s="23">
        <v>1</v>
      </c>
      <c r="F44" s="25" t="s">
        <v>298</v>
      </c>
    </row>
    <row r="45" spans="2:6" ht="15.75" thickBot="1" x14ac:dyDescent="0.3">
      <c r="B45" s="18"/>
      <c r="C45" s="18"/>
      <c r="D45" s="27" t="str">
        <f>$B$44&amp;E45</f>
        <v>DISCIPLINA (NIVEL TECNICO)2</v>
      </c>
      <c r="E45" s="30">
        <v>2</v>
      </c>
      <c r="F45" s="17" t="s">
        <v>297</v>
      </c>
    </row>
    <row r="46" spans="2:6" ht="15" customHeight="1" thickBot="1" x14ac:dyDescent="0.3">
      <c r="B46" s="514" t="s">
        <v>201</v>
      </c>
      <c r="C46" s="514" t="s">
        <v>145</v>
      </c>
      <c r="D46" s="23" t="str">
        <f>$B$46&amp;E46</f>
        <v>RESPONSABILIDAD (NIVEL TECNICO)1</v>
      </c>
      <c r="E46" s="23">
        <v>1</v>
      </c>
      <c r="F46" s="25" t="s">
        <v>301</v>
      </c>
    </row>
    <row r="47" spans="2:6" ht="15.75" thickBot="1" x14ac:dyDescent="0.3">
      <c r="B47" s="516"/>
      <c r="C47" s="516"/>
      <c r="D47" s="23" t="str">
        <f t="shared" ref="D47:D48" si="9">$B$46&amp;E47</f>
        <v>RESPONSABILIDAD (NIVEL TECNICO)2</v>
      </c>
      <c r="E47" s="24">
        <v>2</v>
      </c>
      <c r="F47" s="26" t="s">
        <v>299</v>
      </c>
    </row>
    <row r="48" spans="2:6" ht="15.75" thickBot="1" x14ac:dyDescent="0.3">
      <c r="B48" s="515"/>
      <c r="C48" s="515"/>
      <c r="D48" s="23" t="str">
        <f t="shared" si="9"/>
        <v>RESPONSABILIDAD (NIVEL TECNICO)3</v>
      </c>
      <c r="E48" s="30">
        <v>3</v>
      </c>
      <c r="F48" s="17" t="s">
        <v>300</v>
      </c>
    </row>
    <row r="49" spans="1:6" ht="29.25" customHeight="1" thickBot="1" x14ac:dyDescent="0.3">
      <c r="B49" s="514" t="s">
        <v>202</v>
      </c>
      <c r="C49" s="514" t="s">
        <v>147</v>
      </c>
      <c r="D49" s="23" t="str">
        <f>$B$49&amp;E49</f>
        <v>APOYO Y ASISTENCIA AL OBJETO MISIONAL Y DE SERVICIOS (NIVEL ASISTENCIAL)1</v>
      </c>
      <c r="E49" s="23">
        <v>1</v>
      </c>
      <c r="F49" s="25" t="s">
        <v>304</v>
      </c>
    </row>
    <row r="50" spans="1:6" ht="29.25" customHeight="1" thickBot="1" x14ac:dyDescent="0.3">
      <c r="B50" s="516"/>
      <c r="C50" s="516"/>
      <c r="D50" s="23" t="str">
        <f t="shared" ref="D50:D51" si="10">$B$49&amp;E50</f>
        <v>APOYO Y ASISTENCIA AL OBJETO MISIONAL Y DE SERVICIOS (NIVEL ASISTENCIAL)2</v>
      </c>
      <c r="E50" s="24">
        <v>2</v>
      </c>
      <c r="F50" s="26" t="s">
        <v>302</v>
      </c>
    </row>
    <row r="51" spans="1:6" ht="15.75" thickBot="1" x14ac:dyDescent="0.3">
      <c r="B51" s="515"/>
      <c r="C51" s="515"/>
      <c r="D51" s="23" t="str">
        <f t="shared" si="10"/>
        <v>APOYO Y ASISTENCIA AL OBJETO MISIONAL Y DE SERVICIOS (NIVEL ASISTENCIAL)3</v>
      </c>
      <c r="E51" s="30">
        <v>3</v>
      </c>
      <c r="F51" s="17" t="s">
        <v>303</v>
      </c>
    </row>
    <row r="52" spans="1:6" ht="30.75" customHeight="1" thickBot="1" x14ac:dyDescent="0.3">
      <c r="B52" s="514" t="s">
        <v>203</v>
      </c>
      <c r="C52" s="514" t="s">
        <v>241</v>
      </c>
      <c r="D52" s="23" t="str">
        <f>$B$52&amp;E52</f>
        <v>APOYO Y ASISTENCIA ADMINISTRATIVA (NIVEL ASISTENCIAL)1</v>
      </c>
      <c r="E52" s="23">
        <v>1</v>
      </c>
      <c r="F52" s="25" t="s">
        <v>307</v>
      </c>
    </row>
    <row r="53" spans="1:6" ht="30.75" customHeight="1" thickBot="1" x14ac:dyDescent="0.3">
      <c r="B53" s="516"/>
      <c r="C53" s="516"/>
      <c r="D53" s="23" t="str">
        <f t="shared" ref="D53:D54" si="11">$B$52&amp;E53</f>
        <v>APOYO Y ASISTENCIA ADMINISTRATIVA (NIVEL ASISTENCIAL)2</v>
      </c>
      <c r="E53" s="24">
        <v>2</v>
      </c>
      <c r="F53" s="26" t="s">
        <v>305</v>
      </c>
    </row>
    <row r="54" spans="1:6" ht="15.75" thickBot="1" x14ac:dyDescent="0.3">
      <c r="B54" s="515"/>
      <c r="C54" s="515"/>
      <c r="D54" s="23" t="str">
        <f t="shared" si="11"/>
        <v>APOYO Y ASISTENCIA ADMINISTRATIVA (NIVEL ASISTENCIAL)3</v>
      </c>
      <c r="E54" s="30">
        <v>3</v>
      </c>
      <c r="F54" s="17" t="s">
        <v>306</v>
      </c>
    </row>
    <row r="55" spans="1:6" ht="33" customHeight="1" thickBot="1" x14ac:dyDescent="0.3">
      <c r="B55" s="514" t="s">
        <v>204</v>
      </c>
      <c r="C55" s="514" t="s">
        <v>250</v>
      </c>
      <c r="D55" s="23" t="str">
        <f>$B$55&amp;E55</f>
        <v>COLABORACIÓN (NIVEL ASISTENCIAL)1</v>
      </c>
      <c r="E55" s="23">
        <v>1</v>
      </c>
      <c r="F55" s="25" t="s">
        <v>310</v>
      </c>
    </row>
    <row r="56" spans="1:6" ht="15.75" thickBot="1" x14ac:dyDescent="0.3">
      <c r="B56" s="516"/>
      <c r="C56" s="516"/>
      <c r="D56" s="23" t="str">
        <f t="shared" ref="D56:D57" si="12">$B$55&amp;E56</f>
        <v>COLABORACIÓN (NIVEL ASISTENCIAL)2</v>
      </c>
      <c r="E56" s="24">
        <v>2</v>
      </c>
      <c r="F56" s="26" t="s">
        <v>308</v>
      </c>
    </row>
    <row r="57" spans="1:6" ht="15.75" thickBot="1" x14ac:dyDescent="0.3">
      <c r="B57" s="515"/>
      <c r="C57" s="515"/>
      <c r="D57" s="23" t="str">
        <f t="shared" si="12"/>
        <v>COLABORACIÓN (NIVEL ASISTENCIAL)3</v>
      </c>
      <c r="E57" s="30">
        <v>3</v>
      </c>
      <c r="F57" s="17" t="s">
        <v>309</v>
      </c>
    </row>
    <row r="58" spans="1:6" ht="32.25" customHeight="1" thickBot="1" x14ac:dyDescent="0.3">
      <c r="B58" s="514" t="s">
        <v>205</v>
      </c>
      <c r="C58" s="514" t="s">
        <v>150</v>
      </c>
      <c r="D58" s="23" t="str">
        <f>$B$58&amp;E58</f>
        <v>SEGUIMIENTO DE INSTRUCCIONES (NIVEL ASISTENCIAL)1</v>
      </c>
      <c r="E58" s="23">
        <v>1</v>
      </c>
      <c r="F58" s="25" t="s">
        <v>312</v>
      </c>
    </row>
    <row r="59" spans="1:6" ht="30" customHeight="1" thickBot="1" x14ac:dyDescent="0.3">
      <c r="B59" s="515"/>
      <c r="C59" s="515"/>
      <c r="D59" s="23" t="str">
        <f>$B$58&amp;E59</f>
        <v>SEGUIMIENTO DE INSTRUCCIONES (NIVEL ASISTENCIAL)2</v>
      </c>
      <c r="E59" s="30">
        <v>2</v>
      </c>
      <c r="F59" s="17" t="s">
        <v>311</v>
      </c>
    </row>
    <row r="61" spans="1:6" ht="15.75" thickBot="1" x14ac:dyDescent="0.3"/>
    <row r="62" spans="1:6" ht="15.75" thickBot="1" x14ac:dyDescent="0.3">
      <c r="A62" t="b">
        <f>A63=B63</f>
        <v>1</v>
      </c>
      <c r="B62" s="19" t="s">
        <v>29</v>
      </c>
      <c r="C62" s="20" t="s">
        <v>242</v>
      </c>
      <c r="D62" s="19" t="s">
        <v>31</v>
      </c>
      <c r="E62" s="20"/>
      <c r="F62" s="19" t="s">
        <v>31</v>
      </c>
    </row>
    <row r="63" spans="1:6" ht="98.25" customHeight="1" thickBot="1" x14ac:dyDescent="0.3">
      <c r="A63" t="s">
        <v>210</v>
      </c>
      <c r="B63" s="21" t="s">
        <v>210</v>
      </c>
      <c r="C63" s="21" t="s">
        <v>137</v>
      </c>
      <c r="D63" s="29" t="s">
        <v>314</v>
      </c>
      <c r="E63" s="32"/>
      <c r="F63" s="29" t="s">
        <v>314</v>
      </c>
    </row>
    <row r="64" spans="1:6" ht="168.75" customHeight="1" thickBot="1" x14ac:dyDescent="0.3">
      <c r="B64" s="21" t="s">
        <v>211</v>
      </c>
      <c r="C64" s="18" t="s">
        <v>404</v>
      </c>
      <c r="D64" s="22" t="s">
        <v>315</v>
      </c>
      <c r="E64" s="32"/>
      <c r="F64" s="22" t="s">
        <v>315</v>
      </c>
    </row>
    <row r="65" spans="2:6" ht="108.75" customHeight="1" thickBot="1" x14ac:dyDescent="0.3">
      <c r="B65" s="21" t="s">
        <v>313</v>
      </c>
      <c r="C65" s="21" t="s">
        <v>243</v>
      </c>
      <c r="D65" s="22" t="s">
        <v>316</v>
      </c>
      <c r="E65" s="32"/>
      <c r="F65" s="22" t="s">
        <v>316</v>
      </c>
    </row>
    <row r="66" spans="2:6" ht="105" customHeight="1" thickBot="1" x14ac:dyDescent="0.3">
      <c r="B66" s="21" t="s">
        <v>212</v>
      </c>
      <c r="C66" s="21" t="s">
        <v>191</v>
      </c>
      <c r="D66" s="22" t="s">
        <v>317</v>
      </c>
      <c r="E66" s="32"/>
      <c r="F66" s="22" t="s">
        <v>317</v>
      </c>
    </row>
    <row r="67" spans="2:6" ht="78.75" customHeight="1" thickBot="1" x14ac:dyDescent="0.3">
      <c r="B67" s="18" t="s">
        <v>196</v>
      </c>
      <c r="C67" s="18" t="s">
        <v>192</v>
      </c>
      <c r="D67" s="17" t="s">
        <v>318</v>
      </c>
      <c r="E67" s="31"/>
      <c r="F67" s="17" t="s">
        <v>318</v>
      </c>
    </row>
    <row r="68" spans="2:6" ht="60.75" thickBot="1" x14ac:dyDescent="0.3">
      <c r="B68" s="18" t="s">
        <v>214</v>
      </c>
      <c r="C68" s="18" t="s">
        <v>140</v>
      </c>
      <c r="D68" s="17" t="s">
        <v>319</v>
      </c>
      <c r="E68" s="31"/>
      <c r="F68" s="17" t="s">
        <v>319</v>
      </c>
    </row>
    <row r="69" spans="2:6" ht="60.75" thickBot="1" x14ac:dyDescent="0.3">
      <c r="B69" s="18" t="s">
        <v>215</v>
      </c>
      <c r="C69" s="18" t="s">
        <v>188</v>
      </c>
      <c r="D69" s="17" t="s">
        <v>320</v>
      </c>
      <c r="E69" s="31"/>
      <c r="F69" s="17" t="s">
        <v>320</v>
      </c>
    </row>
    <row r="70" spans="2:6" ht="96.75" thickBot="1" x14ac:dyDescent="0.3">
      <c r="B70" s="18" t="s">
        <v>197</v>
      </c>
      <c r="C70" s="18" t="s">
        <v>189</v>
      </c>
      <c r="D70" s="17" t="s">
        <v>321</v>
      </c>
      <c r="E70" s="31"/>
      <c r="F70" s="17" t="s">
        <v>321</v>
      </c>
    </row>
    <row r="71" spans="2:6" ht="96.75" thickBot="1" x14ac:dyDescent="0.3">
      <c r="B71" s="18" t="s">
        <v>198</v>
      </c>
      <c r="C71" s="18" t="s">
        <v>143</v>
      </c>
      <c r="D71" s="17" t="s">
        <v>322</v>
      </c>
      <c r="E71" s="31"/>
      <c r="F71" s="17" t="s">
        <v>322</v>
      </c>
    </row>
    <row r="72" spans="2:6" ht="60.75" thickBot="1" x14ac:dyDescent="0.3">
      <c r="B72" s="18" t="s">
        <v>199</v>
      </c>
      <c r="C72" s="18" t="s">
        <v>144</v>
      </c>
      <c r="D72" s="17" t="s">
        <v>323</v>
      </c>
      <c r="E72" s="31"/>
      <c r="F72" s="17" t="s">
        <v>323</v>
      </c>
    </row>
    <row r="73" spans="2:6" ht="60.75" thickBot="1" x14ac:dyDescent="0.3">
      <c r="B73" s="18" t="s">
        <v>200</v>
      </c>
      <c r="C73" s="18" t="s">
        <v>144</v>
      </c>
      <c r="D73" s="17" t="s">
        <v>323</v>
      </c>
      <c r="E73" s="31"/>
      <c r="F73" s="17" t="s">
        <v>323</v>
      </c>
    </row>
    <row r="74" spans="2:6" ht="60.75" thickBot="1" x14ac:dyDescent="0.3">
      <c r="B74" s="18" t="s">
        <v>201</v>
      </c>
      <c r="C74" s="18" t="s">
        <v>145</v>
      </c>
      <c r="D74" s="17" t="s">
        <v>324</v>
      </c>
      <c r="E74" s="31"/>
      <c r="F74" s="17" t="s">
        <v>324</v>
      </c>
    </row>
    <row r="75" spans="2:6" ht="72.75" thickBot="1" x14ac:dyDescent="0.3">
      <c r="B75" s="18" t="s">
        <v>202</v>
      </c>
      <c r="C75" s="18" t="s">
        <v>147</v>
      </c>
      <c r="D75" s="17" t="s">
        <v>325</v>
      </c>
      <c r="E75" s="31"/>
      <c r="F75" s="17" t="s">
        <v>325</v>
      </c>
    </row>
    <row r="76" spans="2:6" ht="60.75" thickBot="1" x14ac:dyDescent="0.3">
      <c r="B76" s="18" t="s">
        <v>203</v>
      </c>
      <c r="C76" s="18" t="s">
        <v>241</v>
      </c>
      <c r="D76" s="17" t="s">
        <v>326</v>
      </c>
      <c r="E76" s="31"/>
      <c r="F76" s="17" t="s">
        <v>326</v>
      </c>
    </row>
    <row r="77" spans="2:6" ht="36.75" thickBot="1" x14ac:dyDescent="0.3">
      <c r="B77" s="18" t="s">
        <v>204</v>
      </c>
      <c r="C77" s="18" t="s">
        <v>250</v>
      </c>
      <c r="D77" s="17" t="s">
        <v>327</v>
      </c>
      <c r="E77" s="31"/>
      <c r="F77" s="17" t="s">
        <v>327</v>
      </c>
    </row>
    <row r="78" spans="2:6" ht="36.75" thickBot="1" x14ac:dyDescent="0.3">
      <c r="B78" s="18" t="s">
        <v>205</v>
      </c>
      <c r="C78" s="18" t="s">
        <v>150</v>
      </c>
      <c r="D78" s="17" t="s">
        <v>328</v>
      </c>
      <c r="E78" s="31"/>
      <c r="F78" s="17" t="s">
        <v>328</v>
      </c>
    </row>
    <row r="83" spans="5:5" ht="147.75" customHeight="1" x14ac:dyDescent="0.25">
      <c r="E83" t="str">
        <f>VLOOKUP(C64,$C$63:$D$66,2,0)</f>
        <v xml:space="preserve">1 Reconoce en el ejercicio de sus funciones los niveles de mando militar y policial, respetando el conducto regular.
2 Demuestra sentido de pertenencia con el logro de los objetivos institucionales de la Fuerza Pública, orientados a salvaguardar la seguridad nacional, así como disponibilidad permanente para el ejercicio de sus funciones.
3 Responde en su actividad laboral y personal, manifestando entendimiento de la cultura organizacional del Sector, así como una interiorización de los valores asociados al compromiso con la Defensa y Seguridad Nacional. </v>
      </c>
    </row>
  </sheetData>
  <mergeCells count="30">
    <mergeCell ref="B3:B7"/>
    <mergeCell ref="C3:C7"/>
    <mergeCell ref="C8:C10"/>
    <mergeCell ref="B8:B10"/>
    <mergeCell ref="B11:B17"/>
    <mergeCell ref="C11:C17"/>
    <mergeCell ref="B18:B23"/>
    <mergeCell ref="C18:C23"/>
    <mergeCell ref="B24:B27"/>
    <mergeCell ref="C24:C27"/>
    <mergeCell ref="B28:B30"/>
    <mergeCell ref="C28:C30"/>
    <mergeCell ref="B42:B43"/>
    <mergeCell ref="C42:C43"/>
    <mergeCell ref="B46:B48"/>
    <mergeCell ref="C46:C48"/>
    <mergeCell ref="B31:B33"/>
    <mergeCell ref="C31:C33"/>
    <mergeCell ref="B34:B37"/>
    <mergeCell ref="C34:C37"/>
    <mergeCell ref="B38:B41"/>
    <mergeCell ref="C38:C41"/>
    <mergeCell ref="B58:B59"/>
    <mergeCell ref="C58:C59"/>
    <mergeCell ref="B49:B51"/>
    <mergeCell ref="C49:C51"/>
    <mergeCell ref="B52:B54"/>
    <mergeCell ref="C52:C54"/>
    <mergeCell ref="B55:B57"/>
    <mergeCell ref="C55:C5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20"/>
  <sheetViews>
    <sheetView workbookViewId="0"/>
  </sheetViews>
  <sheetFormatPr baseColWidth="10" defaultRowHeight="15" x14ac:dyDescent="0.25"/>
  <cols>
    <col min="2" max="2" width="38.7109375" customWidth="1"/>
    <col min="3" max="3" width="37" customWidth="1"/>
    <col min="6" max="6" width="26.5703125" bestFit="1" customWidth="1"/>
    <col min="7" max="7" width="41.85546875" customWidth="1"/>
    <col min="8" max="8" width="23.7109375" bestFit="1" customWidth="1"/>
  </cols>
  <sheetData>
    <row r="2" spans="2:8" x14ac:dyDescent="0.25">
      <c r="B2" s="41" t="s">
        <v>335</v>
      </c>
      <c r="C2" s="41" t="s">
        <v>340</v>
      </c>
      <c r="F2" s="41" t="s">
        <v>349</v>
      </c>
      <c r="G2" s="41" t="s">
        <v>351</v>
      </c>
      <c r="H2" s="41" t="s">
        <v>350</v>
      </c>
    </row>
    <row r="3" spans="2:8" ht="63" customHeight="1" x14ac:dyDescent="0.25">
      <c r="B3" s="42" t="s">
        <v>336</v>
      </c>
      <c r="C3" s="42">
        <v>0</v>
      </c>
      <c r="F3" s="42" t="s">
        <v>176</v>
      </c>
      <c r="G3" s="43" t="s">
        <v>352</v>
      </c>
      <c r="H3" s="42" t="s">
        <v>345</v>
      </c>
    </row>
    <row r="4" spans="2:8" ht="60.75" customHeight="1" x14ac:dyDescent="0.25">
      <c r="B4" s="42" t="s">
        <v>337</v>
      </c>
      <c r="C4" s="42">
        <v>1</v>
      </c>
      <c r="F4" s="42" t="s">
        <v>183</v>
      </c>
      <c r="G4" s="43" t="s">
        <v>353</v>
      </c>
      <c r="H4" s="42" t="s">
        <v>346</v>
      </c>
    </row>
    <row r="5" spans="2:8" ht="76.5" customHeight="1" x14ac:dyDescent="0.25">
      <c r="B5" s="42" t="s">
        <v>338</v>
      </c>
      <c r="C5" s="42">
        <v>2</v>
      </c>
      <c r="F5" s="42" t="s">
        <v>175</v>
      </c>
      <c r="G5" s="43" t="s">
        <v>354</v>
      </c>
      <c r="H5" s="42" t="s">
        <v>347</v>
      </c>
    </row>
    <row r="6" spans="2:8" ht="75" customHeight="1" x14ac:dyDescent="0.25">
      <c r="B6" s="42" t="s">
        <v>339</v>
      </c>
      <c r="C6" s="42">
        <v>3</v>
      </c>
      <c r="F6" s="42" t="s">
        <v>182</v>
      </c>
      <c r="G6" s="43" t="s">
        <v>355</v>
      </c>
      <c r="H6" s="42" t="s">
        <v>348</v>
      </c>
    </row>
    <row r="8" spans="2:8" x14ac:dyDescent="0.25">
      <c r="B8" s="41" t="s">
        <v>356</v>
      </c>
      <c r="C8" s="41" t="s">
        <v>340</v>
      </c>
    </row>
    <row r="9" spans="2:8" x14ac:dyDescent="0.25">
      <c r="B9" s="39" t="s">
        <v>341</v>
      </c>
      <c r="C9" s="40">
        <v>0</v>
      </c>
    </row>
    <row r="10" spans="2:8" x14ac:dyDescent="0.25">
      <c r="B10" s="39" t="s">
        <v>342</v>
      </c>
      <c r="C10" s="40">
        <v>1</v>
      </c>
    </row>
    <row r="11" spans="2:8" ht="15.75" thickBot="1" x14ac:dyDescent="0.3">
      <c r="B11" s="39" t="s">
        <v>343</v>
      </c>
      <c r="C11" s="40">
        <v>2</v>
      </c>
    </row>
    <row r="12" spans="2:8" ht="30.75" thickBot="1" x14ac:dyDescent="0.3">
      <c r="B12" s="39" t="s">
        <v>344</v>
      </c>
      <c r="C12" s="40">
        <v>3</v>
      </c>
      <c r="F12" s="61" t="s">
        <v>375</v>
      </c>
      <c r="G12" s="62" t="s">
        <v>376</v>
      </c>
      <c r="H12" s="63" t="s">
        <v>377</v>
      </c>
    </row>
    <row r="13" spans="2:8" ht="72" thickBot="1" x14ac:dyDescent="0.3">
      <c r="F13" s="64" t="s">
        <v>176</v>
      </c>
      <c r="G13" s="65" t="s">
        <v>378</v>
      </c>
      <c r="H13" s="66" t="s">
        <v>379</v>
      </c>
    </row>
    <row r="14" spans="2:8" ht="86.25" thickBot="1" x14ac:dyDescent="0.3">
      <c r="F14" s="67" t="s">
        <v>255</v>
      </c>
      <c r="G14" s="65" t="s">
        <v>380</v>
      </c>
      <c r="H14" s="66" t="s">
        <v>381</v>
      </c>
    </row>
    <row r="15" spans="2:8" ht="86.25" thickBot="1" x14ac:dyDescent="0.3">
      <c r="F15" s="68" t="s">
        <v>175</v>
      </c>
      <c r="G15" s="65" t="s">
        <v>382</v>
      </c>
      <c r="H15" s="66" t="s">
        <v>383</v>
      </c>
    </row>
    <row r="16" spans="2:8" x14ac:dyDescent="0.25">
      <c r="B16" s="188" t="s">
        <v>335</v>
      </c>
      <c r="C16" s="188" t="s">
        <v>356</v>
      </c>
    </row>
    <row r="17" spans="2:3" x14ac:dyDescent="0.25">
      <c r="B17" s="189" t="s">
        <v>336</v>
      </c>
      <c r="C17" s="190" t="s">
        <v>341</v>
      </c>
    </row>
    <row r="18" spans="2:3" x14ac:dyDescent="0.25">
      <c r="B18" s="189" t="s">
        <v>337</v>
      </c>
      <c r="C18" s="190" t="s">
        <v>342</v>
      </c>
    </row>
    <row r="19" spans="2:3" x14ac:dyDescent="0.25">
      <c r="B19" s="189" t="s">
        <v>338</v>
      </c>
      <c r="C19" s="190" t="s">
        <v>343</v>
      </c>
    </row>
    <row r="20" spans="2:3" x14ac:dyDescent="0.25">
      <c r="B20" s="189" t="s">
        <v>339</v>
      </c>
      <c r="C20" s="190" t="s">
        <v>344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61"/>
  <sheetViews>
    <sheetView showGridLines="0" tabSelected="1" view="pageBreakPreview" topLeftCell="A19" zoomScale="70" zoomScaleNormal="70" zoomScaleSheetLayoutView="70" workbookViewId="0">
      <selection activeCell="R39" sqref="R39"/>
    </sheetView>
  </sheetViews>
  <sheetFormatPr baseColWidth="10" defaultColWidth="0" defaultRowHeight="15" customHeight="1" zeroHeight="1" x14ac:dyDescent="0.25"/>
  <cols>
    <col min="1" max="1" width="14.140625" style="1" customWidth="1"/>
    <col min="2" max="2" width="14.85546875" style="1" customWidth="1"/>
    <col min="3" max="3" width="16.5703125" style="1" customWidth="1"/>
    <col min="4" max="7" width="14.140625" style="1" customWidth="1"/>
    <col min="8" max="8" width="18" style="1" hidden="1" customWidth="1"/>
    <col min="9" max="9" width="14.140625" style="1" customWidth="1"/>
    <col min="10" max="10" width="17.28515625" style="1" customWidth="1"/>
    <col min="11" max="11" width="9.85546875" style="1" customWidth="1"/>
    <col min="12" max="13" width="11.140625" style="1" customWidth="1"/>
    <col min="14" max="14" width="11.5703125" style="1" customWidth="1"/>
    <col min="15" max="15" width="9.85546875" style="1" customWidth="1"/>
    <col min="16" max="16" width="9.140625" style="1" customWidth="1"/>
    <col min="17" max="17" width="16" style="1" customWidth="1"/>
    <col min="18" max="18" width="17.7109375" style="1" customWidth="1"/>
    <col min="19" max="19" width="16" style="1" customWidth="1"/>
    <col min="20" max="20" width="22.140625" style="1" customWidth="1"/>
    <col min="21" max="16383" width="11.42578125" hidden="1"/>
    <col min="16384" max="16384" width="8.5703125" hidden="1"/>
  </cols>
  <sheetData>
    <row r="1" spans="1:20" ht="30" customHeight="1" x14ac:dyDescent="0.25">
      <c r="A1" s="517"/>
      <c r="B1" s="518"/>
      <c r="C1" s="518"/>
      <c r="D1" s="518"/>
      <c r="E1" s="547" t="s">
        <v>240</v>
      </c>
      <c r="F1" s="548"/>
      <c r="G1" s="548"/>
      <c r="H1" s="548"/>
      <c r="I1" s="548"/>
      <c r="J1" s="548"/>
      <c r="K1" s="548"/>
      <c r="L1" s="548"/>
      <c r="M1" s="548"/>
      <c r="N1" s="548"/>
      <c r="O1" s="548"/>
      <c r="P1" s="549"/>
      <c r="Q1" s="532" t="s">
        <v>447</v>
      </c>
      <c r="R1" s="533"/>
      <c r="S1" s="533"/>
      <c r="T1" s="534"/>
    </row>
    <row r="2" spans="1:20" ht="18.75" customHeight="1" x14ac:dyDescent="0.25">
      <c r="A2" s="519"/>
      <c r="B2" s="520"/>
      <c r="C2" s="520"/>
      <c r="D2" s="520"/>
      <c r="E2" s="550"/>
      <c r="F2" s="551"/>
      <c r="G2" s="551"/>
      <c r="H2" s="551"/>
      <c r="I2" s="551"/>
      <c r="J2" s="551"/>
      <c r="K2" s="551"/>
      <c r="L2" s="551"/>
      <c r="M2" s="551"/>
      <c r="N2" s="551"/>
      <c r="O2" s="551"/>
      <c r="P2" s="552"/>
      <c r="Q2" s="535"/>
      <c r="R2" s="536"/>
      <c r="S2" s="536"/>
      <c r="T2" s="537"/>
    </row>
    <row r="3" spans="1:20" ht="18.75" customHeight="1" x14ac:dyDescent="0.25">
      <c r="A3" s="519"/>
      <c r="B3" s="520"/>
      <c r="C3" s="520"/>
      <c r="D3" s="520"/>
      <c r="E3" s="553" t="s">
        <v>234</v>
      </c>
      <c r="F3" s="554"/>
      <c r="G3" s="554"/>
      <c r="H3" s="554"/>
      <c r="I3" s="554"/>
      <c r="J3" s="554"/>
      <c r="K3" s="554"/>
      <c r="L3" s="554"/>
      <c r="M3" s="554"/>
      <c r="N3" s="554"/>
      <c r="O3" s="554"/>
      <c r="P3" s="555"/>
      <c r="Q3" s="538" t="s">
        <v>448</v>
      </c>
      <c r="R3" s="539"/>
      <c r="S3" s="539"/>
      <c r="T3" s="540"/>
    </row>
    <row r="4" spans="1:20" ht="18.75" customHeight="1" x14ac:dyDescent="0.25">
      <c r="A4" s="519"/>
      <c r="B4" s="520"/>
      <c r="C4" s="520"/>
      <c r="D4" s="520"/>
      <c r="E4" s="556"/>
      <c r="F4" s="557"/>
      <c r="G4" s="557"/>
      <c r="H4" s="557"/>
      <c r="I4" s="557"/>
      <c r="J4" s="557"/>
      <c r="K4" s="557"/>
      <c r="L4" s="557"/>
      <c r="M4" s="557"/>
      <c r="N4" s="557"/>
      <c r="O4" s="557"/>
      <c r="P4" s="558"/>
      <c r="Q4" s="538" t="s">
        <v>430</v>
      </c>
      <c r="R4" s="539"/>
      <c r="S4" s="539"/>
      <c r="T4" s="540"/>
    </row>
    <row r="5" spans="1:20" ht="18.75" customHeight="1" thickBot="1" x14ac:dyDescent="0.3">
      <c r="A5" s="521"/>
      <c r="B5" s="522"/>
      <c r="C5" s="522"/>
      <c r="D5" s="522"/>
      <c r="E5" s="559"/>
      <c r="F5" s="560"/>
      <c r="G5" s="560"/>
      <c r="H5" s="560"/>
      <c r="I5" s="560"/>
      <c r="J5" s="560"/>
      <c r="K5" s="560"/>
      <c r="L5" s="560"/>
      <c r="M5" s="560"/>
      <c r="N5" s="560"/>
      <c r="O5" s="560"/>
      <c r="P5" s="561"/>
      <c r="Q5" s="541" t="s">
        <v>449</v>
      </c>
      <c r="R5" s="542"/>
      <c r="S5" s="542"/>
      <c r="T5" s="543"/>
    </row>
    <row r="6" spans="1:20" s="546" customFormat="1" ht="18.75" customHeight="1" thickBot="1" x14ac:dyDescent="0.3">
      <c r="A6" s="544" t="s">
        <v>154</v>
      </c>
      <c r="B6" s="545"/>
      <c r="C6" s="545"/>
      <c r="D6" s="545"/>
      <c r="E6" s="545"/>
      <c r="F6" s="545"/>
      <c r="G6" s="545"/>
      <c r="H6" s="545"/>
      <c r="I6" s="545"/>
      <c r="J6" s="545"/>
      <c r="K6" s="545"/>
      <c r="L6" s="545"/>
      <c r="M6" s="545"/>
      <c r="N6" s="545"/>
      <c r="O6" s="545"/>
      <c r="P6" s="545"/>
      <c r="Q6" s="545"/>
      <c r="R6" s="545"/>
      <c r="S6" s="545"/>
      <c r="T6" s="545"/>
    </row>
    <row r="7" spans="1:20" s="490" customFormat="1" ht="3.75" customHeight="1" thickBot="1" x14ac:dyDescent="0.3">
      <c r="A7" s="489"/>
    </row>
    <row r="8" spans="1:20" ht="22.5" customHeight="1" x14ac:dyDescent="0.25">
      <c r="A8" s="656" t="s">
        <v>179</v>
      </c>
      <c r="B8" s="657"/>
      <c r="C8" s="660" t="s">
        <v>415</v>
      </c>
      <c r="D8" s="661"/>
      <c r="E8" s="305" t="s">
        <v>2</v>
      </c>
      <c r="F8" s="305" t="s">
        <v>3</v>
      </c>
      <c r="G8" s="305" t="s">
        <v>4</v>
      </c>
      <c r="H8" s="306"/>
      <c r="I8" s="671" t="s">
        <v>5</v>
      </c>
      <c r="J8" s="672"/>
      <c r="K8" s="305" t="s">
        <v>2</v>
      </c>
      <c r="L8" s="305" t="s">
        <v>3</v>
      </c>
      <c r="M8" s="305" t="s">
        <v>4</v>
      </c>
      <c r="N8" s="675" t="s">
        <v>6</v>
      </c>
      <c r="O8" s="676"/>
      <c r="P8" s="676"/>
      <c r="Q8" s="677"/>
      <c r="R8" s="305" t="s">
        <v>2</v>
      </c>
      <c r="S8" s="305" t="s">
        <v>3</v>
      </c>
      <c r="T8" s="494" t="s">
        <v>4</v>
      </c>
    </row>
    <row r="9" spans="1:20" ht="23.25" customHeight="1" thickBot="1" x14ac:dyDescent="0.3">
      <c r="A9" s="658"/>
      <c r="B9" s="659"/>
      <c r="C9" s="662"/>
      <c r="D9" s="663"/>
      <c r="E9" s="396"/>
      <c r="F9" s="396"/>
      <c r="G9" s="396"/>
      <c r="H9" s="397"/>
      <c r="I9" s="673"/>
      <c r="J9" s="674"/>
      <c r="K9" s="396"/>
      <c r="L9" s="396"/>
      <c r="M9" s="396"/>
      <c r="N9" s="678"/>
      <c r="O9" s="679"/>
      <c r="P9" s="679"/>
      <c r="Q9" s="680"/>
      <c r="R9" s="396"/>
      <c r="S9" s="396"/>
      <c r="T9" s="398"/>
    </row>
    <row r="10" spans="1:20" ht="22.5" customHeight="1" thickBot="1" x14ac:dyDescent="0.3">
      <c r="A10" s="526" t="s">
        <v>7</v>
      </c>
      <c r="B10" s="527"/>
      <c r="C10" s="527"/>
      <c r="D10" s="527"/>
      <c r="E10" s="527"/>
      <c r="F10" s="527"/>
      <c r="G10" s="527"/>
      <c r="H10" s="527"/>
      <c r="I10" s="527"/>
      <c r="J10" s="527"/>
      <c r="K10" s="527"/>
      <c r="L10" s="527"/>
      <c r="M10" s="527"/>
      <c r="N10" s="527"/>
      <c r="O10" s="527"/>
      <c r="P10" s="527"/>
      <c r="Q10" s="527"/>
      <c r="R10" s="527"/>
      <c r="S10" s="527"/>
      <c r="T10" s="528"/>
    </row>
    <row r="11" spans="1:20" ht="16.5" customHeight="1" x14ac:dyDescent="0.25">
      <c r="A11" s="529" t="s">
        <v>8</v>
      </c>
      <c r="B11" s="530"/>
      <c r="C11" s="529" t="s">
        <v>9</v>
      </c>
      <c r="D11" s="531"/>
      <c r="E11" s="530"/>
      <c r="F11" s="529" t="s">
        <v>44</v>
      </c>
      <c r="G11" s="531"/>
      <c r="H11" s="531"/>
      <c r="I11" s="531"/>
      <c r="J11" s="531"/>
      <c r="K11" s="531"/>
      <c r="L11" s="530"/>
      <c r="M11" s="529" t="s">
        <v>45</v>
      </c>
      <c r="N11" s="531"/>
      <c r="O11" s="531"/>
      <c r="P11" s="531"/>
      <c r="Q11" s="531"/>
      <c r="R11" s="531"/>
      <c r="S11" s="531"/>
      <c r="T11" s="530"/>
    </row>
    <row r="12" spans="1:20" ht="16.5" customHeight="1" thickBot="1" x14ac:dyDescent="0.3">
      <c r="A12" s="566"/>
      <c r="B12" s="568"/>
      <c r="C12" s="523"/>
      <c r="D12" s="524"/>
      <c r="E12" s="525"/>
      <c r="F12" s="566"/>
      <c r="G12" s="567"/>
      <c r="H12" s="567"/>
      <c r="I12" s="567"/>
      <c r="J12" s="567"/>
      <c r="K12" s="567"/>
      <c r="L12" s="568"/>
      <c r="M12" s="566"/>
      <c r="N12" s="567"/>
      <c r="O12" s="567"/>
      <c r="P12" s="567"/>
      <c r="Q12" s="567"/>
      <c r="R12" s="567"/>
      <c r="S12" s="567"/>
      <c r="T12" s="568"/>
    </row>
    <row r="13" spans="1:20" ht="16.5" customHeight="1" x14ac:dyDescent="0.25">
      <c r="A13" s="529" t="s">
        <v>100</v>
      </c>
      <c r="B13" s="531"/>
      <c r="C13" s="531"/>
      <c r="D13" s="531"/>
      <c r="E13" s="531"/>
      <c r="F13" s="531"/>
      <c r="G13" s="531"/>
      <c r="H13" s="531"/>
      <c r="I13" s="530"/>
      <c r="J13" s="529" t="s">
        <v>11</v>
      </c>
      <c r="K13" s="531"/>
      <c r="L13" s="531"/>
      <c r="M13" s="531"/>
      <c r="N13" s="531"/>
      <c r="O13" s="531"/>
      <c r="P13" s="531"/>
      <c r="Q13" s="531"/>
      <c r="R13" s="531"/>
      <c r="S13" s="531"/>
      <c r="T13" s="530"/>
    </row>
    <row r="14" spans="1:20" ht="16.5" customHeight="1" thickBot="1" x14ac:dyDescent="0.3">
      <c r="A14" s="566"/>
      <c r="B14" s="567"/>
      <c r="C14" s="567"/>
      <c r="D14" s="567"/>
      <c r="E14" s="567"/>
      <c r="F14" s="567"/>
      <c r="G14" s="567"/>
      <c r="H14" s="567"/>
      <c r="I14" s="568"/>
      <c r="J14" s="566"/>
      <c r="K14" s="567"/>
      <c r="L14" s="567"/>
      <c r="M14" s="567"/>
      <c r="N14" s="567"/>
      <c r="O14" s="567"/>
      <c r="P14" s="567"/>
      <c r="Q14" s="567"/>
      <c r="R14" s="567"/>
      <c r="S14" s="567"/>
      <c r="T14" s="568"/>
    </row>
    <row r="15" spans="1:20" ht="16.5" customHeight="1" x14ac:dyDescent="0.25">
      <c r="A15" s="664" t="s">
        <v>12</v>
      </c>
      <c r="B15" s="587"/>
      <c r="C15" s="587"/>
      <c r="D15" s="587"/>
      <c r="E15" s="587"/>
      <c r="F15" s="529" t="s">
        <v>13</v>
      </c>
      <c r="G15" s="530"/>
      <c r="H15" s="330"/>
      <c r="I15" s="330" t="s">
        <v>14</v>
      </c>
      <c r="J15" s="665" t="s">
        <v>229</v>
      </c>
      <c r="K15" s="667"/>
      <c r="L15" s="668"/>
      <c r="M15" s="668"/>
      <c r="N15" s="668"/>
      <c r="O15" s="668"/>
      <c r="P15" s="668"/>
      <c r="Q15" s="668"/>
      <c r="R15" s="668"/>
      <c r="S15" s="668"/>
      <c r="T15" s="669"/>
    </row>
    <row r="16" spans="1:20" ht="16.5" customHeight="1" thickBot="1" x14ac:dyDescent="0.3">
      <c r="A16" s="569"/>
      <c r="B16" s="670"/>
      <c r="C16" s="670"/>
      <c r="D16" s="670"/>
      <c r="E16" s="570"/>
      <c r="F16" s="573"/>
      <c r="G16" s="574"/>
      <c r="H16" s="390"/>
      <c r="I16" s="391"/>
      <c r="J16" s="666"/>
      <c r="K16" s="569"/>
      <c r="L16" s="670"/>
      <c r="M16" s="670"/>
      <c r="N16" s="670"/>
      <c r="O16" s="670"/>
      <c r="P16" s="670"/>
      <c r="Q16" s="670"/>
      <c r="R16" s="670"/>
      <c r="S16" s="670"/>
      <c r="T16" s="570"/>
    </row>
    <row r="17" spans="1:20" ht="16.5" customHeight="1" thickBot="1" x14ac:dyDescent="0.3">
      <c r="A17" s="526" t="s">
        <v>17</v>
      </c>
      <c r="B17" s="527"/>
      <c r="C17" s="527"/>
      <c r="D17" s="527"/>
      <c r="E17" s="527"/>
      <c r="F17" s="527"/>
      <c r="G17" s="527"/>
      <c r="H17" s="527"/>
      <c r="I17" s="527"/>
      <c r="J17" s="527"/>
      <c r="K17" s="527"/>
      <c r="L17" s="527"/>
      <c r="M17" s="527"/>
      <c r="N17" s="527"/>
      <c r="O17" s="527"/>
      <c r="P17" s="527"/>
      <c r="Q17" s="527"/>
      <c r="R17" s="527"/>
      <c r="S17" s="527"/>
      <c r="T17" s="528"/>
    </row>
    <row r="18" spans="1:20" ht="16.5" customHeight="1" x14ac:dyDescent="0.25">
      <c r="A18" s="529" t="s">
        <v>18</v>
      </c>
      <c r="B18" s="530"/>
      <c r="C18" s="529" t="s">
        <v>9</v>
      </c>
      <c r="D18" s="531"/>
      <c r="E18" s="530"/>
      <c r="F18" s="529" t="s">
        <v>44</v>
      </c>
      <c r="G18" s="531"/>
      <c r="H18" s="531"/>
      <c r="I18" s="531"/>
      <c r="J18" s="531"/>
      <c r="K18" s="531"/>
      <c r="L18" s="530"/>
      <c r="M18" s="529" t="s">
        <v>45</v>
      </c>
      <c r="N18" s="531"/>
      <c r="O18" s="531"/>
      <c r="P18" s="531"/>
      <c r="Q18" s="531"/>
      <c r="R18" s="531"/>
      <c r="S18" s="531"/>
      <c r="T18" s="530"/>
    </row>
    <row r="19" spans="1:20" ht="16.5" customHeight="1" thickBot="1" x14ac:dyDescent="0.3">
      <c r="A19" s="566"/>
      <c r="B19" s="568"/>
      <c r="C19" s="523"/>
      <c r="D19" s="524"/>
      <c r="E19" s="525"/>
      <c r="F19" s="566"/>
      <c r="G19" s="567"/>
      <c r="H19" s="567"/>
      <c r="I19" s="567"/>
      <c r="J19" s="567"/>
      <c r="K19" s="567"/>
      <c r="L19" s="568"/>
      <c r="M19" s="566"/>
      <c r="N19" s="567"/>
      <c r="O19" s="567"/>
      <c r="P19" s="567"/>
      <c r="Q19" s="567"/>
      <c r="R19" s="567"/>
      <c r="S19" s="567"/>
      <c r="T19" s="568"/>
    </row>
    <row r="20" spans="1:20" ht="16.5" customHeight="1" x14ac:dyDescent="0.25">
      <c r="A20" s="529" t="s">
        <v>100</v>
      </c>
      <c r="B20" s="531"/>
      <c r="C20" s="531"/>
      <c r="D20" s="531"/>
      <c r="E20" s="531"/>
      <c r="F20" s="531"/>
      <c r="G20" s="531"/>
      <c r="H20" s="531"/>
      <c r="I20" s="530"/>
      <c r="J20" s="531" t="s">
        <v>47</v>
      </c>
      <c r="K20" s="531"/>
      <c r="L20" s="531"/>
      <c r="M20" s="531"/>
      <c r="N20" s="530"/>
      <c r="O20" s="531" t="s">
        <v>13</v>
      </c>
      <c r="P20" s="530"/>
      <c r="Q20" s="531" t="s">
        <v>14</v>
      </c>
      <c r="R20" s="530"/>
      <c r="S20" s="529" t="s">
        <v>12</v>
      </c>
      <c r="T20" s="530"/>
    </row>
    <row r="21" spans="1:20" ht="16.5" customHeight="1" thickBot="1" x14ac:dyDescent="0.3">
      <c r="A21" s="566"/>
      <c r="B21" s="567"/>
      <c r="C21" s="567"/>
      <c r="D21" s="567"/>
      <c r="E21" s="567"/>
      <c r="F21" s="567"/>
      <c r="G21" s="567"/>
      <c r="H21" s="567"/>
      <c r="I21" s="568"/>
      <c r="J21" s="566"/>
      <c r="K21" s="567"/>
      <c r="L21" s="567"/>
      <c r="M21" s="567"/>
      <c r="N21" s="568"/>
      <c r="O21" s="573"/>
      <c r="P21" s="574"/>
      <c r="Q21" s="569"/>
      <c r="R21" s="570"/>
      <c r="S21" s="566"/>
      <c r="T21" s="568"/>
    </row>
    <row r="22" spans="1:20" ht="16.5" customHeight="1" x14ac:dyDescent="0.25">
      <c r="A22" s="575" t="s">
        <v>19</v>
      </c>
      <c r="B22" s="576"/>
      <c r="C22" s="576"/>
      <c r="D22" s="576"/>
      <c r="E22" s="576"/>
      <c r="F22" s="576"/>
      <c r="G22" s="576"/>
      <c r="H22" s="576"/>
      <c r="I22" s="576"/>
      <c r="J22" s="576"/>
      <c r="K22" s="576"/>
      <c r="L22" s="576"/>
      <c r="M22" s="576"/>
      <c r="N22" s="576"/>
      <c r="O22" s="576"/>
      <c r="P22" s="576"/>
      <c r="Q22" s="576"/>
      <c r="R22" s="576"/>
      <c r="S22" s="576"/>
      <c r="T22" s="577"/>
    </row>
    <row r="23" spans="1:20" ht="16.5" customHeight="1" thickBot="1" x14ac:dyDescent="0.3">
      <c r="A23" s="399"/>
      <c r="B23" s="400"/>
      <c r="C23" s="400"/>
      <c r="D23" s="400"/>
      <c r="E23" s="400"/>
      <c r="F23" s="400"/>
      <c r="G23" s="400"/>
      <c r="H23" s="400"/>
      <c r="I23" s="400"/>
      <c r="J23" s="400"/>
      <c r="K23" s="400"/>
      <c r="L23" s="400"/>
      <c r="M23" s="400"/>
      <c r="N23" s="655" t="s">
        <v>20</v>
      </c>
      <c r="O23" s="655"/>
      <c r="P23" s="655"/>
      <c r="Q23" s="655"/>
      <c r="R23" s="655"/>
      <c r="S23" s="571" t="s">
        <v>21</v>
      </c>
      <c r="T23" s="572"/>
    </row>
    <row r="24" spans="1:20" ht="16.5" customHeight="1" x14ac:dyDescent="0.25">
      <c r="A24" s="529" t="s">
        <v>18</v>
      </c>
      <c r="B24" s="530"/>
      <c r="C24" s="529" t="s">
        <v>9</v>
      </c>
      <c r="D24" s="531"/>
      <c r="E24" s="530"/>
      <c r="F24" s="529" t="s">
        <v>44</v>
      </c>
      <c r="G24" s="531"/>
      <c r="H24" s="531"/>
      <c r="I24" s="531"/>
      <c r="J24" s="531"/>
      <c r="K24" s="531"/>
      <c r="L24" s="530"/>
      <c r="M24" s="529" t="s">
        <v>45</v>
      </c>
      <c r="N24" s="531"/>
      <c r="O24" s="531"/>
      <c r="P24" s="531"/>
      <c r="Q24" s="531"/>
      <c r="R24" s="531"/>
      <c r="S24" s="531"/>
      <c r="T24" s="530"/>
    </row>
    <row r="25" spans="1:20" ht="16.5" customHeight="1" thickBot="1" x14ac:dyDescent="0.3">
      <c r="A25" s="643"/>
      <c r="B25" s="644"/>
      <c r="C25" s="643"/>
      <c r="D25" s="645"/>
      <c r="E25" s="644"/>
      <c r="F25" s="643"/>
      <c r="G25" s="645"/>
      <c r="H25" s="645"/>
      <c r="I25" s="645"/>
      <c r="J25" s="645"/>
      <c r="K25" s="645"/>
      <c r="L25" s="644"/>
      <c r="M25" s="643"/>
      <c r="N25" s="645"/>
      <c r="O25" s="645"/>
      <c r="P25" s="645"/>
      <c r="Q25" s="645"/>
      <c r="R25" s="645"/>
      <c r="S25" s="645"/>
      <c r="T25" s="644"/>
    </row>
    <row r="26" spans="1:20" ht="16.5" customHeight="1" x14ac:dyDescent="0.25">
      <c r="A26" s="529" t="s">
        <v>152</v>
      </c>
      <c r="B26" s="531"/>
      <c r="C26" s="531"/>
      <c r="D26" s="531"/>
      <c r="E26" s="531"/>
      <c r="F26" s="530"/>
      <c r="G26" s="529" t="s">
        <v>11</v>
      </c>
      <c r="H26" s="531"/>
      <c r="I26" s="531"/>
      <c r="J26" s="531"/>
      <c r="K26" s="531"/>
      <c r="L26" s="531"/>
      <c r="M26" s="531"/>
      <c r="N26" s="530"/>
      <c r="O26" s="529" t="s">
        <v>13</v>
      </c>
      <c r="P26" s="530"/>
      <c r="Q26" s="529" t="s">
        <v>14</v>
      </c>
      <c r="R26" s="530"/>
      <c r="S26" s="531" t="s">
        <v>12</v>
      </c>
      <c r="T26" s="530"/>
    </row>
    <row r="27" spans="1:20" ht="16.5" customHeight="1" thickBot="1" x14ac:dyDescent="0.3">
      <c r="A27" s="646"/>
      <c r="B27" s="647"/>
      <c r="C27" s="647"/>
      <c r="D27" s="647"/>
      <c r="E27" s="647"/>
      <c r="F27" s="648"/>
      <c r="G27" s="646"/>
      <c r="H27" s="647"/>
      <c r="I27" s="647"/>
      <c r="J27" s="647"/>
      <c r="K27" s="647"/>
      <c r="L27" s="647"/>
      <c r="M27" s="647"/>
      <c r="N27" s="648"/>
      <c r="O27" s="573"/>
      <c r="P27" s="574"/>
      <c r="Q27" s="646"/>
      <c r="R27" s="648"/>
      <c r="S27" s="646"/>
      <c r="T27" s="648"/>
    </row>
    <row r="28" spans="1:20" ht="10.5" customHeight="1" thickBot="1" x14ac:dyDescent="0.3">
      <c r="A28" s="631"/>
      <c r="B28" s="632"/>
      <c r="C28" s="632"/>
      <c r="D28" s="632"/>
      <c r="E28" s="632"/>
      <c r="F28" s="632"/>
      <c r="G28" s="632"/>
      <c r="H28" s="632"/>
      <c r="I28" s="632"/>
      <c r="J28" s="632"/>
      <c r="K28" s="632"/>
      <c r="L28" s="632"/>
      <c r="M28" s="632"/>
      <c r="N28" s="632"/>
      <c r="O28" s="632"/>
      <c r="P28" s="632"/>
      <c r="Q28" s="632"/>
      <c r="R28" s="632"/>
      <c r="S28" s="632"/>
      <c r="T28" s="633"/>
    </row>
    <row r="29" spans="1:20" ht="22.5" customHeight="1" x14ac:dyDescent="0.25">
      <c r="A29" s="634" t="s">
        <v>227</v>
      </c>
      <c r="B29" s="635"/>
      <c r="C29" s="635"/>
      <c r="D29" s="635"/>
      <c r="E29" s="635"/>
      <c r="F29" s="635"/>
      <c r="G29" s="635"/>
      <c r="H29" s="635"/>
      <c r="I29" s="635"/>
      <c r="J29" s="635"/>
      <c r="K29" s="635"/>
      <c r="L29" s="635"/>
      <c r="M29" s="635"/>
      <c r="N29" s="635"/>
      <c r="O29" s="635"/>
      <c r="P29" s="635"/>
      <c r="Q29" s="635"/>
      <c r="R29" s="635"/>
      <c r="S29" s="635"/>
      <c r="T29" s="636"/>
    </row>
    <row r="30" spans="1:20" ht="15.75" thickBot="1" x14ac:dyDescent="0.3">
      <c r="A30" s="637" t="s">
        <v>237</v>
      </c>
      <c r="B30" s="638"/>
      <c r="C30" s="638"/>
      <c r="D30" s="638"/>
      <c r="E30" s="638"/>
      <c r="F30" s="638"/>
      <c r="G30" s="638"/>
      <c r="H30" s="638"/>
      <c r="I30" s="638"/>
      <c r="J30" s="638"/>
      <c r="K30" s="638"/>
      <c r="L30" s="638"/>
      <c r="M30" s="638"/>
      <c r="N30" s="638"/>
      <c r="O30" s="638"/>
      <c r="P30" s="638"/>
      <c r="Q30" s="638"/>
      <c r="R30" s="638"/>
      <c r="S30" s="638"/>
      <c r="T30" s="639"/>
    </row>
    <row r="31" spans="1:20" ht="15" customHeight="1" x14ac:dyDescent="0.25">
      <c r="A31" s="640" t="s">
        <v>426</v>
      </c>
      <c r="B31" s="641"/>
      <c r="C31" s="641"/>
      <c r="D31" s="641"/>
      <c r="E31" s="641"/>
      <c r="F31" s="641"/>
      <c r="G31" s="641"/>
      <c r="H31" s="401"/>
      <c r="I31" s="641" t="s">
        <v>491</v>
      </c>
      <c r="J31" s="641"/>
      <c r="K31" s="641"/>
      <c r="L31" s="641"/>
      <c r="M31" s="641"/>
      <c r="N31" s="641"/>
      <c r="O31" s="641"/>
      <c r="P31" s="641"/>
      <c r="Q31" s="641"/>
      <c r="R31" s="649" t="s">
        <v>230</v>
      </c>
      <c r="S31" s="650"/>
      <c r="T31" s="651"/>
    </row>
    <row r="32" spans="1:20" ht="15" customHeight="1" x14ac:dyDescent="0.25">
      <c r="A32" s="642"/>
      <c r="B32" s="604"/>
      <c r="C32" s="604"/>
      <c r="D32" s="604"/>
      <c r="E32" s="604"/>
      <c r="F32" s="604"/>
      <c r="G32" s="604"/>
      <c r="H32" s="402"/>
      <c r="I32" s="604"/>
      <c r="J32" s="604"/>
      <c r="K32" s="604"/>
      <c r="L32" s="604"/>
      <c r="M32" s="604"/>
      <c r="N32" s="604"/>
      <c r="O32" s="604"/>
      <c r="P32" s="604"/>
      <c r="Q32" s="604"/>
      <c r="R32" s="652"/>
      <c r="S32" s="653"/>
      <c r="T32" s="654"/>
    </row>
    <row r="33" spans="1:20 16384:16384" ht="26.25" customHeight="1" x14ac:dyDescent="0.25">
      <c r="A33" s="642"/>
      <c r="B33" s="604"/>
      <c r="C33" s="604"/>
      <c r="D33" s="604"/>
      <c r="E33" s="604"/>
      <c r="F33" s="604"/>
      <c r="G33" s="604"/>
      <c r="H33" s="402"/>
      <c r="I33" s="604"/>
      <c r="J33" s="604"/>
      <c r="K33" s="604"/>
      <c r="L33" s="604"/>
      <c r="M33" s="604"/>
      <c r="N33" s="604"/>
      <c r="O33" s="604"/>
      <c r="P33" s="604"/>
      <c r="Q33" s="604"/>
      <c r="R33" s="403" t="s">
        <v>129</v>
      </c>
      <c r="S33" s="403" t="s">
        <v>130</v>
      </c>
      <c r="T33" s="404" t="s">
        <v>134</v>
      </c>
    </row>
    <row r="34" spans="1:20 16384:16384" ht="51.75" customHeight="1" x14ac:dyDescent="0.25">
      <c r="A34" s="580"/>
      <c r="B34" s="581"/>
      <c r="C34" s="581"/>
      <c r="D34" s="581"/>
      <c r="E34" s="581"/>
      <c r="F34" s="581"/>
      <c r="G34" s="582"/>
      <c r="H34" s="405" t="s">
        <v>399</v>
      </c>
      <c r="I34" s="583"/>
      <c r="J34" s="581"/>
      <c r="K34" s="581"/>
      <c r="L34" s="581"/>
      <c r="M34" s="581"/>
      <c r="N34" s="581"/>
      <c r="O34" s="581"/>
      <c r="P34" s="581"/>
      <c r="Q34" s="582"/>
      <c r="R34" s="406"/>
      <c r="S34" s="407">
        <f>R34</f>
        <v>0</v>
      </c>
      <c r="T34" s="408" t="str">
        <f>IF(COUNTA(R34,S34)=2,AVERAGE(R34:S34),"")</f>
        <v/>
      </c>
    </row>
    <row r="35" spans="1:20 16384:16384" ht="51.75" customHeight="1" x14ac:dyDescent="0.25">
      <c r="A35" s="580"/>
      <c r="B35" s="581"/>
      <c r="C35" s="581"/>
      <c r="D35" s="581"/>
      <c r="E35" s="581"/>
      <c r="F35" s="581"/>
      <c r="G35" s="582"/>
      <c r="H35" s="405" t="s">
        <v>400</v>
      </c>
      <c r="I35" s="583"/>
      <c r="J35" s="581"/>
      <c r="K35" s="581"/>
      <c r="L35" s="581"/>
      <c r="M35" s="581"/>
      <c r="N35" s="581"/>
      <c r="O35" s="581"/>
      <c r="P35" s="581"/>
      <c r="Q35" s="582"/>
      <c r="R35" s="406"/>
      <c r="S35" s="407">
        <f>R35</f>
        <v>0</v>
      </c>
      <c r="T35" s="408" t="str">
        <f>IF(COUNTA(R35,S35)=2,AVERAGE(R35:S35),"")</f>
        <v/>
      </c>
    </row>
    <row r="36" spans="1:20 16384:16384" ht="51.75" customHeight="1" x14ac:dyDescent="0.25">
      <c r="A36" s="580"/>
      <c r="B36" s="581"/>
      <c r="C36" s="581"/>
      <c r="D36" s="581"/>
      <c r="E36" s="581"/>
      <c r="F36" s="581"/>
      <c r="G36" s="582"/>
      <c r="H36" s="405" t="s">
        <v>401</v>
      </c>
      <c r="I36" s="583"/>
      <c r="J36" s="581"/>
      <c r="K36" s="581"/>
      <c r="L36" s="581"/>
      <c r="M36" s="581"/>
      <c r="N36" s="581"/>
      <c r="O36" s="581"/>
      <c r="P36" s="581"/>
      <c r="Q36" s="582"/>
      <c r="R36" s="406"/>
      <c r="S36" s="407">
        <f>R36</f>
        <v>0</v>
      </c>
      <c r="T36" s="408" t="str">
        <f>IF(COUNTA(R36,S36)=2,AVERAGE(R36:S36),"")</f>
        <v/>
      </c>
    </row>
    <row r="37" spans="1:20 16384:16384" ht="51.75" customHeight="1" x14ac:dyDescent="0.25">
      <c r="A37" s="580"/>
      <c r="B37" s="581"/>
      <c r="C37" s="581"/>
      <c r="D37" s="581"/>
      <c r="E37" s="581"/>
      <c r="F37" s="581"/>
      <c r="G37" s="582"/>
      <c r="H37" s="405" t="s">
        <v>402</v>
      </c>
      <c r="I37" s="583"/>
      <c r="J37" s="581"/>
      <c r="K37" s="581"/>
      <c r="L37" s="581"/>
      <c r="M37" s="581"/>
      <c r="N37" s="581"/>
      <c r="O37" s="581"/>
      <c r="P37" s="581"/>
      <c r="Q37" s="582"/>
      <c r="R37" s="406"/>
      <c r="S37" s="407">
        <f>IFERROR((R37),"")</f>
        <v>0</v>
      </c>
      <c r="T37" s="408" t="str">
        <f>IF(COUNTA(R37,S37)=2,AVERAGE(R37:S37),"")</f>
        <v/>
      </c>
    </row>
    <row r="38" spans="1:20 16384:16384" ht="51.75" customHeight="1" thickBot="1" x14ac:dyDescent="0.3">
      <c r="A38" s="619"/>
      <c r="B38" s="597"/>
      <c r="C38" s="597"/>
      <c r="D38" s="597"/>
      <c r="E38" s="597"/>
      <c r="F38" s="597"/>
      <c r="G38" s="598"/>
      <c r="H38" s="405" t="s">
        <v>403</v>
      </c>
      <c r="I38" s="596"/>
      <c r="J38" s="597"/>
      <c r="K38" s="597"/>
      <c r="L38" s="597"/>
      <c r="M38" s="597"/>
      <c r="N38" s="597"/>
      <c r="O38" s="597"/>
      <c r="P38" s="597"/>
      <c r="Q38" s="598"/>
      <c r="R38" s="406"/>
      <c r="S38" s="407">
        <f>R38</f>
        <v>0</v>
      </c>
      <c r="T38" s="408" t="str">
        <f>IF(COUNTA(R38,S38)=2,AVERAGE(R38:S38),"")</f>
        <v/>
      </c>
    </row>
    <row r="39" spans="1:20 16384:16384" ht="24.75" customHeight="1" thickBot="1" x14ac:dyDescent="0.3">
      <c r="A39" s="720" t="s">
        <v>26</v>
      </c>
      <c r="B39" s="721"/>
      <c r="C39" s="721"/>
      <c r="D39" s="721"/>
      <c r="E39" s="721"/>
      <c r="F39" s="721"/>
      <c r="G39" s="721"/>
      <c r="H39" s="721"/>
      <c r="I39" s="721"/>
      <c r="J39" s="721"/>
      <c r="K39" s="721"/>
      <c r="L39" s="721"/>
      <c r="M39" s="721"/>
      <c r="N39" s="721"/>
      <c r="O39" s="721"/>
      <c r="P39" s="721"/>
      <c r="Q39" s="721"/>
      <c r="R39" s="409">
        <f>IF(SUM(R34:R38)&gt;100%,"NA",100%)</f>
        <v>1</v>
      </c>
      <c r="S39" s="409">
        <f>IF(SUM(S34:S38)&gt;100%,"NA",100%)</f>
        <v>1</v>
      </c>
      <c r="T39" s="410">
        <f>IF(SUM(T34:T38)&gt;100%,"NA",100%)</f>
        <v>1</v>
      </c>
    </row>
    <row r="40" spans="1:20 16384:16384" ht="20.25" customHeight="1" thickBot="1" x14ac:dyDescent="0.3">
      <c r="A40" s="717" t="s">
        <v>194</v>
      </c>
      <c r="B40" s="718"/>
      <c r="C40" s="718"/>
      <c r="D40" s="718"/>
      <c r="E40" s="718"/>
      <c r="F40" s="718"/>
      <c r="G40" s="718"/>
      <c r="H40" s="718"/>
      <c r="I40" s="718"/>
      <c r="J40" s="718"/>
      <c r="K40" s="718"/>
      <c r="L40" s="718"/>
      <c r="M40" s="718"/>
      <c r="N40" s="718"/>
      <c r="O40" s="718"/>
      <c r="P40" s="718"/>
      <c r="Q40" s="718"/>
      <c r="R40" s="718"/>
      <c r="S40" s="718"/>
      <c r="T40" s="719"/>
    </row>
    <row r="41" spans="1:20 16384:16384" ht="73.5" customHeight="1" thickBot="1" x14ac:dyDescent="0.3">
      <c r="A41" s="692" t="s">
        <v>450</v>
      </c>
      <c r="B41" s="693"/>
      <c r="C41" s="693"/>
      <c r="D41" s="693"/>
      <c r="E41" s="693"/>
      <c r="F41" s="693"/>
      <c r="G41" s="693"/>
      <c r="H41" s="693"/>
      <c r="I41" s="693"/>
      <c r="J41" s="693"/>
      <c r="K41" s="693"/>
      <c r="L41" s="693"/>
      <c r="M41" s="693"/>
      <c r="N41" s="693"/>
      <c r="O41" s="693"/>
      <c r="P41" s="693"/>
      <c r="Q41" s="693"/>
      <c r="R41" s="693"/>
      <c r="S41" s="693"/>
      <c r="T41" s="694"/>
      <c r="XFD41" s="389"/>
    </row>
    <row r="42" spans="1:20 16384:16384" ht="21.75" customHeight="1" x14ac:dyDescent="0.25">
      <c r="A42" s="476"/>
      <c r="B42" s="477"/>
      <c r="C42" s="477"/>
      <c r="D42" s="477"/>
      <c r="E42" s="688" t="s">
        <v>240</v>
      </c>
      <c r="F42" s="548"/>
      <c r="G42" s="548"/>
      <c r="H42" s="548"/>
      <c r="I42" s="548"/>
      <c r="J42" s="548"/>
      <c r="K42" s="548"/>
      <c r="L42" s="548"/>
      <c r="M42" s="548"/>
      <c r="N42" s="548"/>
      <c r="O42" s="548"/>
      <c r="P42" s="689"/>
      <c r="Q42" s="392" t="s">
        <v>452</v>
      </c>
      <c r="R42" s="392"/>
      <c r="S42" s="392"/>
      <c r="T42" s="393"/>
      <c r="XFD42" s="389"/>
    </row>
    <row r="43" spans="1:20 16384:16384" ht="21.75" customHeight="1" x14ac:dyDescent="0.25">
      <c r="A43"/>
      <c r="B43"/>
      <c r="C43"/>
      <c r="D43"/>
      <c r="E43" s="690"/>
      <c r="F43" s="551"/>
      <c r="G43" s="551"/>
      <c r="H43" s="551"/>
      <c r="I43" s="551"/>
      <c r="J43" s="551"/>
      <c r="K43" s="551"/>
      <c r="L43" s="551"/>
      <c r="M43" s="551"/>
      <c r="N43" s="551"/>
      <c r="O43" s="551"/>
      <c r="P43" s="691"/>
      <c r="Q43" s="539" t="s">
        <v>448</v>
      </c>
      <c r="R43" s="539"/>
      <c r="S43" s="539"/>
      <c r="T43" s="540"/>
      <c r="XFD43" s="389"/>
    </row>
    <row r="44" spans="1:20 16384:16384" ht="21.75" customHeight="1" x14ac:dyDescent="0.25">
      <c r="A44"/>
      <c r="B44"/>
      <c r="C44"/>
      <c r="D44"/>
      <c r="E44" s="684" t="s">
        <v>234</v>
      </c>
      <c r="F44" s="557"/>
      <c r="G44" s="557"/>
      <c r="H44" s="557"/>
      <c r="I44" s="557"/>
      <c r="J44" s="557"/>
      <c r="K44" s="557"/>
      <c r="L44" s="557"/>
      <c r="M44" s="557"/>
      <c r="N44" s="557"/>
      <c r="O44" s="557"/>
      <c r="P44" s="685"/>
      <c r="Q44" s="394" t="s">
        <v>430</v>
      </c>
      <c r="R44" s="394"/>
      <c r="S44" s="394"/>
      <c r="T44" s="394"/>
      <c r="XFD44" s="389"/>
    </row>
    <row r="45" spans="1:20 16384:16384" ht="21.75" customHeight="1" thickBot="1" x14ac:dyDescent="0.3">
      <c r="A45" s="478"/>
      <c r="B45" s="478"/>
      <c r="C45" s="478"/>
      <c r="D45" s="478"/>
      <c r="E45" s="686"/>
      <c r="F45" s="560"/>
      <c r="G45" s="560"/>
      <c r="H45" s="560"/>
      <c r="I45" s="560"/>
      <c r="J45" s="560"/>
      <c r="K45" s="560"/>
      <c r="L45" s="560"/>
      <c r="M45" s="560"/>
      <c r="N45" s="560"/>
      <c r="O45" s="560"/>
      <c r="P45" s="687"/>
      <c r="Q45" s="539" t="s">
        <v>449</v>
      </c>
      <c r="R45" s="539"/>
      <c r="S45" s="539"/>
      <c r="T45" s="698"/>
      <c r="XFD45" s="389"/>
    </row>
    <row r="46" spans="1:20 16384:16384" ht="21" customHeight="1" thickBot="1" x14ac:dyDescent="0.3">
      <c r="A46" s="591" t="s">
        <v>27</v>
      </c>
      <c r="B46" s="592"/>
      <c r="C46" s="592"/>
      <c r="D46" s="592"/>
      <c r="E46" s="592"/>
      <c r="F46" s="592"/>
      <c r="G46" s="592"/>
      <c r="H46" s="592"/>
      <c r="I46" s="592"/>
      <c r="J46" s="592"/>
      <c r="K46" s="592"/>
      <c r="L46" s="592"/>
      <c r="M46" s="592"/>
      <c r="N46" s="592"/>
      <c r="O46" s="592"/>
      <c r="P46" s="592"/>
      <c r="Q46" s="592"/>
      <c r="R46" s="592"/>
      <c r="S46" s="592"/>
      <c r="T46" s="593"/>
    </row>
    <row r="47" spans="1:20 16384:16384" ht="21" customHeight="1" thickBot="1" x14ac:dyDescent="0.3">
      <c r="A47" s="411" t="s">
        <v>28</v>
      </c>
      <c r="B47" s="594" t="s">
        <v>29</v>
      </c>
      <c r="C47" s="595"/>
      <c r="D47" s="595"/>
      <c r="E47" s="595" t="s">
        <v>30</v>
      </c>
      <c r="F47" s="595"/>
      <c r="G47" s="595"/>
      <c r="H47" s="595"/>
      <c r="I47" s="595"/>
      <c r="J47" s="595"/>
      <c r="K47" s="595"/>
      <c r="L47" s="595"/>
      <c r="M47" s="595" t="s">
        <v>31</v>
      </c>
      <c r="N47" s="595"/>
      <c r="O47" s="595"/>
      <c r="P47" s="595"/>
      <c r="Q47" s="595"/>
      <c r="R47" s="595"/>
      <c r="S47" s="595"/>
      <c r="T47" s="704"/>
    </row>
    <row r="48" spans="1:20 16384:16384" ht="150" customHeight="1" x14ac:dyDescent="0.25">
      <c r="A48" s="412">
        <v>1</v>
      </c>
      <c r="B48" s="613"/>
      <c r="C48" s="613"/>
      <c r="D48" s="614"/>
      <c r="E48" s="564" t="e">
        <f>VLOOKUP(B48,'BASE COMPORTAMENTAL'!B63:C66,2,0)</f>
        <v>#N/A</v>
      </c>
      <c r="F48" s="565"/>
      <c r="G48" s="565"/>
      <c r="H48" s="565"/>
      <c r="I48" s="565"/>
      <c r="J48" s="565"/>
      <c r="K48" s="565"/>
      <c r="L48" s="565"/>
      <c r="M48" s="609" t="e">
        <f>VLOOKUP(E48,'BASE COMPORTAMENTAL'!$C$63:$D$66,2,0)</f>
        <v>#N/A</v>
      </c>
      <c r="N48" s="609"/>
      <c r="O48" s="609"/>
      <c r="P48" s="609"/>
      <c r="Q48" s="609"/>
      <c r="R48" s="609"/>
      <c r="S48" s="609"/>
      <c r="T48" s="610"/>
    </row>
    <row r="49" spans="1:20" ht="150" customHeight="1" x14ac:dyDescent="0.25">
      <c r="A49" s="413">
        <v>2</v>
      </c>
      <c r="B49" s="705"/>
      <c r="C49" s="705"/>
      <c r="D49" s="615"/>
      <c r="E49" s="617" t="e">
        <f>VLOOKUP(B49,'BASE COMPORTAMENTAL'!B63:C66,2,0)</f>
        <v>#N/A</v>
      </c>
      <c r="F49" s="617"/>
      <c r="G49" s="617"/>
      <c r="H49" s="617"/>
      <c r="I49" s="617"/>
      <c r="J49" s="617"/>
      <c r="K49" s="617"/>
      <c r="L49" s="706"/>
      <c r="M49" s="617" t="e">
        <f>VLOOKUP(E49,'BASE COMPORTAMENTAL'!$C$63:$D$66,2,0)</f>
        <v>#N/A</v>
      </c>
      <c r="N49" s="617"/>
      <c r="O49" s="617"/>
      <c r="P49" s="617"/>
      <c r="Q49" s="617"/>
      <c r="R49" s="617"/>
      <c r="S49" s="617"/>
      <c r="T49" s="618"/>
    </row>
    <row r="50" spans="1:20" ht="150" customHeight="1" x14ac:dyDescent="0.25">
      <c r="A50" s="413">
        <v>3</v>
      </c>
      <c r="B50" s="615"/>
      <c r="C50" s="616"/>
      <c r="D50" s="616"/>
      <c r="E50" s="617" t="e">
        <f>VLOOKUP(B50,'BASE COMPORTAMENTAL'!B67:C78,2,0)</f>
        <v>#N/A</v>
      </c>
      <c r="F50" s="617"/>
      <c r="G50" s="617"/>
      <c r="H50" s="617"/>
      <c r="I50" s="617"/>
      <c r="J50" s="617"/>
      <c r="K50" s="617"/>
      <c r="L50" s="617"/>
      <c r="M50" s="617" t="e">
        <f>VLOOKUP(E50,'BASE COMPORTAMENTAL'!C67:D78,2,0)</f>
        <v>#N/A</v>
      </c>
      <c r="N50" s="617"/>
      <c r="O50" s="617"/>
      <c r="P50" s="617"/>
      <c r="Q50" s="617"/>
      <c r="R50" s="617"/>
      <c r="S50" s="617"/>
      <c r="T50" s="618"/>
    </row>
    <row r="51" spans="1:20" ht="150" customHeight="1" thickBot="1" x14ac:dyDescent="0.3">
      <c r="A51" s="411">
        <v>4</v>
      </c>
      <c r="B51" s="562"/>
      <c r="C51" s="562"/>
      <c r="D51" s="563"/>
      <c r="E51" s="702" t="e">
        <f>VLOOKUP(B51,'BASE COMPORTAMENTAL'!B67:C78,2,0)</f>
        <v>#N/A</v>
      </c>
      <c r="F51" s="703"/>
      <c r="G51" s="703"/>
      <c r="H51" s="703"/>
      <c r="I51" s="703"/>
      <c r="J51" s="703"/>
      <c r="K51" s="703"/>
      <c r="L51" s="703"/>
      <c r="M51" s="611" t="e">
        <f>VLOOKUP(E51,'BASE COMPORTAMENTAL'!$C$63:$F$78,2,0)</f>
        <v>#N/A</v>
      </c>
      <c r="N51" s="611"/>
      <c r="O51" s="611"/>
      <c r="P51" s="611"/>
      <c r="Q51" s="611"/>
      <c r="R51" s="611"/>
      <c r="S51" s="611"/>
      <c r="T51" s="612"/>
    </row>
    <row r="52" spans="1:20" ht="28.5" customHeight="1" x14ac:dyDescent="0.25">
      <c r="A52" s="605" t="s">
        <v>22</v>
      </c>
      <c r="B52" s="606"/>
      <c r="C52" s="606"/>
      <c r="D52" s="606"/>
      <c r="E52" s="606"/>
      <c r="F52" s="584" t="s">
        <v>21</v>
      </c>
      <c r="G52" s="586" t="s">
        <v>23</v>
      </c>
      <c r="H52" s="587"/>
      <c r="I52" s="587"/>
      <c r="J52" s="587"/>
      <c r="K52" s="587"/>
      <c r="L52" s="589" t="s">
        <v>57</v>
      </c>
      <c r="M52" s="603" t="s">
        <v>136</v>
      </c>
      <c r="N52" s="603"/>
      <c r="O52" s="603"/>
      <c r="P52" s="599" t="s">
        <v>500</v>
      </c>
      <c r="Q52" s="599"/>
      <c r="R52" s="599"/>
      <c r="S52" s="599"/>
      <c r="T52" s="600"/>
    </row>
    <row r="53" spans="1:20" ht="28.5" customHeight="1" thickBot="1" x14ac:dyDescent="0.3">
      <c r="A53" s="607"/>
      <c r="B53" s="608"/>
      <c r="C53" s="608"/>
      <c r="D53" s="608"/>
      <c r="E53" s="608"/>
      <c r="F53" s="585"/>
      <c r="G53" s="588"/>
      <c r="H53" s="571"/>
      <c r="I53" s="571"/>
      <c r="J53" s="571"/>
      <c r="K53" s="571"/>
      <c r="L53" s="590"/>
      <c r="M53" s="604"/>
      <c r="N53" s="604"/>
      <c r="O53" s="604"/>
      <c r="P53" s="601"/>
      <c r="Q53" s="601"/>
      <c r="R53" s="601"/>
      <c r="S53" s="601"/>
      <c r="T53" s="602"/>
    </row>
    <row r="54" spans="1:20" ht="28.5" customHeight="1" x14ac:dyDescent="0.25">
      <c r="A54" s="681" t="s">
        <v>32</v>
      </c>
      <c r="B54" s="682"/>
      <c r="C54" s="682"/>
      <c r="D54" s="682"/>
      <c r="E54" s="682"/>
      <c r="F54" s="682"/>
      <c r="G54" s="682"/>
      <c r="H54" s="682"/>
      <c r="I54" s="682"/>
      <c r="J54" s="682"/>
      <c r="K54" s="682"/>
      <c r="L54" s="682"/>
      <c r="M54" s="682"/>
      <c r="N54" s="682"/>
      <c r="O54" s="682"/>
      <c r="P54" s="682"/>
      <c r="Q54" s="682"/>
      <c r="R54" s="682"/>
      <c r="S54" s="682"/>
      <c r="T54" s="683"/>
    </row>
    <row r="55" spans="1:20" ht="32.25" customHeight="1" x14ac:dyDescent="0.25">
      <c r="A55" s="642" t="s">
        <v>33</v>
      </c>
      <c r="B55" s="604"/>
      <c r="C55" s="604"/>
      <c r="D55" s="604"/>
      <c r="E55" s="604" t="s">
        <v>34</v>
      </c>
      <c r="F55" s="604"/>
      <c r="G55" s="604"/>
      <c r="H55" s="402"/>
      <c r="I55" s="604" t="s">
        <v>35</v>
      </c>
      <c r="J55" s="604"/>
      <c r="K55" s="604"/>
      <c r="L55" s="604" t="s">
        <v>36</v>
      </c>
      <c r="M55" s="604"/>
      <c r="N55" s="604" t="s">
        <v>37</v>
      </c>
      <c r="O55" s="604"/>
      <c r="P55" s="604"/>
      <c r="Q55" s="578" t="s">
        <v>38</v>
      </c>
      <c r="R55" s="578"/>
      <c r="S55" s="604" t="s">
        <v>39</v>
      </c>
      <c r="T55" s="620"/>
    </row>
    <row r="56" spans="1:20" ht="45.75" customHeight="1" x14ac:dyDescent="0.25">
      <c r="A56" s="621"/>
      <c r="B56" s="622"/>
      <c r="C56" s="622"/>
      <c r="D56" s="623"/>
      <c r="E56" s="624"/>
      <c r="F56" s="624"/>
      <c r="G56" s="624"/>
      <c r="H56" s="395"/>
      <c r="I56" s="625"/>
      <c r="J56" s="626"/>
      <c r="K56" s="627"/>
      <c r="L56" s="604"/>
      <c r="M56" s="604"/>
      <c r="N56" s="628"/>
      <c r="O56" s="628"/>
      <c r="P56" s="628"/>
      <c r="Q56" s="624"/>
      <c r="R56" s="624"/>
      <c r="S56" s="629"/>
      <c r="T56" s="630"/>
    </row>
    <row r="57" spans="1:20" ht="18" customHeight="1" x14ac:dyDescent="0.25">
      <c r="A57" s="699" t="s">
        <v>40</v>
      </c>
      <c r="B57" s="700"/>
      <c r="C57" s="700"/>
      <c r="D57" s="700"/>
      <c r="E57" s="700"/>
      <c r="F57" s="700"/>
      <c r="G57" s="700"/>
      <c r="H57" s="700"/>
      <c r="I57" s="700"/>
      <c r="J57" s="700"/>
      <c r="K57" s="700"/>
      <c r="L57" s="700"/>
      <c r="M57" s="701"/>
      <c r="N57" s="578" t="s">
        <v>41</v>
      </c>
      <c r="O57" s="578"/>
      <c r="P57" s="578"/>
      <c r="Q57" s="578"/>
      <c r="R57" s="578"/>
      <c r="S57" s="578"/>
      <c r="T57" s="579"/>
    </row>
    <row r="58" spans="1:20" ht="27.75" customHeight="1" x14ac:dyDescent="0.25">
      <c r="A58" s="707" t="s">
        <v>42</v>
      </c>
      <c r="B58" s="708"/>
      <c r="C58" s="708"/>
      <c r="D58" s="708"/>
      <c r="E58" s="709"/>
      <c r="F58" s="709"/>
      <c r="G58" s="710"/>
      <c r="H58" s="710"/>
      <c r="I58" s="710"/>
      <c r="J58" s="710"/>
      <c r="K58" s="710"/>
      <c r="L58" s="710"/>
      <c r="M58" s="710"/>
      <c r="N58" s="710"/>
      <c r="O58" s="710"/>
      <c r="P58" s="710"/>
      <c r="Q58" s="710"/>
      <c r="R58" s="710"/>
      <c r="S58" s="710"/>
      <c r="T58" s="712"/>
    </row>
    <row r="59" spans="1:20" ht="33.75" customHeight="1" thickBot="1" x14ac:dyDescent="0.3">
      <c r="A59" s="714" t="s">
        <v>43</v>
      </c>
      <c r="B59" s="715"/>
      <c r="C59" s="715"/>
      <c r="D59" s="715"/>
      <c r="E59" s="716"/>
      <c r="F59" s="716"/>
      <c r="G59" s="711"/>
      <c r="H59" s="711"/>
      <c r="I59" s="711"/>
      <c r="J59" s="711"/>
      <c r="K59" s="711"/>
      <c r="L59" s="711"/>
      <c r="M59" s="711"/>
      <c r="N59" s="711"/>
      <c r="O59" s="711"/>
      <c r="P59" s="711"/>
      <c r="Q59" s="711"/>
      <c r="R59" s="711"/>
      <c r="S59" s="711"/>
      <c r="T59" s="713"/>
    </row>
    <row r="60" spans="1:20" ht="75" customHeight="1" thickBot="1" x14ac:dyDescent="0.3">
      <c r="A60" s="695" t="s">
        <v>451</v>
      </c>
      <c r="B60" s="696"/>
      <c r="C60" s="696"/>
      <c r="D60" s="696"/>
      <c r="E60" s="696"/>
      <c r="F60" s="696"/>
      <c r="G60" s="696"/>
      <c r="H60" s="696"/>
      <c r="I60" s="696"/>
      <c r="J60" s="696"/>
      <c r="K60" s="696"/>
      <c r="L60" s="696"/>
      <c r="M60" s="696"/>
      <c r="N60" s="696"/>
      <c r="O60" s="696"/>
      <c r="P60" s="696"/>
      <c r="Q60" s="696"/>
      <c r="R60" s="696"/>
      <c r="S60" s="696"/>
      <c r="T60" s="697"/>
    </row>
    <row r="61" spans="1:20" ht="15" customHeight="1" x14ac:dyDescent="0.25"/>
  </sheetData>
  <sheetProtection algorithmName="SHA-512" hashValue="8PvgfcIle8Mbs0Ck3vXpIxdQVzISxYPD8wUgt4W6ouCEZcbTPYMcnnYtnrp9SansgTRaSTJe1BYa8FSGGL/rSA==" saltValue="wyCGi0q2Zi9fW82pmKNt2A==" spinCount="100000" sheet="1" objects="1" scenarios="1"/>
  <mergeCells count="139">
    <mergeCell ref="A35:G35"/>
    <mergeCell ref="A54:T54"/>
    <mergeCell ref="E44:P45"/>
    <mergeCell ref="E42:P43"/>
    <mergeCell ref="A41:T41"/>
    <mergeCell ref="A60:T60"/>
    <mergeCell ref="Q43:T43"/>
    <mergeCell ref="Q45:T45"/>
    <mergeCell ref="A57:M57"/>
    <mergeCell ref="A36:G36"/>
    <mergeCell ref="E51:L51"/>
    <mergeCell ref="M47:T47"/>
    <mergeCell ref="B49:D49"/>
    <mergeCell ref="E49:L49"/>
    <mergeCell ref="M49:T49"/>
    <mergeCell ref="A58:D58"/>
    <mergeCell ref="E58:F58"/>
    <mergeCell ref="G58:M59"/>
    <mergeCell ref="N58:T59"/>
    <mergeCell ref="A59:D59"/>
    <mergeCell ref="E59:F59"/>
    <mergeCell ref="A40:T40"/>
    <mergeCell ref="A39:Q39"/>
    <mergeCell ref="A55:D55"/>
    <mergeCell ref="N23:R23"/>
    <mergeCell ref="A8:B9"/>
    <mergeCell ref="C8:D9"/>
    <mergeCell ref="J13:T13"/>
    <mergeCell ref="J14:T14"/>
    <mergeCell ref="A15:E15"/>
    <mergeCell ref="F15:G15"/>
    <mergeCell ref="J15:J16"/>
    <mergeCell ref="K15:T16"/>
    <mergeCell ref="A16:E16"/>
    <mergeCell ref="F16:G16"/>
    <mergeCell ref="A17:T17"/>
    <mergeCell ref="F11:L11"/>
    <mergeCell ref="M11:T11"/>
    <mergeCell ref="F12:L12"/>
    <mergeCell ref="M12:T12"/>
    <mergeCell ref="I8:J9"/>
    <mergeCell ref="N8:Q9"/>
    <mergeCell ref="A12:B12"/>
    <mergeCell ref="A24:B24"/>
    <mergeCell ref="C24:E24"/>
    <mergeCell ref="F24:L24"/>
    <mergeCell ref="M24:T24"/>
    <mergeCell ref="A28:T28"/>
    <mergeCell ref="A29:T29"/>
    <mergeCell ref="A30:T30"/>
    <mergeCell ref="A31:G33"/>
    <mergeCell ref="I31:Q33"/>
    <mergeCell ref="A25:B25"/>
    <mergeCell ref="C25:E25"/>
    <mergeCell ref="F25:L25"/>
    <mergeCell ref="M25:T25"/>
    <mergeCell ref="A27:F27"/>
    <mergeCell ref="G27:N27"/>
    <mergeCell ref="O27:P27"/>
    <mergeCell ref="Q27:R27"/>
    <mergeCell ref="S27:T27"/>
    <mergeCell ref="A26:F26"/>
    <mergeCell ref="G26:N26"/>
    <mergeCell ref="O26:P26"/>
    <mergeCell ref="Q26:R26"/>
    <mergeCell ref="S26:T26"/>
    <mergeCell ref="R31:T32"/>
    <mergeCell ref="E55:G55"/>
    <mergeCell ref="I55:K55"/>
    <mergeCell ref="L55:M56"/>
    <mergeCell ref="N55:P55"/>
    <mergeCell ref="Q55:R55"/>
    <mergeCell ref="S55:T55"/>
    <mergeCell ref="A56:D56"/>
    <mergeCell ref="E56:G56"/>
    <mergeCell ref="I56:K56"/>
    <mergeCell ref="N56:P56"/>
    <mergeCell ref="Q56:R56"/>
    <mergeCell ref="S56:T56"/>
    <mergeCell ref="N57:T57"/>
    <mergeCell ref="A34:G34"/>
    <mergeCell ref="I34:Q34"/>
    <mergeCell ref="F52:F53"/>
    <mergeCell ref="G52:K53"/>
    <mergeCell ref="L52:L53"/>
    <mergeCell ref="A46:T46"/>
    <mergeCell ref="B47:D47"/>
    <mergeCell ref="I35:Q35"/>
    <mergeCell ref="I36:Q36"/>
    <mergeCell ref="I37:Q37"/>
    <mergeCell ref="I38:Q38"/>
    <mergeCell ref="P52:T53"/>
    <mergeCell ref="M52:O53"/>
    <mergeCell ref="E47:L47"/>
    <mergeCell ref="A52:E53"/>
    <mergeCell ref="M48:T48"/>
    <mergeCell ref="M51:T51"/>
    <mergeCell ref="B48:D48"/>
    <mergeCell ref="B50:D50"/>
    <mergeCell ref="E50:L50"/>
    <mergeCell ref="M50:T50"/>
    <mergeCell ref="A37:G37"/>
    <mergeCell ref="A38:G38"/>
    <mergeCell ref="B51:D51"/>
    <mergeCell ref="E48:L48"/>
    <mergeCell ref="A13:I13"/>
    <mergeCell ref="A14:I14"/>
    <mergeCell ref="C19:E19"/>
    <mergeCell ref="F19:L19"/>
    <mergeCell ref="M19:T19"/>
    <mergeCell ref="A18:B18"/>
    <mergeCell ref="C18:E18"/>
    <mergeCell ref="Q21:R21"/>
    <mergeCell ref="S21:T21"/>
    <mergeCell ref="A19:B19"/>
    <mergeCell ref="S23:T23"/>
    <mergeCell ref="A20:I20"/>
    <mergeCell ref="A21:I21"/>
    <mergeCell ref="J20:N20"/>
    <mergeCell ref="J21:N21"/>
    <mergeCell ref="F18:L18"/>
    <mergeCell ref="M18:T18"/>
    <mergeCell ref="O20:P20"/>
    <mergeCell ref="Q20:R20"/>
    <mergeCell ref="S20:T20"/>
    <mergeCell ref="O21:P21"/>
    <mergeCell ref="A22:T22"/>
    <mergeCell ref="A1:D5"/>
    <mergeCell ref="C12:E12"/>
    <mergeCell ref="A10:T10"/>
    <mergeCell ref="A11:B11"/>
    <mergeCell ref="C11:E11"/>
    <mergeCell ref="Q1:T2"/>
    <mergeCell ref="Q3:T3"/>
    <mergeCell ref="Q4:T4"/>
    <mergeCell ref="Q5:T5"/>
    <mergeCell ref="A6:XFD6"/>
    <mergeCell ref="E1:P2"/>
    <mergeCell ref="E3:P5"/>
  </mergeCells>
  <conditionalFormatting sqref="R39:S39">
    <cfRule type="containsText" dxfId="63" priority="9" operator="containsText" text="MÍNIMO TRES (03) COMPROMISOS">
      <formula>NOT(ISERROR(SEARCH("MÍNIMO TRES (03) COMPROMISOS",R39)))</formula>
    </cfRule>
    <cfRule type="containsText" dxfId="62" priority="10" operator="containsText" text="MENOR">
      <formula>NOT(ISERROR(SEARCH("MENOR",R39)))</formula>
    </cfRule>
    <cfRule type="containsText" dxfId="61" priority="11" operator="containsText" text="MAYOR">
      <formula>NOT(ISERROR(SEARCH("MAYOR",R39)))</formula>
    </cfRule>
  </conditionalFormatting>
  <conditionalFormatting sqref="T39">
    <cfRule type="containsText" dxfId="60" priority="1" operator="containsText" text="MÍNIMO TRES (03) COMPROMISOS">
      <formula>NOT(ISERROR(SEARCH("MÍNIMO TRES (03) COMPROMISOS",T39)))</formula>
    </cfRule>
    <cfRule type="containsText" dxfId="59" priority="2" operator="containsText" text="MENOR">
      <formula>NOT(ISERROR(SEARCH("MENOR",T39)))</formula>
    </cfRule>
    <cfRule type="containsText" dxfId="58" priority="3" operator="containsText" text="MAYOR">
      <formula>NOT(ISERROR(SEARCH("MAYOR",T39)))</formula>
    </cfRule>
  </conditionalFormatting>
  <dataValidations count="7">
    <dataValidation type="custom" allowBlank="1" showInputMessage="1" showErrorMessage="1" sqref="M19" xr:uid="{00000000-0002-0000-0300-000000000000}">
      <formula1>COUNTA(C19:I19)=2</formula1>
    </dataValidation>
    <dataValidation type="custom" allowBlank="1" showInputMessage="1" showErrorMessage="1" sqref="F19" xr:uid="{00000000-0002-0000-0300-000001000000}">
      <formula1>COUNTA(C19)=1</formula1>
    </dataValidation>
    <dataValidation allowBlank="1" showInputMessage="1" showErrorMessage="1" promptTitle="Propósito del empleo" prompt="Debe registrar el propósito del empleo que se encuentra relacionado en el manual de funciones del empleo." sqref="J15" xr:uid="{00000000-0002-0000-0300-000002000000}"/>
    <dataValidation type="custom" allowBlank="1" showInputMessage="1" showErrorMessage="1" sqref="K15" xr:uid="{00000000-0002-0000-0300-000003000000}">
      <formula1>COUNTA(C12,F12,M12,A14,J14,A16,F16,I16)=8</formula1>
    </dataValidation>
    <dataValidation type="custom" allowBlank="1" showInputMessage="1" showErrorMessage="1" sqref="I34:I38" xr:uid="{00000000-0002-0000-0300-000004000000}">
      <formula1>COUNTA(A34)=1</formula1>
    </dataValidation>
    <dataValidation type="custom" allowBlank="1" showInputMessage="1" showErrorMessage="1" sqref="S34:S36" xr:uid="{00000000-0002-0000-0300-000005000000}">
      <formula1>AND(COUNTA(B34:R34)=2,S34&lt;=1)=TRUE</formula1>
    </dataValidation>
    <dataValidation type="custom" allowBlank="1" showInputMessage="1" showErrorMessage="1" sqref="A14 A21" xr:uid="{00000000-0002-0000-0300-000006000000}">
      <formula1>COUNTA(C12:T12)&gt;=3</formula1>
    </dataValidation>
  </dataValidations>
  <printOptions horizontalCentered="1" verticalCentered="1"/>
  <pageMargins left="0" right="0" top="0" bottom="0" header="0" footer="0"/>
  <pageSetup scale="49" orientation="landscape" r:id="rId1"/>
  <rowBreaks count="1" manualBreakCount="1">
    <brk id="41" max="15357"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300-000007000000}">
          <x14:formula1>
            <xm:f>'BASES LISTAS DESPLEGABLES'!$AM$4:$AM$5</xm:f>
          </x14:formula1>
          <xm:sqref>A12:B12 A19:B19</xm:sqref>
        </x14:dataValidation>
        <x14:dataValidation type="list" allowBlank="1" showInputMessage="1" showErrorMessage="1" xr:uid="{00000000-0002-0000-0300-000008000000}">
          <x14:formula1>
            <xm:f>'BASES LISTAS DESPLEGABLES'!$F$2:$F$41</xm:f>
          </x14:formula1>
          <xm:sqref>I16</xm:sqref>
        </x14:dataValidation>
        <x14:dataValidation type="list" allowBlank="1" showInputMessage="1" showErrorMessage="1" xr:uid="{00000000-0002-0000-0300-000009000000}">
          <x14:formula1>
            <xm:f>'BASES LISTAS DESPLEGABLES'!$A$2:$A$32</xm:f>
          </x14:formula1>
          <xm:sqref>E9 K9 R9</xm:sqref>
        </x14:dataValidation>
        <x14:dataValidation type="list" allowBlank="1" showInputMessage="1" showErrorMessage="1" xr:uid="{00000000-0002-0000-0300-00000A000000}">
          <x14:formula1>
            <xm:f>'BASES LISTAS DESPLEGABLES'!$B$2:$B$13</xm:f>
          </x14:formula1>
          <xm:sqref>F9 L9 S9</xm:sqref>
        </x14:dataValidation>
        <x14:dataValidation type="list" allowBlank="1" showInputMessage="1" showErrorMessage="1" xr:uid="{00000000-0002-0000-0300-00000B000000}">
          <x14:formula1>
            <xm:f>'BASES LISTAS DESPLEGABLES'!$C$2:$C$20</xm:f>
          </x14:formula1>
          <xm:sqref>G9:H9 M9 T9</xm:sqref>
        </x14:dataValidation>
        <x14:dataValidation type="list" allowBlank="1" showInputMessage="1" showErrorMessage="1" xr:uid="{00000000-0002-0000-0300-00000C000000}">
          <x14:formula1>
            <xm:f>'BASES LISTAS DESPLEGABLES'!$D$2:$D$4</xm:f>
          </x14:formula1>
          <xm:sqref>A16</xm:sqref>
        </x14:dataValidation>
        <x14:dataValidation type="list" allowBlank="1" showInputMessage="1" showErrorMessage="1" xr:uid="{00000000-0002-0000-0300-00000D000000}">
          <x14:formula1>
            <xm:f>'BASES LISTAS DESPLEGABLES'!$L$2:$L$3</xm:f>
          </x14:formula1>
          <xm:sqref>T33</xm:sqref>
        </x14:dataValidation>
        <x14:dataValidation type="list" allowBlank="1" showInputMessage="1" showErrorMessage="1" xr:uid="{00000000-0002-0000-0300-00000E000000}">
          <x14:formula1>
            <xm:f>'BASES LISTAS DESPLEGABLES'!$M$2:$M$3</xm:f>
          </x14:formula1>
          <xm:sqref>L52:L53 F52:F53 S23</xm:sqref>
        </x14:dataValidation>
        <x14:dataValidation type="list" allowBlank="1" showInputMessage="1" showErrorMessage="1" xr:uid="{00000000-0002-0000-0300-00000F000000}">
          <x14:formula1>
            <xm:f>'BASES LISTAS DESPLEGABLES'!$K$2:$K$3</xm:f>
          </x14:formula1>
          <xm:sqref>S33</xm:sqref>
        </x14:dataValidation>
        <x14:dataValidation type="list" allowBlank="1" showInputMessage="1" showErrorMessage="1" xr:uid="{00000000-0002-0000-0300-000010000000}">
          <x14:formula1>
            <xm:f>'BASES LISTAS DESPLEGABLES'!$J$2:$J$3</xm:f>
          </x14:formula1>
          <xm:sqref>R33</xm:sqref>
        </x14:dataValidation>
        <x14:dataValidation type="list" allowBlank="1" showInputMessage="1" showErrorMessage="1" xr:uid="{00000000-0002-0000-0300-000011000000}">
          <x14:formula1>
            <xm:f>'BASE COMPORTAMENTAL'!$B$67:$B$78</xm:f>
          </x14:formula1>
          <xm:sqref>B50:B51</xm:sqref>
        </x14:dataValidation>
        <x14:dataValidation type="list" allowBlank="1" showInputMessage="1" showErrorMessage="1" xr:uid="{00000000-0002-0000-0300-000012000000}">
          <x14:formula1>
            <xm:f>'BASE COMPORTAMENTAL'!$B$63:$B$66</xm:f>
          </x14:formula1>
          <xm:sqref>B48:B49</xm:sqref>
        </x14:dataValidation>
        <x14:dataValidation type="list" allowBlank="1" showInputMessage="1" showErrorMessage="1" xr:uid="{00000000-0002-0000-0300-000013000000}">
          <x14:formula1>
            <xm:f>'BASES LISTAS DESPLEGABLES'!$S$7:$S$8</xm:f>
          </x14:formula1>
          <xm:sqref>C8</xm:sqref>
        </x14:dataValidation>
        <x14:dataValidation type="list" allowBlank="1" showInputMessage="1" showErrorMessage="1" xr:uid="{00000000-0002-0000-0300-000014000000}">
          <x14:formula1>
            <xm:f>'BASES LISTAS DESPLEGABLES'!$E$2:$E$7</xm:f>
          </x14:formula1>
          <xm:sqref>F16:G16</xm:sqref>
        </x14:dataValidation>
        <x14:dataValidation type="list" allowBlank="1" showInputMessage="1" showErrorMessage="1" xr:uid="{00000000-0002-0000-0300-000015000000}">
          <x14:formula1>
            <xm:f>'BASES LISTAS DESPLEGABLES'!$G$2:$G$7</xm:f>
          </x14:formula1>
          <xm:sqref>J14:T14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C44"/>
  <sheetViews>
    <sheetView showGridLines="0" view="pageBreakPreview" topLeftCell="A16" zoomScale="60" zoomScaleNormal="60" workbookViewId="0">
      <selection activeCell="B29" sqref="B29"/>
    </sheetView>
  </sheetViews>
  <sheetFormatPr baseColWidth="10" defaultColWidth="0" defaultRowHeight="15" customHeight="1" zeroHeight="1" x14ac:dyDescent="0.25"/>
  <cols>
    <col min="1" max="1" width="16.85546875" style="1" customWidth="1"/>
    <col min="2" max="2" width="19.28515625" style="1" customWidth="1"/>
    <col min="3" max="3" width="13.28515625" style="1" customWidth="1"/>
    <col min="4" max="4" width="14" style="1" customWidth="1"/>
    <col min="5" max="5" width="15" style="1" customWidth="1"/>
    <col min="6" max="8" width="12" style="1" customWidth="1"/>
    <col min="9" max="9" width="16.140625" style="1" customWidth="1"/>
    <col min="10" max="10" width="11.7109375" style="1" customWidth="1"/>
    <col min="11" max="11" width="10.28515625" style="1" customWidth="1"/>
    <col min="12" max="12" width="10.7109375" style="1" customWidth="1"/>
    <col min="13" max="14" width="10.28515625" style="1" customWidth="1"/>
    <col min="15" max="15" width="19.7109375" style="1" customWidth="1"/>
    <col min="16" max="16" width="30.140625" style="1" customWidth="1"/>
    <col min="17" max="17" width="58.140625" style="1" customWidth="1"/>
    <col min="18" max="19" width="11.42578125" style="1" customWidth="1"/>
    <col min="20" max="20" width="0.5703125" style="1" customWidth="1"/>
    <col min="21" max="16383" width="11.42578125" style="1" hidden="1"/>
    <col min="16384" max="16384" width="2.42578125" style="1" hidden="1"/>
  </cols>
  <sheetData>
    <row r="1" spans="1:20" ht="15" customHeight="1" x14ac:dyDescent="0.25">
      <c r="A1" s="730"/>
      <c r="B1" s="672"/>
      <c r="C1" s="672"/>
      <c r="D1" s="731"/>
      <c r="E1" s="750" t="s">
        <v>240</v>
      </c>
      <c r="F1" s="751"/>
      <c r="G1" s="751"/>
      <c r="H1" s="751"/>
      <c r="I1" s="751"/>
      <c r="J1" s="751"/>
      <c r="K1" s="751"/>
      <c r="L1" s="751"/>
      <c r="M1" s="751"/>
      <c r="N1" s="751"/>
      <c r="O1" s="751"/>
      <c r="P1" s="752"/>
      <c r="Q1" s="302"/>
      <c r="R1" s="303"/>
      <c r="S1" s="304"/>
      <c r="T1" s="301"/>
    </row>
    <row r="2" spans="1:20" ht="15" customHeight="1" x14ac:dyDescent="0.25">
      <c r="A2" s="732"/>
      <c r="B2" s="733"/>
      <c r="C2" s="733"/>
      <c r="D2" s="734"/>
      <c r="E2" s="753"/>
      <c r="F2" s="754"/>
      <c r="G2" s="754"/>
      <c r="H2" s="754"/>
      <c r="I2" s="754"/>
      <c r="J2" s="754"/>
      <c r="K2" s="754"/>
      <c r="L2" s="754"/>
      <c r="M2" s="754"/>
      <c r="N2" s="754"/>
      <c r="O2" s="754"/>
      <c r="P2" s="755"/>
      <c r="Q2" s="735" t="s">
        <v>429</v>
      </c>
      <c r="R2" s="736"/>
      <c r="S2" s="737"/>
      <c r="T2" s="301"/>
    </row>
    <row r="3" spans="1:20" ht="18.75" customHeight="1" thickBot="1" x14ac:dyDescent="0.3">
      <c r="A3" s="732"/>
      <c r="B3" s="733"/>
      <c r="C3" s="733"/>
      <c r="D3" s="734"/>
      <c r="E3" s="756"/>
      <c r="F3" s="757"/>
      <c r="G3" s="757"/>
      <c r="H3" s="757"/>
      <c r="I3" s="757"/>
      <c r="J3" s="757"/>
      <c r="K3" s="757"/>
      <c r="L3" s="757"/>
      <c r="M3" s="757"/>
      <c r="N3" s="757"/>
      <c r="O3" s="757"/>
      <c r="P3" s="758"/>
      <c r="Q3" s="738" t="s">
        <v>453</v>
      </c>
      <c r="R3" s="739"/>
      <c r="S3" s="740"/>
      <c r="T3" s="301"/>
    </row>
    <row r="4" spans="1:20" ht="18.75" customHeight="1" x14ac:dyDescent="0.25">
      <c r="A4" s="732"/>
      <c r="B4" s="733"/>
      <c r="C4" s="733"/>
      <c r="D4" s="734"/>
      <c r="E4" s="759" t="s">
        <v>206</v>
      </c>
      <c r="F4" s="760"/>
      <c r="G4" s="760"/>
      <c r="H4" s="760"/>
      <c r="I4" s="760"/>
      <c r="J4" s="760"/>
      <c r="K4" s="760"/>
      <c r="L4" s="760"/>
      <c r="M4" s="760"/>
      <c r="N4" s="760"/>
      <c r="O4" s="760"/>
      <c r="P4" s="761"/>
      <c r="Q4" s="738" t="s">
        <v>430</v>
      </c>
      <c r="R4" s="739"/>
      <c r="S4" s="740"/>
      <c r="T4" s="301"/>
    </row>
    <row r="5" spans="1:20" ht="18.75" customHeight="1" thickBot="1" x14ac:dyDescent="0.3">
      <c r="A5" s="732"/>
      <c r="B5" s="733"/>
      <c r="C5" s="733"/>
      <c r="D5" s="734"/>
      <c r="E5" s="762"/>
      <c r="F5" s="763"/>
      <c r="G5" s="763"/>
      <c r="H5" s="763"/>
      <c r="I5" s="763"/>
      <c r="J5" s="763"/>
      <c r="K5" s="763"/>
      <c r="L5" s="763"/>
      <c r="M5" s="763"/>
      <c r="N5" s="763"/>
      <c r="O5" s="763"/>
      <c r="P5" s="764"/>
      <c r="Q5" s="741" t="s">
        <v>449</v>
      </c>
      <c r="R5" s="742"/>
      <c r="S5" s="743"/>
      <c r="T5" s="301"/>
    </row>
    <row r="6" spans="1:20" ht="18.75" customHeight="1" thickBot="1" x14ac:dyDescent="0.3">
      <c r="A6" s="747" t="s">
        <v>154</v>
      </c>
      <c r="B6" s="748"/>
      <c r="C6" s="748"/>
      <c r="D6" s="748"/>
      <c r="E6" s="748"/>
      <c r="F6" s="748"/>
      <c r="G6" s="748"/>
      <c r="H6" s="748"/>
      <c r="I6" s="748"/>
      <c r="J6" s="748"/>
      <c r="K6" s="748"/>
      <c r="L6" s="748"/>
      <c r="M6" s="748"/>
      <c r="N6" s="748"/>
      <c r="O6" s="748"/>
      <c r="P6" s="748"/>
      <c r="Q6" s="748"/>
      <c r="R6" s="748"/>
      <c r="S6" s="749"/>
      <c r="T6" s="495"/>
    </row>
    <row r="7" spans="1:20" ht="5.25" customHeight="1" thickBot="1" x14ac:dyDescent="0.3">
      <c r="A7" s="496"/>
      <c r="B7" s="497"/>
      <c r="C7" s="497"/>
      <c r="D7" s="497"/>
      <c r="E7" s="497"/>
      <c r="F7" s="497"/>
      <c r="G7" s="497"/>
      <c r="H7" s="497"/>
      <c r="I7" s="497"/>
      <c r="J7" s="497"/>
      <c r="K7" s="497"/>
      <c r="L7" s="497"/>
      <c r="M7" s="497"/>
      <c r="N7" s="497"/>
      <c r="O7" s="497"/>
      <c r="P7" s="497"/>
      <c r="Q7" s="497"/>
      <c r="R7" s="497"/>
      <c r="S7" s="498"/>
      <c r="T7" s="495"/>
    </row>
    <row r="8" spans="1:20" ht="27" customHeight="1" thickBot="1" x14ac:dyDescent="0.3">
      <c r="A8" s="744" t="s">
        <v>7</v>
      </c>
      <c r="B8" s="745"/>
      <c r="C8" s="745"/>
      <c r="D8" s="745"/>
      <c r="E8" s="745"/>
      <c r="F8" s="745"/>
      <c r="G8" s="745"/>
      <c r="H8" s="745"/>
      <c r="I8" s="745"/>
      <c r="J8" s="745"/>
      <c r="K8" s="745"/>
      <c r="L8" s="745"/>
      <c r="M8" s="745"/>
      <c r="N8" s="745"/>
      <c r="O8" s="745"/>
      <c r="P8" s="745"/>
      <c r="Q8" s="745"/>
      <c r="R8" s="745"/>
      <c r="S8" s="746"/>
    </row>
    <row r="9" spans="1:20" ht="17.25" customHeight="1" x14ac:dyDescent="0.25">
      <c r="A9" s="722" t="s">
        <v>8</v>
      </c>
      <c r="B9" s="724"/>
      <c r="C9" s="722" t="s">
        <v>9</v>
      </c>
      <c r="D9" s="723"/>
      <c r="E9" s="724"/>
      <c r="F9" s="722" t="s">
        <v>44</v>
      </c>
      <c r="G9" s="723"/>
      <c r="H9" s="723"/>
      <c r="I9" s="723"/>
      <c r="J9" s="723"/>
      <c r="K9" s="724"/>
      <c r="L9" s="722" t="s">
        <v>45</v>
      </c>
      <c r="M9" s="723"/>
      <c r="N9" s="723"/>
      <c r="O9" s="723"/>
      <c r="P9" s="723"/>
      <c r="Q9" s="723"/>
      <c r="R9" s="723"/>
      <c r="S9" s="724"/>
    </row>
    <row r="10" spans="1:20" ht="17.25" customHeight="1" thickBot="1" x14ac:dyDescent="0.3">
      <c r="A10" s="765">
        <f>'F1. CONCERTACION DE COMPROMISOS'!A12</f>
        <v>0</v>
      </c>
      <c r="B10" s="766"/>
      <c r="C10" s="767">
        <f>'F1. CONCERTACION DE COMPROMISOS'!C12</f>
        <v>0</v>
      </c>
      <c r="D10" s="768"/>
      <c r="E10" s="769"/>
      <c r="F10" s="725">
        <f>'F1. CONCERTACION DE COMPROMISOS'!F12</f>
        <v>0</v>
      </c>
      <c r="G10" s="726"/>
      <c r="H10" s="726"/>
      <c r="I10" s="726"/>
      <c r="J10" s="726"/>
      <c r="K10" s="727"/>
      <c r="L10" s="725">
        <f>'F1. CONCERTACION DE COMPROMISOS'!M12</f>
        <v>0</v>
      </c>
      <c r="M10" s="726"/>
      <c r="N10" s="726"/>
      <c r="O10" s="726"/>
      <c r="P10" s="726"/>
      <c r="Q10" s="726"/>
      <c r="R10" s="726"/>
      <c r="S10" s="727"/>
    </row>
    <row r="11" spans="1:20" ht="17.25" customHeight="1" x14ac:dyDescent="0.25">
      <c r="A11" s="722" t="s">
        <v>100</v>
      </c>
      <c r="B11" s="723"/>
      <c r="C11" s="723"/>
      <c r="D11" s="723"/>
      <c r="E11" s="723"/>
      <c r="F11" s="723"/>
      <c r="G11" s="723"/>
      <c r="H11" s="724"/>
      <c r="I11" s="722" t="s">
        <v>11</v>
      </c>
      <c r="J11" s="723"/>
      <c r="K11" s="723"/>
      <c r="L11" s="723"/>
      <c r="M11" s="723"/>
      <c r="N11" s="723"/>
      <c r="O11" s="723"/>
      <c r="P11" s="723"/>
      <c r="Q11" s="723"/>
      <c r="R11" s="723"/>
      <c r="S11" s="724"/>
    </row>
    <row r="12" spans="1:20" ht="17.25" customHeight="1" thickBot="1" x14ac:dyDescent="0.3">
      <c r="A12" s="725">
        <f>'F1. CONCERTACION DE COMPROMISOS'!A14</f>
        <v>0</v>
      </c>
      <c r="B12" s="726"/>
      <c r="C12" s="726"/>
      <c r="D12" s="726"/>
      <c r="E12" s="726"/>
      <c r="F12" s="726"/>
      <c r="G12" s="726"/>
      <c r="H12" s="727"/>
      <c r="I12" s="725">
        <f>'F1. CONCERTACION DE COMPROMISOS'!J14</f>
        <v>0</v>
      </c>
      <c r="J12" s="726"/>
      <c r="K12" s="726"/>
      <c r="L12" s="726"/>
      <c r="M12" s="726"/>
      <c r="N12" s="726"/>
      <c r="O12" s="726"/>
      <c r="P12" s="726"/>
      <c r="Q12" s="726"/>
      <c r="R12" s="726"/>
      <c r="S12" s="727"/>
    </row>
    <row r="13" spans="1:20" ht="17.25" customHeight="1" x14ac:dyDescent="0.25">
      <c r="A13" s="728" t="s">
        <v>12</v>
      </c>
      <c r="B13" s="729"/>
      <c r="C13" s="729"/>
      <c r="D13" s="729"/>
      <c r="E13" s="729"/>
      <c r="F13" s="722" t="s">
        <v>13</v>
      </c>
      <c r="G13" s="724"/>
      <c r="H13" s="310" t="s">
        <v>14</v>
      </c>
      <c r="I13" s="770" t="s">
        <v>15</v>
      </c>
      <c r="J13" s="772">
        <f>'F1. CONCERTACION DE COMPROMISOS'!K15</f>
        <v>0</v>
      </c>
      <c r="K13" s="773"/>
      <c r="L13" s="773"/>
      <c r="M13" s="773"/>
      <c r="N13" s="773"/>
      <c r="O13" s="773"/>
      <c r="P13" s="773"/>
      <c r="Q13" s="773"/>
      <c r="R13" s="773"/>
      <c r="S13" s="774"/>
    </row>
    <row r="14" spans="1:20" ht="17.25" customHeight="1" thickBot="1" x14ac:dyDescent="0.3">
      <c r="A14" s="775">
        <f>'F1. CONCERTACION DE COMPROMISOS'!A16</f>
        <v>0</v>
      </c>
      <c r="B14" s="776"/>
      <c r="C14" s="776"/>
      <c r="D14" s="776"/>
      <c r="E14" s="777"/>
      <c r="F14" s="780">
        <f>'F1. CONCERTACION DE COMPROMISOS'!F16</f>
        <v>0</v>
      </c>
      <c r="G14" s="781"/>
      <c r="H14" s="313">
        <f>'F1. CONCERTACION DE COMPROMISOS'!I16</f>
        <v>0</v>
      </c>
      <c r="I14" s="771"/>
      <c r="J14" s="775"/>
      <c r="K14" s="776"/>
      <c r="L14" s="776"/>
      <c r="M14" s="776"/>
      <c r="N14" s="776"/>
      <c r="O14" s="776"/>
      <c r="P14" s="776"/>
      <c r="Q14" s="776"/>
      <c r="R14" s="776"/>
      <c r="S14" s="777"/>
    </row>
    <row r="15" spans="1:20" ht="17.25" customHeight="1" thickBot="1" x14ac:dyDescent="0.3">
      <c r="A15" s="744" t="s">
        <v>17</v>
      </c>
      <c r="B15" s="745"/>
      <c r="C15" s="745"/>
      <c r="D15" s="745"/>
      <c r="E15" s="745"/>
      <c r="F15" s="745"/>
      <c r="G15" s="745"/>
      <c r="H15" s="745"/>
      <c r="I15" s="745"/>
      <c r="J15" s="745"/>
      <c r="K15" s="745"/>
      <c r="L15" s="745"/>
      <c r="M15" s="745"/>
      <c r="N15" s="745"/>
      <c r="O15" s="745"/>
      <c r="P15" s="745"/>
      <c r="Q15" s="745"/>
      <c r="R15" s="745"/>
      <c r="S15" s="746"/>
    </row>
    <row r="16" spans="1:20" ht="17.25" customHeight="1" x14ac:dyDescent="0.25">
      <c r="A16" s="722" t="s">
        <v>18</v>
      </c>
      <c r="B16" s="724"/>
      <c r="C16" s="722" t="s">
        <v>9</v>
      </c>
      <c r="D16" s="723"/>
      <c r="E16" s="724"/>
      <c r="F16" s="722" t="s">
        <v>44</v>
      </c>
      <c r="G16" s="723"/>
      <c r="H16" s="723"/>
      <c r="I16" s="723"/>
      <c r="J16" s="723"/>
      <c r="K16" s="724"/>
      <c r="L16" s="722" t="s">
        <v>45</v>
      </c>
      <c r="M16" s="723"/>
      <c r="N16" s="723"/>
      <c r="O16" s="723"/>
      <c r="P16" s="723"/>
      <c r="Q16" s="723"/>
      <c r="R16" s="723"/>
      <c r="S16" s="724"/>
    </row>
    <row r="17" spans="1:20" ht="17.25" customHeight="1" thickBot="1" x14ac:dyDescent="0.3">
      <c r="A17" s="778"/>
      <c r="B17" s="779"/>
      <c r="C17" s="523"/>
      <c r="D17" s="524"/>
      <c r="E17" s="525"/>
      <c r="F17" s="566"/>
      <c r="G17" s="567"/>
      <c r="H17" s="567"/>
      <c r="I17" s="567"/>
      <c r="J17" s="567"/>
      <c r="K17" s="568"/>
      <c r="L17" s="566"/>
      <c r="M17" s="567"/>
      <c r="N17" s="567"/>
      <c r="O17" s="567"/>
      <c r="P17" s="567"/>
      <c r="Q17" s="567"/>
      <c r="R17" s="567"/>
      <c r="S17" s="568"/>
    </row>
    <row r="18" spans="1:20" ht="17.25" customHeight="1" x14ac:dyDescent="0.25">
      <c r="A18" s="722" t="s">
        <v>151</v>
      </c>
      <c r="B18" s="723"/>
      <c r="C18" s="723"/>
      <c r="D18" s="723"/>
      <c r="E18" s="723"/>
      <c r="F18" s="723"/>
      <c r="G18" s="723"/>
      <c r="H18" s="724"/>
      <c r="I18" s="723" t="s">
        <v>47</v>
      </c>
      <c r="J18" s="723"/>
      <c r="K18" s="723"/>
      <c r="L18" s="723"/>
      <c r="M18" s="724"/>
      <c r="N18" s="723" t="s">
        <v>13</v>
      </c>
      <c r="O18" s="724"/>
      <c r="P18" s="723" t="s">
        <v>14</v>
      </c>
      <c r="Q18" s="724"/>
      <c r="R18" s="722" t="s">
        <v>12</v>
      </c>
      <c r="S18" s="724"/>
    </row>
    <row r="19" spans="1:20" ht="17.25" customHeight="1" thickBot="1" x14ac:dyDescent="0.3">
      <c r="A19" s="566"/>
      <c r="B19" s="567"/>
      <c r="C19" s="567"/>
      <c r="D19" s="567"/>
      <c r="E19" s="567"/>
      <c r="F19" s="567"/>
      <c r="G19" s="567"/>
      <c r="H19" s="568"/>
      <c r="I19" s="566"/>
      <c r="J19" s="567"/>
      <c r="K19" s="567"/>
      <c r="L19" s="567"/>
      <c r="M19" s="568"/>
      <c r="N19" s="573"/>
      <c r="O19" s="574"/>
      <c r="P19" s="569"/>
      <c r="Q19" s="570"/>
      <c r="R19" s="566"/>
      <c r="S19" s="568"/>
    </row>
    <row r="20" spans="1:20" ht="17.25" customHeight="1" thickBot="1" x14ac:dyDescent="0.3">
      <c r="A20" s="744" t="s">
        <v>19</v>
      </c>
      <c r="B20" s="745"/>
      <c r="C20" s="745"/>
      <c r="D20" s="745"/>
      <c r="E20" s="745"/>
      <c r="F20" s="745"/>
      <c r="G20" s="745"/>
      <c r="H20" s="745"/>
      <c r="I20" s="745"/>
      <c r="J20" s="745"/>
      <c r="K20" s="745"/>
      <c r="L20" s="745"/>
      <c r="M20" s="745"/>
      <c r="N20" s="745"/>
      <c r="O20" s="745"/>
      <c r="P20" s="745"/>
      <c r="Q20" s="745"/>
      <c r="R20" s="745"/>
      <c r="S20" s="746"/>
    </row>
    <row r="21" spans="1:20" ht="17.25" customHeight="1" x14ac:dyDescent="0.25">
      <c r="A21" s="722" t="s">
        <v>18</v>
      </c>
      <c r="B21" s="724"/>
      <c r="C21" s="722" t="s">
        <v>9</v>
      </c>
      <c r="D21" s="723"/>
      <c r="E21" s="724"/>
      <c r="F21" s="722" t="s">
        <v>44</v>
      </c>
      <c r="G21" s="723"/>
      <c r="H21" s="723"/>
      <c r="I21" s="723"/>
      <c r="J21" s="723"/>
      <c r="K21" s="724"/>
      <c r="L21" s="722" t="s">
        <v>45</v>
      </c>
      <c r="M21" s="723"/>
      <c r="N21" s="723"/>
      <c r="O21" s="723"/>
      <c r="P21" s="723"/>
      <c r="Q21" s="723"/>
      <c r="R21" s="723"/>
      <c r="S21" s="724"/>
      <c r="T21" s="2"/>
    </row>
    <row r="22" spans="1:20" ht="17.25" customHeight="1" thickBot="1" x14ac:dyDescent="0.3">
      <c r="A22" s="643"/>
      <c r="B22" s="644"/>
      <c r="C22" s="792"/>
      <c r="D22" s="793"/>
      <c r="E22" s="794"/>
      <c r="F22" s="643"/>
      <c r="G22" s="645"/>
      <c r="H22" s="645"/>
      <c r="I22" s="645"/>
      <c r="J22" s="645"/>
      <c r="K22" s="644"/>
      <c r="L22" s="643"/>
      <c r="M22" s="645"/>
      <c r="N22" s="645"/>
      <c r="O22" s="645"/>
      <c r="P22" s="645"/>
      <c r="Q22" s="645"/>
      <c r="R22" s="645"/>
      <c r="S22" s="644"/>
    </row>
    <row r="23" spans="1:20" ht="17.25" customHeight="1" x14ac:dyDescent="0.25">
      <c r="A23" s="817" t="s">
        <v>152</v>
      </c>
      <c r="B23" s="818"/>
      <c r="C23" s="818"/>
      <c r="D23" s="818"/>
      <c r="E23" s="818"/>
      <c r="F23" s="818"/>
      <c r="G23" s="722" t="s">
        <v>11</v>
      </c>
      <c r="H23" s="723"/>
      <c r="I23" s="723"/>
      <c r="J23" s="723"/>
      <c r="K23" s="723"/>
      <c r="L23" s="723"/>
      <c r="M23" s="724"/>
      <c r="N23" s="723" t="s">
        <v>13</v>
      </c>
      <c r="O23" s="724"/>
      <c r="P23" s="723" t="s">
        <v>14</v>
      </c>
      <c r="Q23" s="724"/>
      <c r="R23" s="722" t="s">
        <v>12</v>
      </c>
      <c r="S23" s="724"/>
    </row>
    <row r="24" spans="1:20" ht="17.25" customHeight="1" thickBot="1" x14ac:dyDescent="0.3">
      <c r="A24" s="782"/>
      <c r="B24" s="783"/>
      <c r="C24" s="783"/>
      <c r="D24" s="783"/>
      <c r="E24" s="783"/>
      <c r="F24" s="784"/>
      <c r="G24" s="643"/>
      <c r="H24" s="645"/>
      <c r="I24" s="645"/>
      <c r="J24" s="645"/>
      <c r="K24" s="645"/>
      <c r="L24" s="645"/>
      <c r="M24" s="644"/>
      <c r="N24" s="789"/>
      <c r="O24" s="790"/>
      <c r="P24" s="791"/>
      <c r="Q24" s="784"/>
      <c r="R24" s="643"/>
      <c r="S24" s="644"/>
    </row>
    <row r="25" spans="1:20" ht="21.75" customHeight="1" thickBot="1" x14ac:dyDescent="0.3">
      <c r="A25" s="835" t="s">
        <v>90</v>
      </c>
      <c r="B25" s="836"/>
      <c r="C25" s="836"/>
      <c r="D25" s="836"/>
      <c r="E25" s="836"/>
      <c r="F25" s="836"/>
      <c r="G25" s="836"/>
      <c r="H25" s="836"/>
      <c r="I25" s="836"/>
      <c r="J25" s="836"/>
      <c r="K25" s="836"/>
      <c r="L25" s="836"/>
      <c r="M25" s="836"/>
      <c r="N25" s="836"/>
      <c r="O25" s="836"/>
      <c r="P25" s="836"/>
      <c r="Q25" s="836"/>
      <c r="R25" s="836"/>
      <c r="S25" s="837"/>
    </row>
    <row r="26" spans="1:20" ht="24" customHeight="1" x14ac:dyDescent="0.25">
      <c r="A26" s="785" t="s">
        <v>412</v>
      </c>
      <c r="B26" s="770" t="s">
        <v>417</v>
      </c>
      <c r="C26" s="795" t="s">
        <v>418</v>
      </c>
      <c r="D26" s="795"/>
      <c r="E26" s="795"/>
      <c r="F26" s="795"/>
      <c r="G26" s="796"/>
      <c r="H26" s="801" t="s">
        <v>456</v>
      </c>
      <c r="I26" s="795"/>
      <c r="J26" s="795"/>
      <c r="K26" s="795"/>
      <c r="L26" s="795"/>
      <c r="M26" s="796"/>
      <c r="N26" s="804" t="s">
        <v>91</v>
      </c>
      <c r="O26" s="805"/>
      <c r="P26" s="770" t="s">
        <v>419</v>
      </c>
      <c r="Q26" s="770" t="s">
        <v>457</v>
      </c>
      <c r="R26" s="810" t="s">
        <v>92</v>
      </c>
      <c r="S26" s="811"/>
      <c r="T26" s="205"/>
    </row>
    <row r="27" spans="1:20" ht="16.5" customHeight="1" x14ac:dyDescent="0.25">
      <c r="A27" s="786"/>
      <c r="B27" s="788"/>
      <c r="C27" s="797"/>
      <c r="D27" s="797"/>
      <c r="E27" s="797"/>
      <c r="F27" s="797"/>
      <c r="G27" s="798"/>
      <c r="H27" s="802"/>
      <c r="I27" s="797"/>
      <c r="J27" s="797"/>
      <c r="K27" s="797"/>
      <c r="L27" s="797"/>
      <c r="M27" s="798"/>
      <c r="N27" s="806"/>
      <c r="O27" s="807"/>
      <c r="P27" s="788"/>
      <c r="Q27" s="788"/>
      <c r="R27" s="812"/>
      <c r="S27" s="813"/>
      <c r="T27" s="206"/>
    </row>
    <row r="28" spans="1:20" ht="18.75" customHeight="1" thickBot="1" x14ac:dyDescent="0.3">
      <c r="A28" s="787"/>
      <c r="B28" s="771"/>
      <c r="C28" s="799"/>
      <c r="D28" s="799"/>
      <c r="E28" s="799"/>
      <c r="F28" s="799"/>
      <c r="G28" s="800"/>
      <c r="H28" s="802"/>
      <c r="I28" s="797"/>
      <c r="J28" s="797"/>
      <c r="K28" s="797"/>
      <c r="L28" s="797"/>
      <c r="M28" s="798"/>
      <c r="N28" s="808"/>
      <c r="O28" s="809"/>
      <c r="P28" s="788"/>
      <c r="Q28" s="788"/>
      <c r="R28" s="814"/>
      <c r="S28" s="815"/>
      <c r="T28" s="206"/>
    </row>
    <row r="29" spans="1:20" ht="63.75" customHeight="1" x14ac:dyDescent="0.25">
      <c r="A29" s="207"/>
      <c r="B29" s="285"/>
      <c r="C29" s="803" t="str">
        <f>IFERROR(VLOOKUP(B29,'F1. CONCERTACION DE COMPROMISOS'!$H$34:$I$38,2,0),"")</f>
        <v/>
      </c>
      <c r="D29" s="803"/>
      <c r="E29" s="803"/>
      <c r="F29" s="803"/>
      <c r="G29" s="803"/>
      <c r="H29" s="832"/>
      <c r="I29" s="833"/>
      <c r="J29" s="833"/>
      <c r="K29" s="833"/>
      <c r="L29" s="833"/>
      <c r="M29" s="834"/>
      <c r="N29" s="851"/>
      <c r="O29" s="851"/>
      <c r="P29" s="414"/>
      <c r="Q29" s="415"/>
      <c r="R29" s="852"/>
      <c r="S29" s="853"/>
      <c r="T29" s="206"/>
    </row>
    <row r="30" spans="1:20" ht="63.75" customHeight="1" x14ac:dyDescent="0.25">
      <c r="A30" s="3"/>
      <c r="B30" s="286"/>
      <c r="C30" s="803" t="str">
        <f>IFERROR(VLOOKUP(B30,'F1. CONCERTACION DE COMPROMISOS'!$H$34:$I$38,2,0),"")</f>
        <v/>
      </c>
      <c r="D30" s="803"/>
      <c r="E30" s="803"/>
      <c r="F30" s="803"/>
      <c r="G30" s="803"/>
      <c r="H30" s="583"/>
      <c r="I30" s="581"/>
      <c r="J30" s="581"/>
      <c r="K30" s="581"/>
      <c r="L30" s="581"/>
      <c r="M30" s="582"/>
      <c r="N30" s="816"/>
      <c r="O30" s="816"/>
      <c r="P30" s="416"/>
      <c r="Q30" s="417"/>
      <c r="R30" s="710"/>
      <c r="S30" s="712"/>
      <c r="T30" s="206"/>
    </row>
    <row r="31" spans="1:20" ht="63.75" customHeight="1" x14ac:dyDescent="0.25">
      <c r="A31" s="3"/>
      <c r="B31" s="286"/>
      <c r="C31" s="803" t="str">
        <f>IFERROR(VLOOKUP(B31,'F1. CONCERTACION DE COMPROMISOS'!$H$34:$I$38,2,0),"")</f>
        <v/>
      </c>
      <c r="D31" s="803"/>
      <c r="E31" s="803"/>
      <c r="F31" s="803"/>
      <c r="G31" s="803"/>
      <c r="H31" s="854"/>
      <c r="I31" s="855"/>
      <c r="J31" s="855"/>
      <c r="K31" s="855"/>
      <c r="L31" s="855"/>
      <c r="M31" s="856"/>
      <c r="N31" s="816"/>
      <c r="O31" s="816"/>
      <c r="P31" s="416"/>
      <c r="Q31" s="417"/>
      <c r="R31" s="710"/>
      <c r="S31" s="712"/>
      <c r="T31" s="206"/>
    </row>
    <row r="32" spans="1:20" ht="63.75" customHeight="1" x14ac:dyDescent="0.25">
      <c r="A32" s="3"/>
      <c r="B32" s="286"/>
      <c r="C32" s="803" t="str">
        <f>IFERROR(VLOOKUP(B32,'F1. CONCERTACION DE COMPROMISOS'!$H$34:$I$38,2,0),"")</f>
        <v/>
      </c>
      <c r="D32" s="803"/>
      <c r="E32" s="803"/>
      <c r="F32" s="803"/>
      <c r="G32" s="803"/>
      <c r="H32" s="583"/>
      <c r="I32" s="581"/>
      <c r="J32" s="581"/>
      <c r="K32" s="581"/>
      <c r="L32" s="581"/>
      <c r="M32" s="582"/>
      <c r="N32" s="816"/>
      <c r="O32" s="816"/>
      <c r="P32" s="416"/>
      <c r="Q32" s="417"/>
      <c r="R32" s="710"/>
      <c r="S32" s="712"/>
      <c r="T32" s="206"/>
    </row>
    <row r="33" spans="1:20" ht="63.75" customHeight="1" x14ac:dyDescent="0.25">
      <c r="A33" s="3"/>
      <c r="B33" s="286"/>
      <c r="C33" s="803" t="str">
        <f>IFERROR(VLOOKUP(B33,'F1. CONCERTACION DE COMPROMISOS'!$H$34:$I$38,2,0),"")</f>
        <v/>
      </c>
      <c r="D33" s="803"/>
      <c r="E33" s="803"/>
      <c r="F33" s="803"/>
      <c r="G33" s="803"/>
      <c r="H33" s="583"/>
      <c r="I33" s="581"/>
      <c r="J33" s="581"/>
      <c r="K33" s="581"/>
      <c r="L33" s="581"/>
      <c r="M33" s="582"/>
      <c r="N33" s="816"/>
      <c r="O33" s="816"/>
      <c r="P33" s="416"/>
      <c r="Q33" s="417"/>
      <c r="R33" s="710"/>
      <c r="S33" s="712"/>
      <c r="T33" s="206"/>
    </row>
    <row r="34" spans="1:20" ht="63.75" customHeight="1" x14ac:dyDescent="0.25">
      <c r="A34" s="207"/>
      <c r="B34" s="285"/>
      <c r="C34" s="842" t="str">
        <f>IFERROR(VLOOKUP(B34,'F1. CONCERTACION DE COMPROMISOS'!$H$34:$I$38,2,0),"")</f>
        <v/>
      </c>
      <c r="D34" s="842"/>
      <c r="E34" s="842"/>
      <c r="F34" s="842"/>
      <c r="G34" s="842"/>
      <c r="H34" s="825"/>
      <c r="I34" s="825"/>
      <c r="J34" s="825"/>
      <c r="K34" s="825"/>
      <c r="L34" s="825"/>
      <c r="M34" s="825"/>
      <c r="N34" s="843"/>
      <c r="O34" s="843"/>
      <c r="P34" s="187"/>
      <c r="Q34" s="193"/>
      <c r="R34" s="849"/>
      <c r="S34" s="850"/>
      <c r="T34" s="206"/>
    </row>
    <row r="35" spans="1:20" ht="63.75" customHeight="1" x14ac:dyDescent="0.25">
      <c r="A35" s="3"/>
      <c r="B35" s="286"/>
      <c r="C35" s="803" t="str">
        <f>IFERROR(VLOOKUP(B35,'F1. CONCERTACION DE COMPROMISOS'!$H$34:$I$38,2,0),"")</f>
        <v/>
      </c>
      <c r="D35" s="803"/>
      <c r="E35" s="803"/>
      <c r="F35" s="803"/>
      <c r="G35" s="803"/>
      <c r="H35" s="825"/>
      <c r="I35" s="825"/>
      <c r="J35" s="825"/>
      <c r="K35" s="825"/>
      <c r="L35" s="825"/>
      <c r="M35" s="825"/>
      <c r="N35" s="816"/>
      <c r="O35" s="816"/>
      <c r="P35" s="416"/>
      <c r="Q35" s="417"/>
      <c r="R35" s="710"/>
      <c r="S35" s="712"/>
      <c r="T35" s="206"/>
    </row>
    <row r="36" spans="1:20" ht="63.75" customHeight="1" x14ac:dyDescent="0.25">
      <c r="A36" s="207"/>
      <c r="B36" s="285"/>
      <c r="C36" s="842" t="str">
        <f>IFERROR(VLOOKUP(B36,'F1. CONCERTACION DE COMPROMISOS'!$H$34:$I$38,2,0),"")</f>
        <v/>
      </c>
      <c r="D36" s="842"/>
      <c r="E36" s="842"/>
      <c r="F36" s="842"/>
      <c r="G36" s="842"/>
      <c r="H36" s="825"/>
      <c r="I36" s="825"/>
      <c r="J36" s="825"/>
      <c r="K36" s="825"/>
      <c r="L36" s="825"/>
      <c r="M36" s="825"/>
      <c r="N36" s="843"/>
      <c r="O36" s="843"/>
      <c r="P36" s="187"/>
      <c r="Q36" s="193"/>
      <c r="R36" s="849"/>
      <c r="S36" s="850"/>
      <c r="T36" s="206"/>
    </row>
    <row r="37" spans="1:20" ht="63.75" customHeight="1" x14ac:dyDescent="0.25">
      <c r="A37" s="418"/>
      <c r="B37" s="419"/>
      <c r="C37" s="840" t="str">
        <f>IFERROR(VLOOKUP(B37,'F1. CONCERTACION DE COMPROMISOS'!$H$34:$I$38,2,0),"")</f>
        <v/>
      </c>
      <c r="D37" s="840"/>
      <c r="E37" s="840"/>
      <c r="F37" s="840"/>
      <c r="G37" s="840"/>
      <c r="H37" s="831"/>
      <c r="I37" s="831"/>
      <c r="J37" s="831"/>
      <c r="K37" s="831"/>
      <c r="L37" s="831"/>
      <c r="M37" s="831"/>
      <c r="N37" s="841"/>
      <c r="O37" s="841"/>
      <c r="P37" s="420"/>
      <c r="Q37" s="421"/>
      <c r="R37" s="838"/>
      <c r="S37" s="839"/>
      <c r="T37" s="206"/>
    </row>
    <row r="38" spans="1:20" ht="18.75" customHeight="1" thickBot="1" x14ac:dyDescent="0.3">
      <c r="A38" s="844" t="s">
        <v>396</v>
      </c>
      <c r="B38" s="845"/>
      <c r="C38" s="845"/>
      <c r="D38" s="845"/>
      <c r="E38" s="845"/>
      <c r="F38" s="845"/>
      <c r="G38" s="845"/>
      <c r="H38" s="845"/>
      <c r="I38" s="845"/>
      <c r="J38" s="845"/>
      <c r="K38" s="845"/>
      <c r="L38" s="845"/>
      <c r="M38" s="845"/>
      <c r="N38" s="845"/>
      <c r="O38" s="845"/>
      <c r="P38" s="845"/>
      <c r="Q38" s="845"/>
      <c r="R38" s="845"/>
      <c r="S38" s="846"/>
      <c r="T38" s="206"/>
    </row>
    <row r="39" spans="1:20" ht="27.75" customHeight="1" x14ac:dyDescent="0.25">
      <c r="A39" s="640" t="s">
        <v>209</v>
      </c>
      <c r="B39" s="826"/>
      <c r="C39" s="529" t="s">
        <v>68</v>
      </c>
      <c r="D39" s="531"/>
      <c r="E39" s="531"/>
      <c r="F39" s="531"/>
      <c r="G39" s="531"/>
      <c r="H39" s="530"/>
      <c r="I39" s="819" t="s">
        <v>70</v>
      </c>
      <c r="J39" s="650"/>
      <c r="K39" s="650"/>
      <c r="L39" s="650"/>
      <c r="M39" s="650"/>
      <c r="N39" s="650"/>
      <c r="O39" s="650"/>
      <c r="P39" s="819" t="s">
        <v>93</v>
      </c>
      <c r="Q39" s="650"/>
      <c r="R39" s="650"/>
      <c r="S39" s="651"/>
    </row>
    <row r="40" spans="1:20" ht="32.25" customHeight="1" x14ac:dyDescent="0.25">
      <c r="A40" s="642"/>
      <c r="B40" s="827"/>
      <c r="C40" s="820" t="str">
        <f>UPPER(CONCATENATE(L10," ",P10," ",F10," ",I10))</f>
        <v xml:space="preserve">0  0 </v>
      </c>
      <c r="D40" s="821"/>
      <c r="E40" s="821"/>
      <c r="F40" s="821"/>
      <c r="G40" s="821"/>
      <c r="H40" s="824"/>
      <c r="I40" s="820" t="str">
        <f>UPPER(CONCATENATE(L17," ",P17," ",F17," ",I17))</f>
        <v xml:space="preserve">   </v>
      </c>
      <c r="J40" s="821"/>
      <c r="K40" s="821"/>
      <c r="L40" s="821"/>
      <c r="M40" s="821"/>
      <c r="N40" s="821"/>
      <c r="O40" s="821"/>
      <c r="P40" s="857" t="s">
        <v>208</v>
      </c>
      <c r="Q40" s="858"/>
      <c r="R40" s="858"/>
      <c r="S40" s="859"/>
    </row>
    <row r="41" spans="1:20" ht="21.75" customHeight="1" thickBot="1" x14ac:dyDescent="0.3">
      <c r="A41" s="642"/>
      <c r="B41" s="827"/>
      <c r="C41" s="820"/>
      <c r="D41" s="821"/>
      <c r="E41" s="821"/>
      <c r="F41" s="821"/>
      <c r="G41" s="821"/>
      <c r="H41" s="824"/>
      <c r="I41" s="820"/>
      <c r="J41" s="821"/>
      <c r="K41" s="821"/>
      <c r="L41" s="821"/>
      <c r="M41" s="821"/>
      <c r="N41" s="821"/>
      <c r="O41" s="821"/>
      <c r="P41" s="857"/>
      <c r="Q41" s="858"/>
      <c r="R41" s="858"/>
      <c r="S41" s="859"/>
    </row>
    <row r="42" spans="1:20" ht="18.75" customHeight="1" thickBot="1" x14ac:dyDescent="0.3">
      <c r="A42" s="828"/>
      <c r="B42" s="829"/>
      <c r="C42" s="822">
        <f>C10</f>
        <v>0</v>
      </c>
      <c r="D42" s="823"/>
      <c r="E42" s="823"/>
      <c r="F42" s="823"/>
      <c r="G42" s="823"/>
      <c r="H42" s="830"/>
      <c r="I42" s="822">
        <f>C17</f>
        <v>0</v>
      </c>
      <c r="J42" s="823"/>
      <c r="K42" s="823"/>
      <c r="L42" s="823"/>
      <c r="M42" s="823"/>
      <c r="N42" s="823"/>
      <c r="O42" s="823"/>
      <c r="P42" s="860" t="s">
        <v>207</v>
      </c>
      <c r="Q42" s="861"/>
      <c r="R42" s="861"/>
      <c r="S42" s="862"/>
    </row>
    <row r="43" spans="1:20" ht="75" customHeight="1" x14ac:dyDescent="0.25">
      <c r="A43" s="847" t="s">
        <v>454</v>
      </c>
      <c r="B43" s="848"/>
      <c r="C43" s="848"/>
      <c r="D43" s="848"/>
      <c r="E43" s="848"/>
      <c r="F43" s="848"/>
      <c r="G43" s="848"/>
      <c r="H43" s="848"/>
      <c r="I43" s="848"/>
      <c r="J43" s="848"/>
      <c r="K43" s="848"/>
      <c r="L43" s="848"/>
      <c r="M43" s="848"/>
      <c r="N43" s="848"/>
      <c r="O43" s="848"/>
      <c r="P43" s="848"/>
      <c r="Q43" s="848"/>
      <c r="R43" s="848"/>
      <c r="S43" s="848"/>
    </row>
    <row r="44" spans="1:20" ht="13.5" hidden="1" customHeight="1" x14ac:dyDescent="0.25"/>
  </sheetData>
  <sheetProtection algorithmName="SHA-512" hashValue="VPQyatia0hgyYQqPAUJaDL2EUjXXzD4/Uv/874DbK6YMVfMpbzpipukCOutXOQNCez1EKdyuTKcZYuRsPxJ0QQ==" saltValue="eWSk9Zh28RQlxY7Few9pMQ==" spinCount="100000" sheet="1" objects="1" scenarios="1"/>
  <dataConsolidate/>
  <mergeCells count="122">
    <mergeCell ref="A38:S38"/>
    <mergeCell ref="A43:S43"/>
    <mergeCell ref="C34:G34"/>
    <mergeCell ref="H34:M34"/>
    <mergeCell ref="N34:O34"/>
    <mergeCell ref="R34:S34"/>
    <mergeCell ref="N33:O33"/>
    <mergeCell ref="R33:S33"/>
    <mergeCell ref="N29:O29"/>
    <mergeCell ref="R29:S29"/>
    <mergeCell ref="C30:G30"/>
    <mergeCell ref="H30:M30"/>
    <mergeCell ref="N30:O30"/>
    <mergeCell ref="R30:S30"/>
    <mergeCell ref="C31:G31"/>
    <mergeCell ref="H31:M31"/>
    <mergeCell ref="N31:O31"/>
    <mergeCell ref="R31:S31"/>
    <mergeCell ref="P39:S39"/>
    <mergeCell ref="P40:S41"/>
    <mergeCell ref="P42:S42"/>
    <mergeCell ref="R36:S36"/>
    <mergeCell ref="A23:F23"/>
    <mergeCell ref="G23:M23"/>
    <mergeCell ref="I39:O39"/>
    <mergeCell ref="I40:O41"/>
    <mergeCell ref="I42:O42"/>
    <mergeCell ref="C39:H39"/>
    <mergeCell ref="C40:H41"/>
    <mergeCell ref="H35:M35"/>
    <mergeCell ref="N35:O35"/>
    <mergeCell ref="A39:B42"/>
    <mergeCell ref="C42:H42"/>
    <mergeCell ref="H37:M37"/>
    <mergeCell ref="C29:G29"/>
    <mergeCell ref="H29:M29"/>
    <mergeCell ref="C32:G32"/>
    <mergeCell ref="H32:M32"/>
    <mergeCell ref="A25:S25"/>
    <mergeCell ref="R37:S37"/>
    <mergeCell ref="C37:G37"/>
    <mergeCell ref="N37:O37"/>
    <mergeCell ref="R35:S35"/>
    <mergeCell ref="C36:G36"/>
    <mergeCell ref="H36:M36"/>
    <mergeCell ref="N36:O36"/>
    <mergeCell ref="C26:G28"/>
    <mergeCell ref="H26:M28"/>
    <mergeCell ref="C35:G35"/>
    <mergeCell ref="N26:O28"/>
    <mergeCell ref="P26:P28"/>
    <mergeCell ref="Q26:Q28"/>
    <mergeCell ref="R26:S28"/>
    <mergeCell ref="N32:O32"/>
    <mergeCell ref="R32:S32"/>
    <mergeCell ref="C33:G33"/>
    <mergeCell ref="H33:M33"/>
    <mergeCell ref="N23:O23"/>
    <mergeCell ref="P23:Q23"/>
    <mergeCell ref="R23:S23"/>
    <mergeCell ref="A24:F24"/>
    <mergeCell ref="G24:M24"/>
    <mergeCell ref="A26:A28"/>
    <mergeCell ref="B26:B28"/>
    <mergeCell ref="A18:H18"/>
    <mergeCell ref="A19:H19"/>
    <mergeCell ref="F21:K21"/>
    <mergeCell ref="L21:S21"/>
    <mergeCell ref="F22:K22"/>
    <mergeCell ref="L22:S22"/>
    <mergeCell ref="N18:O18"/>
    <mergeCell ref="P18:Q18"/>
    <mergeCell ref="R18:S18"/>
    <mergeCell ref="N24:O24"/>
    <mergeCell ref="P24:Q24"/>
    <mergeCell ref="R24:S24"/>
    <mergeCell ref="A22:B22"/>
    <mergeCell ref="C22:E22"/>
    <mergeCell ref="A20:S20"/>
    <mergeCell ref="A21:B21"/>
    <mergeCell ref="C21:E21"/>
    <mergeCell ref="N19:O19"/>
    <mergeCell ref="P19:Q19"/>
    <mergeCell ref="R19:S19"/>
    <mergeCell ref="A10:B10"/>
    <mergeCell ref="C10:E10"/>
    <mergeCell ref="I13:I14"/>
    <mergeCell ref="J13:S14"/>
    <mergeCell ref="C16:E16"/>
    <mergeCell ref="F9:K9"/>
    <mergeCell ref="L9:S9"/>
    <mergeCell ref="A17:B17"/>
    <mergeCell ref="C17:E17"/>
    <mergeCell ref="F17:K17"/>
    <mergeCell ref="L17:S17"/>
    <mergeCell ref="F16:K16"/>
    <mergeCell ref="L16:S16"/>
    <mergeCell ref="A15:S15"/>
    <mergeCell ref="A16:B16"/>
    <mergeCell ref="A14:E14"/>
    <mergeCell ref="F14:G14"/>
    <mergeCell ref="I18:M18"/>
    <mergeCell ref="I19:M19"/>
    <mergeCell ref="A9:B9"/>
    <mergeCell ref="C9:E9"/>
    <mergeCell ref="A11:H11"/>
    <mergeCell ref="A12:H12"/>
    <mergeCell ref="I11:S11"/>
    <mergeCell ref="I12:S12"/>
    <mergeCell ref="A13:E13"/>
    <mergeCell ref="F13:G13"/>
    <mergeCell ref="F10:K10"/>
    <mergeCell ref="L10:S10"/>
    <mergeCell ref="A1:D5"/>
    <mergeCell ref="Q2:S2"/>
    <mergeCell ref="Q3:S3"/>
    <mergeCell ref="Q4:S4"/>
    <mergeCell ref="Q5:S5"/>
    <mergeCell ref="A8:S8"/>
    <mergeCell ref="A6:S6"/>
    <mergeCell ref="E1:P3"/>
    <mergeCell ref="E4:P5"/>
  </mergeCells>
  <dataValidations count="9">
    <dataValidation type="custom" allowBlank="1" showInputMessage="1" showErrorMessage="1" sqref="J13" xr:uid="{00000000-0002-0000-0400-000000000000}">
      <formula1>COUNTA(C10,F10,L10,A12,I12,A14,F14,H14)=8</formula1>
    </dataValidation>
    <dataValidation type="custom" allowBlank="1" showInputMessage="1" showErrorMessage="1" sqref="H14" xr:uid="{00000000-0002-0000-0400-000001000000}">
      <formula1>COUNTA(C10:S10,A12:S12,A14,F14)&gt;=7</formula1>
    </dataValidation>
    <dataValidation type="custom" allowBlank="1" showInputMessage="1" showErrorMessage="1" sqref="F14" xr:uid="{00000000-0002-0000-0400-000002000000}">
      <formula1>COUNTA(C10:S10,A12:S12,A14)&gt;=6</formula1>
    </dataValidation>
    <dataValidation type="custom" allowBlank="1" showInputMessage="1" showErrorMessage="1" sqref="I12" xr:uid="{00000000-0002-0000-0400-000003000000}">
      <formula1>COUNTA(C10:S10,A12)&gt;=4</formula1>
    </dataValidation>
    <dataValidation type="custom" allowBlank="1" showInputMessage="1" showErrorMessage="1" sqref="A12" xr:uid="{00000000-0002-0000-0400-000004000000}">
      <formula1>COUNTA(C10:S10)&gt;=3</formula1>
    </dataValidation>
    <dataValidation allowBlank="1" showInputMessage="1" showErrorMessage="1" promptTitle="Propósito del empleo" prompt="Debe registrar el propósito del empleo que se encuentra relacionado en el manual de funciones del empleo." sqref="I13" xr:uid="{00000000-0002-0000-0400-000005000000}"/>
    <dataValidation type="custom" allowBlank="1" showInputMessage="1" showErrorMessage="1" sqref="C17" xr:uid="{00000000-0002-0000-0400-000006000000}">
      <formula1>COUNTA(C10,F10,L10,A11,I12,A14,F14,H14,J13)=9</formula1>
    </dataValidation>
    <dataValidation type="custom" allowBlank="1" showInputMessage="1" showErrorMessage="1" sqref="L17" xr:uid="{00000000-0002-0000-0400-000007000000}">
      <formula1>COUNTA(C17:H17)=2</formula1>
    </dataValidation>
    <dataValidation type="custom" allowBlank="1" showInputMessage="1" showErrorMessage="1" sqref="F17" xr:uid="{00000000-0002-0000-0400-000008000000}">
      <formula1>COUNTA(C17)=1</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9000000}">
          <x14:formula1>
            <xm:f>'BASES LISTAS DESPLEGABLES'!$J$5:$J$8</xm:f>
          </x14:formula1>
          <xm:sqref>A29:A37</xm:sqref>
        </x14:dataValidation>
        <x14:dataValidation type="list" allowBlank="1" showInputMessage="1" showErrorMessage="1" xr:uid="{00000000-0002-0000-0400-00000A000000}">
          <x14:formula1>
            <xm:f>'BASES LISTAS DESPLEGABLES'!$N$2:$N$4</xm:f>
          </x14:formula1>
          <xm:sqref>R29:S37</xm:sqref>
        </x14:dataValidation>
        <x14:dataValidation type="list" allowBlank="1" showInputMessage="1" showErrorMessage="1" xr:uid="{00000000-0002-0000-0400-00000B000000}">
          <x14:formula1>
            <xm:f>'BASES LISTAS DESPLEGABLES'!$N$6:$N$10</xm:f>
          </x14:formula1>
          <xm:sqref>B29:B37</xm:sqref>
        </x14:dataValidation>
        <x14:dataValidation type="list" allowBlank="1" showInputMessage="1" showErrorMessage="1" xr:uid="{00000000-0002-0000-0400-00000C000000}">
          <x14:formula1>
            <xm:f>'BASES LISTAS DESPLEGABLES'!$J$10:$J$16</xm:f>
          </x14:formula1>
          <xm:sqref>P29:P37</xm:sqref>
        </x14:dataValidation>
        <x14:dataValidation type="list" allowBlank="1" showInputMessage="1" showErrorMessage="1" xr:uid="{00000000-0002-0000-0400-00000D000000}">
          <x14:formula1>
            <xm:f>'BASES LISTAS DESPLEGABLES'!$AM$4:$AM$5</xm:f>
          </x14:formula1>
          <xm:sqref>A17:B17 A22:B22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V735"/>
  <sheetViews>
    <sheetView showGridLines="0" view="pageBreakPreview" topLeftCell="A33" zoomScale="60" zoomScaleNormal="70" workbookViewId="0">
      <selection activeCell="L32" sqref="L32:M32"/>
    </sheetView>
  </sheetViews>
  <sheetFormatPr baseColWidth="10" defaultColWidth="0" defaultRowHeight="15" customHeight="1" zeroHeight="1" x14ac:dyDescent="0.25"/>
  <cols>
    <col min="1" max="1" width="30.5703125" style="1" customWidth="1"/>
    <col min="2" max="2" width="21.85546875" style="1" customWidth="1"/>
    <col min="3" max="3" width="30.5703125" style="1" customWidth="1"/>
    <col min="4" max="4" width="5.42578125" style="1" hidden="1" customWidth="1"/>
    <col min="5" max="6" width="31.85546875" style="1" customWidth="1"/>
    <col min="7" max="7" width="28.7109375" style="1" customWidth="1"/>
    <col min="8" max="8" width="26.140625" style="1" hidden="1" customWidth="1"/>
    <col min="9" max="9" width="22.85546875" style="1" customWidth="1"/>
    <col min="10" max="10" width="26.28515625" style="1" customWidth="1"/>
    <col min="11" max="11" width="20" style="1" customWidth="1"/>
    <col min="12" max="12" width="18.7109375" style="1" customWidth="1"/>
    <col min="13" max="13" width="18.85546875" style="1" customWidth="1"/>
    <col min="14" max="14" width="21.7109375" style="1" customWidth="1"/>
    <col min="15" max="15" width="21.7109375" style="1" hidden="1" customWidth="1"/>
    <col min="16" max="16" width="25.7109375" style="1" customWidth="1"/>
    <col min="17" max="17" width="20.5703125" style="1" customWidth="1"/>
    <col min="18" max="18" width="17.5703125" style="1" customWidth="1"/>
    <col min="19" max="19" width="17.42578125" style="1" customWidth="1"/>
    <col min="20" max="20" width="17.140625" style="1" customWidth="1"/>
    <col min="21" max="21" width="27.7109375" style="1" customWidth="1"/>
    <col min="22" max="22" width="30.140625" style="1" customWidth="1"/>
    <col min="23" max="74" width="0" style="1" hidden="1" customWidth="1"/>
    <col min="75" max="16384" width="7" style="1" hidden="1"/>
  </cols>
  <sheetData>
    <row r="1" spans="1:74" ht="15.75" hidden="1" thickBot="1" x14ac:dyDescent="0.3"/>
    <row r="2" spans="1:74" ht="25.5" customHeight="1" x14ac:dyDescent="0.25">
      <c r="A2" s="967"/>
      <c r="B2" s="968"/>
      <c r="C2" s="968"/>
      <c r="D2" s="968"/>
      <c r="E2" s="969"/>
      <c r="F2" s="976" t="s">
        <v>240</v>
      </c>
      <c r="G2" s="977"/>
      <c r="H2" s="977"/>
      <c r="I2" s="977"/>
      <c r="J2" s="977"/>
      <c r="K2" s="977"/>
      <c r="L2" s="977"/>
      <c r="M2" s="977"/>
      <c r="N2" s="977"/>
      <c r="O2" s="977"/>
      <c r="P2" s="977"/>
      <c r="Q2" s="977"/>
      <c r="R2" s="978"/>
      <c r="S2" s="1172" t="s">
        <v>455</v>
      </c>
      <c r="T2" s="1173"/>
      <c r="U2" s="1173"/>
      <c r="V2" s="1174"/>
    </row>
    <row r="3" spans="1:74" ht="24.75" customHeight="1" thickBot="1" x14ac:dyDescent="0.3">
      <c r="A3" s="970"/>
      <c r="B3" s="971"/>
      <c r="C3" s="971"/>
      <c r="D3" s="971"/>
      <c r="E3" s="972"/>
      <c r="F3" s="979"/>
      <c r="G3" s="980"/>
      <c r="H3" s="980"/>
      <c r="I3" s="980"/>
      <c r="J3" s="980"/>
      <c r="K3" s="980"/>
      <c r="L3" s="980"/>
      <c r="M3" s="980"/>
      <c r="N3" s="980"/>
      <c r="O3" s="980"/>
      <c r="P3" s="980"/>
      <c r="Q3" s="980"/>
      <c r="R3" s="981"/>
      <c r="S3" s="1175" t="s">
        <v>458</v>
      </c>
      <c r="T3" s="1176"/>
      <c r="U3" s="1176"/>
      <c r="V3" s="1177"/>
    </row>
    <row r="4" spans="1:74" ht="23.25" customHeight="1" x14ac:dyDescent="0.25">
      <c r="A4" s="970"/>
      <c r="B4" s="971"/>
      <c r="C4" s="971"/>
      <c r="D4" s="971"/>
      <c r="E4" s="972"/>
      <c r="F4" s="863" t="s">
        <v>463</v>
      </c>
      <c r="G4" s="864"/>
      <c r="H4" s="864"/>
      <c r="I4" s="864"/>
      <c r="J4" s="864"/>
      <c r="K4" s="864"/>
      <c r="L4" s="864"/>
      <c r="M4" s="864"/>
      <c r="N4" s="864"/>
      <c r="O4" s="864"/>
      <c r="P4" s="864"/>
      <c r="Q4" s="864"/>
      <c r="R4" s="865"/>
      <c r="S4" s="486" t="s">
        <v>430</v>
      </c>
      <c r="T4" s="487"/>
      <c r="U4" s="487"/>
      <c r="V4" s="488"/>
    </row>
    <row r="5" spans="1:74" ht="21" customHeight="1" thickBot="1" x14ac:dyDescent="0.3">
      <c r="A5" s="973"/>
      <c r="B5" s="974"/>
      <c r="C5" s="974"/>
      <c r="D5" s="974"/>
      <c r="E5" s="975"/>
      <c r="F5" s="866"/>
      <c r="G5" s="867"/>
      <c r="H5" s="867"/>
      <c r="I5" s="867"/>
      <c r="J5" s="867"/>
      <c r="K5" s="867"/>
      <c r="L5" s="867"/>
      <c r="M5" s="867"/>
      <c r="N5" s="867"/>
      <c r="O5" s="867"/>
      <c r="P5" s="867"/>
      <c r="Q5" s="867"/>
      <c r="R5" s="868"/>
      <c r="S5" s="1178" t="s">
        <v>459</v>
      </c>
      <c r="T5" s="1179"/>
      <c r="U5" s="1179"/>
      <c r="V5" s="1180"/>
    </row>
    <row r="6" spans="1:74" ht="21.75" customHeight="1" thickBot="1" x14ac:dyDescent="0.3">
      <c r="A6" s="869" t="s">
        <v>154</v>
      </c>
      <c r="B6" s="870"/>
      <c r="C6" s="870"/>
      <c r="D6" s="870"/>
      <c r="E6" s="870"/>
      <c r="F6" s="870"/>
      <c r="G6" s="870"/>
      <c r="H6" s="870"/>
      <c r="I6" s="870"/>
      <c r="J6" s="870"/>
      <c r="K6" s="870"/>
      <c r="L6" s="870"/>
      <c r="M6" s="870"/>
      <c r="N6" s="870"/>
      <c r="O6" s="870"/>
      <c r="P6" s="870"/>
      <c r="Q6" s="870"/>
      <c r="R6" s="870"/>
      <c r="S6" s="870"/>
      <c r="T6" s="870"/>
      <c r="U6" s="870"/>
      <c r="V6" s="870"/>
    </row>
    <row r="7" spans="1:74" ht="4.5" customHeight="1" thickBot="1" x14ac:dyDescent="0.3">
      <c r="A7" s="492"/>
      <c r="B7" s="493"/>
      <c r="C7" s="493"/>
      <c r="D7" s="493"/>
      <c r="E7" s="493"/>
      <c r="F7" s="493"/>
      <c r="G7" s="493"/>
      <c r="H7" s="493"/>
      <c r="I7" s="493"/>
      <c r="J7" s="493"/>
      <c r="K7" s="493"/>
      <c r="L7" s="493"/>
      <c r="M7" s="493"/>
      <c r="N7" s="493"/>
      <c r="O7" s="493"/>
      <c r="P7" s="493"/>
      <c r="Q7" s="493"/>
      <c r="R7" s="493"/>
      <c r="S7" s="493"/>
      <c r="T7" s="493"/>
      <c r="U7" s="493"/>
      <c r="V7" s="493"/>
    </row>
    <row r="8" spans="1:74" s="436" customFormat="1" ht="16.5" customHeight="1" x14ac:dyDescent="0.25">
      <c r="A8" s="819" t="s">
        <v>179</v>
      </c>
      <c r="B8" s="650"/>
      <c r="C8" s="651"/>
      <c r="D8" s="230"/>
      <c r="E8" s="1008" t="s">
        <v>129</v>
      </c>
      <c r="F8" s="986" t="s">
        <v>181</v>
      </c>
      <c r="G8" s="987"/>
      <c r="H8" s="331"/>
      <c r="I8" s="990" t="s">
        <v>180</v>
      </c>
      <c r="J8" s="993" t="s">
        <v>181</v>
      </c>
      <c r="K8" s="993"/>
      <c r="L8" s="1007" t="s">
        <v>130</v>
      </c>
      <c r="M8" s="1008"/>
      <c r="N8" s="334" t="s">
        <v>181</v>
      </c>
      <c r="O8" s="334"/>
      <c r="P8" s="990" t="s">
        <v>180</v>
      </c>
      <c r="Q8" s="151" t="s">
        <v>181</v>
      </c>
      <c r="R8" s="819" t="s">
        <v>82</v>
      </c>
      <c r="S8" s="557"/>
      <c r="T8" s="685"/>
      <c r="U8" s="1014" t="s">
        <v>181</v>
      </c>
      <c r="V8" s="1015"/>
    </row>
    <row r="9" spans="1:74" s="436" customFormat="1" ht="25.5" customHeight="1" thickBot="1" x14ac:dyDescent="0.3">
      <c r="A9" s="686"/>
      <c r="B9" s="560"/>
      <c r="C9" s="687"/>
      <c r="D9" s="231"/>
      <c r="E9" s="1010"/>
      <c r="F9" s="988"/>
      <c r="G9" s="989"/>
      <c r="H9" s="332"/>
      <c r="I9" s="991"/>
      <c r="J9" s="992"/>
      <c r="K9" s="992"/>
      <c r="L9" s="1009"/>
      <c r="M9" s="1010"/>
      <c r="N9" s="333"/>
      <c r="O9" s="333"/>
      <c r="P9" s="991"/>
      <c r="Q9" s="4"/>
      <c r="R9" s="686"/>
      <c r="S9" s="560"/>
      <c r="T9" s="687"/>
      <c r="U9" s="1016"/>
      <c r="V9" s="1017"/>
    </row>
    <row r="10" spans="1:74" s="437" customFormat="1" ht="15" customHeight="1" thickBot="1" x14ac:dyDescent="0.3">
      <c r="A10" s="744" t="s">
        <v>7</v>
      </c>
      <c r="B10" s="745"/>
      <c r="C10" s="745"/>
      <c r="D10" s="745"/>
      <c r="E10" s="745"/>
      <c r="F10" s="745"/>
      <c r="G10" s="745"/>
      <c r="H10" s="745"/>
      <c r="I10" s="745"/>
      <c r="J10" s="745"/>
      <c r="K10" s="745"/>
      <c r="L10" s="745"/>
      <c r="M10" s="745"/>
      <c r="N10" s="745"/>
      <c r="O10" s="745"/>
      <c r="P10" s="745"/>
      <c r="Q10" s="745"/>
      <c r="R10" s="745"/>
      <c r="S10" s="745"/>
      <c r="T10" s="745"/>
      <c r="U10" s="745"/>
      <c r="V10" s="746"/>
    </row>
    <row r="11" spans="1:74" s="438" customFormat="1" ht="17.25" customHeight="1" x14ac:dyDescent="0.25">
      <c r="A11" s="728" t="s">
        <v>8</v>
      </c>
      <c r="B11" s="983"/>
      <c r="C11" s="729" t="s">
        <v>9</v>
      </c>
      <c r="D11" s="729"/>
      <c r="E11" s="729"/>
      <c r="F11" s="729"/>
      <c r="G11" s="984" t="s">
        <v>44</v>
      </c>
      <c r="H11" s="729"/>
      <c r="I11" s="729"/>
      <c r="J11" s="729"/>
      <c r="K11" s="729"/>
      <c r="L11" s="729"/>
      <c r="M11" s="983"/>
      <c r="N11" s="729" t="s">
        <v>45</v>
      </c>
      <c r="O11" s="729"/>
      <c r="P11" s="729"/>
      <c r="Q11" s="729"/>
      <c r="R11" s="729"/>
      <c r="S11" s="729"/>
      <c r="T11" s="729"/>
      <c r="U11" s="729"/>
      <c r="V11" s="985"/>
      <c r="W11" s="314"/>
      <c r="X11" s="314"/>
      <c r="Y11" s="314"/>
      <c r="Z11" s="314"/>
      <c r="AA11" s="314"/>
      <c r="AB11" s="314"/>
      <c r="AC11" s="314"/>
      <c r="AD11" s="314"/>
      <c r="AE11" s="314"/>
      <c r="AF11" s="314"/>
      <c r="AG11" s="314"/>
      <c r="AH11" s="314"/>
      <c r="AI11" s="314"/>
      <c r="AJ11" s="314"/>
      <c r="AK11" s="314"/>
      <c r="AL11" s="314"/>
      <c r="AM11" s="314"/>
      <c r="AN11" s="314"/>
      <c r="AO11" s="314"/>
      <c r="AP11" s="314"/>
      <c r="AQ11" s="314"/>
      <c r="AR11" s="314"/>
      <c r="AS11" s="314"/>
      <c r="AT11" s="314"/>
      <c r="AU11" s="314"/>
      <c r="AV11" s="314"/>
      <c r="AW11" s="314"/>
      <c r="AX11" s="314"/>
      <c r="AY11" s="314"/>
      <c r="AZ11" s="314"/>
      <c r="BA11" s="314"/>
      <c r="BB11" s="314"/>
      <c r="BC11" s="314"/>
      <c r="BD11" s="314"/>
      <c r="BE11" s="314"/>
      <c r="BF11" s="314"/>
      <c r="BG11" s="314"/>
      <c r="BH11" s="314"/>
      <c r="BI11" s="314"/>
      <c r="BJ11" s="314"/>
      <c r="BK11" s="314"/>
      <c r="BL11" s="314"/>
      <c r="BM11" s="314"/>
      <c r="BN11" s="314"/>
      <c r="BO11" s="314"/>
      <c r="BP11" s="314"/>
      <c r="BQ11" s="314"/>
      <c r="BR11" s="314"/>
      <c r="BS11" s="314"/>
      <c r="BT11" s="314"/>
      <c r="BU11" s="314"/>
      <c r="BV11" s="314"/>
    </row>
    <row r="12" spans="1:74" s="438" customFormat="1" ht="17.25" customHeight="1" x14ac:dyDescent="0.25">
      <c r="A12" s="1011">
        <f>'F1. CONCERTACION DE COMPROMISOS'!A12</f>
        <v>0</v>
      </c>
      <c r="B12" s="1012"/>
      <c r="C12" s="1013">
        <f>'F1. CONCERTACION DE COMPROMISOS'!C12</f>
        <v>0</v>
      </c>
      <c r="D12" s="1013"/>
      <c r="E12" s="1013"/>
      <c r="F12" s="1013"/>
      <c r="G12" s="1018">
        <f>'F1. CONCERTACION DE COMPROMISOS'!F12</f>
        <v>0</v>
      </c>
      <c r="H12" s="895"/>
      <c r="I12" s="895"/>
      <c r="J12" s="895"/>
      <c r="K12" s="895"/>
      <c r="L12" s="895"/>
      <c r="M12" s="899"/>
      <c r="N12" s="895">
        <f>'F1. CONCERTACION DE COMPROMISOS'!M12</f>
        <v>0</v>
      </c>
      <c r="O12" s="895"/>
      <c r="P12" s="895"/>
      <c r="Q12" s="895"/>
      <c r="R12" s="895"/>
      <c r="S12" s="895"/>
      <c r="T12" s="895"/>
      <c r="U12" s="895"/>
      <c r="V12" s="896"/>
      <c r="W12" s="314"/>
      <c r="X12" s="314"/>
      <c r="Y12" s="314"/>
      <c r="Z12" s="314"/>
      <c r="AA12" s="314"/>
      <c r="AB12" s="314"/>
      <c r="AC12" s="314"/>
      <c r="AD12" s="314"/>
      <c r="AE12" s="314"/>
      <c r="AF12" s="314"/>
      <c r="AG12" s="314"/>
      <c r="AH12" s="314"/>
      <c r="AI12" s="314"/>
      <c r="AJ12" s="314"/>
      <c r="AK12" s="314"/>
      <c r="AL12" s="314"/>
      <c r="AM12" s="314"/>
      <c r="AN12" s="314"/>
      <c r="AO12" s="314"/>
      <c r="AP12" s="314"/>
      <c r="AQ12" s="314"/>
      <c r="AR12" s="314"/>
      <c r="AS12" s="314"/>
      <c r="AT12" s="314"/>
      <c r="AU12" s="314"/>
      <c r="AV12" s="314"/>
      <c r="AW12" s="314"/>
      <c r="AX12" s="314"/>
      <c r="AY12" s="314"/>
      <c r="AZ12" s="314"/>
      <c r="BA12" s="314"/>
      <c r="BB12" s="314"/>
      <c r="BC12" s="314"/>
      <c r="BD12" s="314"/>
      <c r="BE12" s="314"/>
      <c r="BF12" s="314"/>
      <c r="BG12" s="314"/>
      <c r="BH12" s="314"/>
      <c r="BI12" s="314"/>
      <c r="BJ12" s="314"/>
      <c r="BK12" s="314"/>
      <c r="BL12" s="314"/>
      <c r="BM12" s="314"/>
      <c r="BN12" s="314"/>
      <c r="BO12" s="314"/>
      <c r="BP12" s="314"/>
      <c r="BQ12" s="314"/>
      <c r="BR12" s="314"/>
      <c r="BS12" s="314"/>
      <c r="BT12" s="314"/>
      <c r="BU12" s="314"/>
      <c r="BV12" s="314"/>
    </row>
    <row r="13" spans="1:74" s="439" customFormat="1" ht="17.25" customHeight="1" x14ac:dyDescent="0.25">
      <c r="A13" s="897" t="s">
        <v>100</v>
      </c>
      <c r="B13" s="818"/>
      <c r="C13" s="818"/>
      <c r="D13" s="818"/>
      <c r="E13" s="818"/>
      <c r="F13" s="818"/>
      <c r="G13" s="818"/>
      <c r="H13" s="818"/>
      <c r="I13" s="818"/>
      <c r="J13" s="882"/>
      <c r="K13" s="818" t="s">
        <v>11</v>
      </c>
      <c r="L13" s="818"/>
      <c r="M13" s="818"/>
      <c r="N13" s="818"/>
      <c r="O13" s="818"/>
      <c r="P13" s="818"/>
      <c r="Q13" s="818"/>
      <c r="R13" s="818"/>
      <c r="S13" s="818"/>
      <c r="T13" s="818"/>
      <c r="U13" s="818"/>
      <c r="V13" s="884"/>
    </row>
    <row r="14" spans="1:74" s="438" customFormat="1" ht="17.25" customHeight="1" x14ac:dyDescent="0.25">
      <c r="A14" s="898">
        <f>'F1. CONCERTACION DE COMPROMISOS'!A14</f>
        <v>0</v>
      </c>
      <c r="B14" s="895"/>
      <c r="C14" s="895"/>
      <c r="D14" s="895"/>
      <c r="E14" s="895"/>
      <c r="F14" s="895"/>
      <c r="G14" s="895"/>
      <c r="H14" s="895"/>
      <c r="I14" s="895"/>
      <c r="J14" s="899"/>
      <c r="K14" s="895">
        <f>'F1. CONCERTACION DE COMPROMISOS'!J14</f>
        <v>0</v>
      </c>
      <c r="L14" s="895"/>
      <c r="M14" s="895"/>
      <c r="N14" s="895"/>
      <c r="O14" s="895"/>
      <c r="P14" s="895"/>
      <c r="Q14" s="895"/>
      <c r="R14" s="895"/>
      <c r="S14" s="895"/>
      <c r="T14" s="895"/>
      <c r="U14" s="895"/>
      <c r="V14" s="896"/>
      <c r="W14" s="437"/>
      <c r="X14" s="437"/>
      <c r="Y14" s="437"/>
      <c r="Z14" s="437"/>
      <c r="AA14" s="437"/>
      <c r="AB14" s="437"/>
      <c r="AC14" s="437"/>
      <c r="AD14" s="437"/>
      <c r="AE14" s="437"/>
      <c r="AF14" s="437"/>
      <c r="AG14" s="437"/>
      <c r="AH14" s="437"/>
      <c r="AI14" s="437"/>
      <c r="AJ14" s="437"/>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437"/>
      <c r="BI14" s="437"/>
      <c r="BJ14" s="437"/>
      <c r="BK14" s="437"/>
      <c r="BL14" s="437"/>
      <c r="BM14" s="437"/>
      <c r="BN14" s="437"/>
      <c r="BO14" s="437"/>
      <c r="BP14" s="437"/>
      <c r="BQ14" s="437"/>
      <c r="BR14" s="437"/>
      <c r="BS14" s="437"/>
      <c r="BT14" s="437"/>
      <c r="BU14" s="437"/>
      <c r="BV14" s="437"/>
    </row>
    <row r="15" spans="1:74" s="441" customFormat="1" ht="17.25" customHeight="1" x14ac:dyDescent="0.25">
      <c r="A15" s="897" t="s">
        <v>12</v>
      </c>
      <c r="B15" s="818"/>
      <c r="C15" s="818"/>
      <c r="D15" s="818"/>
      <c r="E15" s="818"/>
      <c r="F15" s="882"/>
      <c r="G15" s="818" t="s">
        <v>13</v>
      </c>
      <c r="H15" s="818"/>
      <c r="I15" s="818"/>
      <c r="J15" s="7" t="s">
        <v>14</v>
      </c>
      <c r="K15" s="809" t="s">
        <v>15</v>
      </c>
      <c r="L15" s="888">
        <f>'F1. CONCERTACION DE COMPROMISOS'!K15</f>
        <v>0</v>
      </c>
      <c r="M15" s="888"/>
      <c r="N15" s="888"/>
      <c r="O15" s="888"/>
      <c r="P15" s="888"/>
      <c r="Q15" s="888"/>
      <c r="R15" s="888"/>
      <c r="S15" s="888"/>
      <c r="T15" s="888"/>
      <c r="U15" s="888"/>
      <c r="V15" s="889"/>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0"/>
      <c r="AT15" s="440"/>
      <c r="AU15" s="440"/>
      <c r="AV15" s="440"/>
      <c r="AW15" s="440"/>
      <c r="AX15" s="440"/>
      <c r="AY15" s="440"/>
      <c r="AZ15" s="440"/>
      <c r="BA15" s="440"/>
      <c r="BB15" s="440"/>
      <c r="BC15" s="440"/>
      <c r="BD15" s="440"/>
      <c r="BE15" s="440"/>
      <c r="BF15" s="440"/>
      <c r="BG15" s="440"/>
      <c r="BH15" s="440"/>
      <c r="BI15" s="440"/>
      <c r="BJ15" s="440"/>
      <c r="BK15" s="440"/>
      <c r="BL15" s="440"/>
      <c r="BM15" s="440"/>
      <c r="BN15" s="440"/>
      <c r="BO15" s="440"/>
      <c r="BP15" s="440"/>
      <c r="BQ15" s="440"/>
      <c r="BR15" s="440"/>
      <c r="BS15" s="440"/>
      <c r="BT15" s="440"/>
      <c r="BU15" s="440"/>
      <c r="BV15" s="440"/>
    </row>
    <row r="16" spans="1:74" s="441" customFormat="1" ht="17.25" customHeight="1" thickBot="1" x14ac:dyDescent="0.3">
      <c r="A16" s="892">
        <f>'F1. CONCERTACION DE COMPROMISOS'!A16</f>
        <v>0</v>
      </c>
      <c r="B16" s="890"/>
      <c r="C16" s="890"/>
      <c r="D16" s="890"/>
      <c r="E16" s="890"/>
      <c r="F16" s="893"/>
      <c r="G16" s="894">
        <f>'F1. CONCERTACION DE COMPROMISOS'!F16</f>
        <v>0</v>
      </c>
      <c r="H16" s="894"/>
      <c r="I16" s="894"/>
      <c r="J16" s="112">
        <f>'F1. CONCERTACION DE COMPROMISOS'!I16</f>
        <v>0</v>
      </c>
      <c r="K16" s="887"/>
      <c r="L16" s="890"/>
      <c r="M16" s="890"/>
      <c r="N16" s="890"/>
      <c r="O16" s="890"/>
      <c r="P16" s="890"/>
      <c r="Q16" s="890"/>
      <c r="R16" s="890"/>
      <c r="S16" s="890"/>
      <c r="T16" s="890"/>
      <c r="U16" s="890"/>
      <c r="V16" s="891"/>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row>
    <row r="17" spans="1:74" s="442" customFormat="1" ht="17.25" customHeight="1" thickBot="1" x14ac:dyDescent="0.3">
      <c r="A17" s="744" t="s">
        <v>17</v>
      </c>
      <c r="B17" s="745"/>
      <c r="C17" s="745"/>
      <c r="D17" s="745"/>
      <c r="E17" s="745"/>
      <c r="F17" s="745"/>
      <c r="G17" s="745"/>
      <c r="H17" s="745"/>
      <c r="I17" s="745"/>
      <c r="J17" s="745"/>
      <c r="K17" s="745"/>
      <c r="L17" s="745"/>
      <c r="M17" s="745"/>
      <c r="N17" s="745"/>
      <c r="O17" s="745"/>
      <c r="P17" s="745"/>
      <c r="Q17" s="745"/>
      <c r="R17" s="745"/>
      <c r="S17" s="745"/>
      <c r="T17" s="745"/>
      <c r="U17" s="745"/>
      <c r="V17" s="746"/>
      <c r="W17" s="437"/>
      <c r="X17" s="437"/>
      <c r="Y17" s="437"/>
      <c r="Z17" s="437"/>
      <c r="AA17" s="437"/>
      <c r="AB17" s="437"/>
      <c r="AC17" s="437"/>
      <c r="AD17" s="437"/>
      <c r="AE17" s="437"/>
      <c r="AF17" s="43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437"/>
    </row>
    <row r="18" spans="1:74" s="438" customFormat="1" ht="17.25" customHeight="1" x14ac:dyDescent="0.25">
      <c r="A18" s="728" t="s">
        <v>18</v>
      </c>
      <c r="B18" s="983"/>
      <c r="C18" s="984" t="s">
        <v>9</v>
      </c>
      <c r="D18" s="729"/>
      <c r="E18" s="729"/>
      <c r="F18" s="983"/>
      <c r="G18" s="984" t="s">
        <v>44</v>
      </c>
      <c r="H18" s="729"/>
      <c r="I18" s="729"/>
      <c r="J18" s="729"/>
      <c r="K18" s="729"/>
      <c r="L18" s="729"/>
      <c r="M18" s="983"/>
      <c r="N18" s="729" t="s">
        <v>45</v>
      </c>
      <c r="O18" s="729"/>
      <c r="P18" s="729"/>
      <c r="Q18" s="729"/>
      <c r="R18" s="729"/>
      <c r="S18" s="729"/>
      <c r="T18" s="729"/>
      <c r="U18" s="729"/>
      <c r="V18" s="985"/>
      <c r="W18" s="437"/>
      <c r="X18" s="437"/>
      <c r="Y18" s="437"/>
      <c r="Z18" s="437"/>
      <c r="AA18" s="437"/>
      <c r="AB18" s="437"/>
      <c r="AC18" s="437"/>
      <c r="AD18" s="437"/>
      <c r="AE18" s="437"/>
      <c r="AF18" s="437"/>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437"/>
      <c r="BP18" s="437"/>
      <c r="BQ18" s="437"/>
      <c r="BR18" s="437"/>
      <c r="BS18" s="437"/>
      <c r="BT18" s="437"/>
      <c r="BU18" s="437"/>
      <c r="BV18" s="437"/>
    </row>
    <row r="19" spans="1:74" s="438" customFormat="1" ht="17.25" customHeight="1" x14ac:dyDescent="0.25">
      <c r="A19" s="1124"/>
      <c r="B19" s="1125"/>
      <c r="C19" s="1019">
        <v>526487</v>
      </c>
      <c r="D19" s="1020"/>
      <c r="E19" s="1020"/>
      <c r="F19" s="1021"/>
      <c r="G19" s="1022"/>
      <c r="H19" s="1023"/>
      <c r="I19" s="1023"/>
      <c r="J19" s="1023"/>
      <c r="K19" s="1023"/>
      <c r="L19" s="1023"/>
      <c r="M19" s="1024"/>
      <c r="N19" s="1023"/>
      <c r="O19" s="1023"/>
      <c r="P19" s="1023"/>
      <c r="Q19" s="1023"/>
      <c r="R19" s="1023"/>
      <c r="S19" s="1023"/>
      <c r="T19" s="1023"/>
      <c r="U19" s="1023"/>
      <c r="V19" s="1025"/>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437"/>
    </row>
    <row r="20" spans="1:74" s="439" customFormat="1" ht="17.25" customHeight="1" x14ac:dyDescent="0.25">
      <c r="A20" s="897" t="s">
        <v>101</v>
      </c>
      <c r="B20" s="818"/>
      <c r="C20" s="818"/>
      <c r="D20" s="818"/>
      <c r="E20" s="818"/>
      <c r="F20" s="818"/>
      <c r="G20" s="818"/>
      <c r="H20" s="818"/>
      <c r="I20" s="818"/>
      <c r="J20" s="882"/>
      <c r="K20" s="881" t="s">
        <v>47</v>
      </c>
      <c r="L20" s="818"/>
      <c r="M20" s="818"/>
      <c r="N20" s="818"/>
      <c r="O20" s="818"/>
      <c r="P20" s="882"/>
      <c r="Q20" s="881" t="s">
        <v>13</v>
      </c>
      <c r="R20" s="882"/>
      <c r="S20" s="881" t="s">
        <v>14</v>
      </c>
      <c r="T20" s="882"/>
      <c r="U20" s="818" t="s">
        <v>12</v>
      </c>
      <c r="V20" s="884"/>
      <c r="W20" s="437"/>
      <c r="X20" s="437"/>
      <c r="Y20" s="437"/>
      <c r="Z20" s="437"/>
      <c r="AA20" s="437"/>
      <c r="AB20" s="437"/>
      <c r="AC20" s="437"/>
      <c r="AD20" s="437"/>
      <c r="AE20" s="437"/>
      <c r="AF20" s="437"/>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437"/>
    </row>
    <row r="21" spans="1:74" s="438" customFormat="1" ht="17.25" customHeight="1" thickBot="1" x14ac:dyDescent="0.3">
      <c r="A21" s="883"/>
      <c r="B21" s="872"/>
      <c r="C21" s="872"/>
      <c r="D21" s="872"/>
      <c r="E21" s="872"/>
      <c r="F21" s="872"/>
      <c r="G21" s="872"/>
      <c r="H21" s="872"/>
      <c r="I21" s="872"/>
      <c r="J21" s="873"/>
      <c r="K21" s="871"/>
      <c r="L21" s="872"/>
      <c r="M21" s="872"/>
      <c r="N21" s="872"/>
      <c r="O21" s="872"/>
      <c r="P21" s="873"/>
      <c r="Q21" s="876"/>
      <c r="R21" s="877"/>
      <c r="S21" s="878"/>
      <c r="T21" s="879"/>
      <c r="U21" s="872"/>
      <c r="V21" s="880"/>
      <c r="W21" s="437"/>
      <c r="X21" s="437"/>
      <c r="Y21" s="437"/>
      <c r="Z21" s="437"/>
      <c r="AA21" s="437"/>
      <c r="AB21" s="437"/>
      <c r="AC21" s="437"/>
      <c r="AD21" s="437"/>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row>
    <row r="22" spans="1:74" s="438" customFormat="1" ht="17.25" customHeight="1" thickBot="1" x14ac:dyDescent="0.3">
      <c r="A22" s="744" t="s">
        <v>19</v>
      </c>
      <c r="B22" s="745"/>
      <c r="C22" s="745"/>
      <c r="D22" s="745"/>
      <c r="E22" s="745"/>
      <c r="F22" s="745"/>
      <c r="G22" s="745"/>
      <c r="H22" s="745"/>
      <c r="I22" s="745"/>
      <c r="J22" s="745"/>
      <c r="K22" s="745"/>
      <c r="L22" s="745"/>
      <c r="M22" s="745"/>
      <c r="N22" s="745"/>
      <c r="O22" s="745"/>
      <c r="P22" s="745"/>
      <c r="Q22" s="745"/>
      <c r="R22" s="745"/>
      <c r="S22" s="745"/>
      <c r="T22" s="745"/>
      <c r="U22" s="745"/>
      <c r="V22" s="746"/>
      <c r="W22" s="437"/>
      <c r="X22" s="437"/>
      <c r="Y22" s="437"/>
      <c r="Z22" s="437"/>
      <c r="AA22" s="437"/>
      <c r="AB22" s="437"/>
      <c r="AC22" s="437"/>
      <c r="AD22" s="437"/>
      <c r="AE22" s="437"/>
      <c r="AF22" s="437"/>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437"/>
    </row>
    <row r="23" spans="1:74" s="438" customFormat="1" ht="17.25" customHeight="1" x14ac:dyDescent="0.25">
      <c r="A23" s="728" t="s">
        <v>18</v>
      </c>
      <c r="B23" s="983"/>
      <c r="C23" s="729" t="s">
        <v>9</v>
      </c>
      <c r="D23" s="729"/>
      <c r="E23" s="729"/>
      <c r="F23" s="729"/>
      <c r="G23" s="984" t="s">
        <v>44</v>
      </c>
      <c r="H23" s="729"/>
      <c r="I23" s="729"/>
      <c r="J23" s="729"/>
      <c r="K23" s="729"/>
      <c r="L23" s="729"/>
      <c r="M23" s="983"/>
      <c r="N23" s="729" t="s">
        <v>45</v>
      </c>
      <c r="O23" s="729"/>
      <c r="P23" s="729"/>
      <c r="Q23" s="729"/>
      <c r="R23" s="729"/>
      <c r="S23" s="729"/>
      <c r="T23" s="729"/>
      <c r="U23" s="729"/>
      <c r="V23" s="985"/>
      <c r="W23" s="437"/>
      <c r="X23" s="437"/>
      <c r="Y23" s="437"/>
      <c r="Z23" s="437"/>
      <c r="AA23" s="437"/>
      <c r="AB23" s="437"/>
      <c r="AC23" s="437"/>
      <c r="AD23" s="437"/>
      <c r="AE23" s="437"/>
      <c r="AF23" s="437"/>
      <c r="AG23" s="437"/>
      <c r="AH23" s="437"/>
      <c r="AI23" s="437"/>
      <c r="AJ23" s="437"/>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c r="BH23" s="437"/>
      <c r="BI23" s="437"/>
      <c r="BJ23" s="437"/>
      <c r="BK23" s="437"/>
      <c r="BL23" s="437"/>
      <c r="BM23" s="437"/>
      <c r="BN23" s="437"/>
      <c r="BO23" s="437"/>
      <c r="BP23" s="437"/>
      <c r="BQ23" s="437"/>
      <c r="BR23" s="437"/>
      <c r="BS23" s="437"/>
      <c r="BT23" s="437"/>
      <c r="BU23" s="437"/>
      <c r="BV23" s="437"/>
    </row>
    <row r="24" spans="1:74" s="438" customFormat="1" ht="17.25" customHeight="1" x14ac:dyDescent="0.25">
      <c r="A24" s="1026"/>
      <c r="B24" s="1024"/>
      <c r="C24" s="1020">
        <v>45121</v>
      </c>
      <c r="D24" s="1020"/>
      <c r="E24" s="1020"/>
      <c r="F24" s="1020"/>
      <c r="G24" s="1022"/>
      <c r="H24" s="1023"/>
      <c r="I24" s="1023"/>
      <c r="J24" s="1023"/>
      <c r="K24" s="1023"/>
      <c r="L24" s="1023"/>
      <c r="M24" s="1024"/>
      <c r="N24" s="1023"/>
      <c r="O24" s="1023"/>
      <c r="P24" s="1023"/>
      <c r="Q24" s="1023"/>
      <c r="R24" s="1023"/>
      <c r="S24" s="1023"/>
      <c r="T24" s="1023"/>
      <c r="U24" s="1023"/>
      <c r="V24" s="1025"/>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c r="BH24" s="437"/>
      <c r="BI24" s="437"/>
      <c r="BJ24" s="437"/>
      <c r="BK24" s="437"/>
      <c r="BL24" s="437"/>
      <c r="BM24" s="437"/>
      <c r="BN24" s="437"/>
      <c r="BO24" s="437"/>
      <c r="BP24" s="437"/>
      <c r="BQ24" s="437"/>
      <c r="BR24" s="437"/>
      <c r="BS24" s="437"/>
      <c r="BT24" s="437"/>
      <c r="BU24" s="437"/>
      <c r="BV24" s="437"/>
    </row>
    <row r="25" spans="1:74" s="438" customFormat="1" ht="17.25" customHeight="1" x14ac:dyDescent="0.25">
      <c r="A25" s="897" t="s">
        <v>157</v>
      </c>
      <c r="B25" s="818"/>
      <c r="C25" s="818"/>
      <c r="D25" s="818"/>
      <c r="E25" s="818"/>
      <c r="F25" s="818"/>
      <c r="G25" s="882"/>
      <c r="H25" s="246"/>
      <c r="I25" s="881" t="s">
        <v>11</v>
      </c>
      <c r="J25" s="818"/>
      <c r="K25" s="818"/>
      <c r="L25" s="818"/>
      <c r="M25" s="818"/>
      <c r="N25" s="818"/>
      <c r="O25" s="818"/>
      <c r="P25" s="882"/>
      <c r="Q25" s="881" t="s">
        <v>13</v>
      </c>
      <c r="R25" s="882"/>
      <c r="S25" s="881" t="s">
        <v>14</v>
      </c>
      <c r="T25" s="882"/>
      <c r="U25" s="818" t="s">
        <v>12</v>
      </c>
      <c r="V25" s="884"/>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c r="BH25" s="437"/>
      <c r="BI25" s="437"/>
      <c r="BJ25" s="437"/>
      <c r="BK25" s="437"/>
      <c r="BL25" s="437"/>
      <c r="BM25" s="437"/>
      <c r="BN25" s="437"/>
      <c r="BO25" s="437"/>
      <c r="BP25" s="437"/>
      <c r="BQ25" s="437"/>
      <c r="BR25" s="437"/>
      <c r="BS25" s="437"/>
      <c r="BT25" s="437"/>
      <c r="BU25" s="437"/>
      <c r="BV25" s="437"/>
    </row>
    <row r="26" spans="1:74" s="438" customFormat="1" ht="17.25" customHeight="1" thickBot="1" x14ac:dyDescent="0.3">
      <c r="A26" s="885"/>
      <c r="B26" s="886"/>
      <c r="C26" s="886"/>
      <c r="D26" s="886"/>
      <c r="E26" s="886"/>
      <c r="F26" s="886"/>
      <c r="G26" s="879"/>
      <c r="H26" s="509"/>
      <c r="I26" s="871"/>
      <c r="J26" s="872"/>
      <c r="K26" s="872"/>
      <c r="L26" s="872"/>
      <c r="M26" s="872"/>
      <c r="N26" s="872"/>
      <c r="O26" s="872"/>
      <c r="P26" s="873"/>
      <c r="Q26" s="876"/>
      <c r="R26" s="877"/>
      <c r="S26" s="878"/>
      <c r="T26" s="879"/>
      <c r="U26" s="872"/>
      <c r="V26" s="880"/>
      <c r="W26" s="437"/>
      <c r="X26" s="437"/>
      <c r="Y26" s="437"/>
      <c r="Z26" s="437"/>
      <c r="AA26" s="437"/>
      <c r="AB26" s="437"/>
      <c r="AC26" s="437"/>
      <c r="AD26" s="437"/>
      <c r="AE26" s="437"/>
      <c r="AF26" s="437"/>
      <c r="AG26" s="437"/>
      <c r="AH26" s="437"/>
      <c r="AI26" s="437"/>
      <c r="AJ26" s="437"/>
      <c r="AK26" s="437"/>
      <c r="AL26" s="437"/>
      <c r="AM26" s="437"/>
      <c r="AN26" s="437"/>
      <c r="AO26" s="437"/>
      <c r="AP26" s="437"/>
      <c r="AQ26" s="437"/>
      <c r="AR26" s="437"/>
      <c r="AS26" s="437"/>
      <c r="AT26" s="437"/>
      <c r="AU26" s="437"/>
      <c r="AV26" s="437"/>
      <c r="AW26" s="437"/>
      <c r="AX26" s="437"/>
      <c r="AY26" s="437"/>
      <c r="AZ26" s="437"/>
      <c r="BA26" s="437"/>
      <c r="BB26" s="437"/>
      <c r="BC26" s="437"/>
      <c r="BD26" s="437"/>
      <c r="BE26" s="437"/>
      <c r="BF26" s="437"/>
      <c r="BG26" s="437"/>
      <c r="BH26" s="437"/>
      <c r="BI26" s="437"/>
      <c r="BJ26" s="437"/>
      <c r="BK26" s="437"/>
      <c r="BL26" s="437"/>
      <c r="BM26" s="437"/>
      <c r="BN26" s="437"/>
      <c r="BO26" s="437"/>
      <c r="BP26" s="437"/>
      <c r="BQ26" s="437"/>
      <c r="BR26" s="437"/>
      <c r="BS26" s="437"/>
      <c r="BT26" s="437"/>
      <c r="BU26" s="437"/>
      <c r="BV26" s="437"/>
    </row>
    <row r="27" spans="1:74" ht="15" customHeight="1" thickBot="1" x14ac:dyDescent="0.3">
      <c r="A27" s="1126" t="s">
        <v>228</v>
      </c>
      <c r="B27" s="1127"/>
      <c r="C27" s="1127"/>
      <c r="D27" s="1127"/>
      <c r="E27" s="1127"/>
      <c r="F27" s="1127"/>
      <c r="G27" s="1127"/>
      <c r="H27" s="1127"/>
      <c r="I27" s="1127"/>
      <c r="J27" s="1127"/>
      <c r="K27" s="1127"/>
      <c r="L27" s="1127"/>
      <c r="M27" s="1127"/>
      <c r="N27" s="1127"/>
      <c r="O27" s="1127"/>
      <c r="P27" s="1127"/>
      <c r="Q27" s="1127"/>
      <c r="R27" s="1127"/>
      <c r="S27" s="1127"/>
      <c r="T27" s="1127"/>
      <c r="U27" s="1127"/>
      <c r="V27" s="1128"/>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c r="BB27" s="437"/>
      <c r="BC27" s="437"/>
      <c r="BD27" s="437"/>
      <c r="BE27" s="437"/>
      <c r="BF27" s="437"/>
      <c r="BG27" s="437"/>
      <c r="BH27" s="437"/>
      <c r="BI27" s="437"/>
      <c r="BJ27" s="437"/>
      <c r="BK27" s="437"/>
      <c r="BL27" s="437"/>
      <c r="BM27" s="437"/>
      <c r="BN27" s="437"/>
      <c r="BO27" s="437"/>
      <c r="BP27" s="437"/>
      <c r="BQ27" s="437"/>
      <c r="BR27" s="437"/>
      <c r="BS27" s="437"/>
      <c r="BT27" s="437"/>
      <c r="BU27" s="437"/>
      <c r="BV27" s="437"/>
    </row>
    <row r="28" spans="1:74" ht="15.75" thickBot="1" x14ac:dyDescent="0.3">
      <c r="A28" s="801" t="s">
        <v>492</v>
      </c>
      <c r="B28" s="795"/>
      <c r="C28" s="795"/>
      <c r="D28" s="795"/>
      <c r="E28" s="1129"/>
      <c r="F28" s="1131" t="s">
        <v>24</v>
      </c>
      <c r="G28" s="795"/>
      <c r="H28" s="795"/>
      <c r="I28" s="795"/>
      <c r="J28" s="795"/>
      <c r="K28" s="796"/>
      <c r="L28" s="795" t="s">
        <v>334</v>
      </c>
      <c r="M28" s="796"/>
      <c r="N28" s="1133" t="s">
        <v>161</v>
      </c>
      <c r="O28" s="1134"/>
      <c r="P28" s="1135"/>
      <c r="Q28" s="1135"/>
      <c r="R28" s="1136"/>
      <c r="S28" s="1133" t="s">
        <v>163</v>
      </c>
      <c r="T28" s="1135"/>
      <c r="U28" s="1135"/>
      <c r="V28" s="1136"/>
    </row>
    <row r="29" spans="1:74" ht="67.5" customHeight="1" thickBot="1" x14ac:dyDescent="0.3">
      <c r="A29" s="1130"/>
      <c r="B29" s="799"/>
      <c r="C29" s="799"/>
      <c r="D29" s="799"/>
      <c r="E29" s="594"/>
      <c r="F29" s="1132"/>
      <c r="G29" s="799"/>
      <c r="H29" s="799"/>
      <c r="I29" s="799"/>
      <c r="J29" s="799"/>
      <c r="K29" s="800"/>
      <c r="L29" s="799"/>
      <c r="M29" s="800"/>
      <c r="N29" s="327" t="s">
        <v>49</v>
      </c>
      <c r="O29" s="341"/>
      <c r="P29" s="113" t="s">
        <v>218</v>
      </c>
      <c r="Q29" s="1027" t="s">
        <v>83</v>
      </c>
      <c r="R29" s="1006"/>
      <c r="S29" s="1005" t="s">
        <v>49</v>
      </c>
      <c r="T29" s="1028"/>
      <c r="U29" s="113" t="s">
        <v>218</v>
      </c>
      <c r="V29" s="326" t="s">
        <v>83</v>
      </c>
    </row>
    <row r="30" spans="1:74" ht="75" customHeight="1" x14ac:dyDescent="0.25">
      <c r="A30" s="1029">
        <f>'F1. CONCERTACION DE COMPROMISOS'!A34</f>
        <v>0</v>
      </c>
      <c r="B30" s="1030"/>
      <c r="C30" s="1030"/>
      <c r="D30" s="1030"/>
      <c r="E30" s="1031"/>
      <c r="F30" s="1192">
        <f>'F1. CONCERTACION DE COMPROMISOS'!I34</f>
        <v>0</v>
      </c>
      <c r="G30" s="1193"/>
      <c r="H30" s="1193"/>
      <c r="I30" s="1193"/>
      <c r="J30" s="1193"/>
      <c r="K30" s="1194"/>
      <c r="L30" s="1055" t="str">
        <f>'F1. CONCERTACION DE COMPROMISOS'!T34</f>
        <v/>
      </c>
      <c r="M30" s="1055"/>
      <c r="N30" s="354"/>
      <c r="O30" s="208"/>
      <c r="P30" s="367" t="str">
        <f>IF(OR('F5. EVALUACIÓN PARCIAL EVENTUAL'!$V$28="1ER TRIMESTRE"),'F5. EVALUACIÓN PARCIAL EVENTUAL'!V33,"")</f>
        <v/>
      </c>
      <c r="Q30" s="1053" t="str">
        <f>IFERROR(IF(N30&gt;0,L30*N30,L30*P30),"")</f>
        <v/>
      </c>
      <c r="R30" s="1054"/>
      <c r="S30" s="1122"/>
      <c r="T30" s="1123"/>
      <c r="U30" s="367" t="str">
        <f>IF(OR('F5. EVALUACIÓN PARCIAL EVENTUAL'!$AL$28="2DO TRIMESTRE"),'F5. EVALUACIÓN PARCIAL EVENTUAL'!AL33,"")</f>
        <v/>
      </c>
      <c r="V30" s="430" t="str">
        <f>IFERROR(IF(S30&gt;0,L30*S30,U30*L30),"")</f>
        <v/>
      </c>
    </row>
    <row r="31" spans="1:74" ht="75" customHeight="1" x14ac:dyDescent="0.25">
      <c r="A31" s="1045">
        <f>'F1. CONCERTACION DE COMPROMISOS'!A35</f>
        <v>0</v>
      </c>
      <c r="B31" s="1046"/>
      <c r="C31" s="1046"/>
      <c r="D31" s="1046"/>
      <c r="E31" s="1046"/>
      <c r="F31" s="1047">
        <f>'F1. CONCERTACION DE COMPROMISOS'!I35</f>
        <v>0</v>
      </c>
      <c r="G31" s="1048"/>
      <c r="H31" s="1048"/>
      <c r="I31" s="1048"/>
      <c r="J31" s="1048"/>
      <c r="K31" s="1049"/>
      <c r="L31" s="1050" t="str">
        <f>'F1. CONCERTACION DE COMPROMISOS'!T35</f>
        <v/>
      </c>
      <c r="M31" s="1050"/>
      <c r="N31" s="355"/>
      <c r="O31" s="209"/>
      <c r="P31" s="368" t="str">
        <f>IF(OR('F5. EVALUACIÓN PARCIAL EVENTUAL'!$V$28="1ER TRIMESTRE"),'F5. EVALUACIÓN PARCIAL EVENTUAL'!V34,"")</f>
        <v/>
      </c>
      <c r="Q31" s="1035" t="str">
        <f>IFERROR(IF(N31&gt;0,L31*N31,L31*P31),"")</f>
        <v/>
      </c>
      <c r="R31" s="1036"/>
      <c r="S31" s="1043"/>
      <c r="T31" s="1044"/>
      <c r="U31" s="368" t="str">
        <f>IF(OR('F5. EVALUACIÓN PARCIAL EVENTUAL'!$AL$28="2DO TRIMESTRE"),'F5. EVALUACIÓN PARCIAL EVENTUAL'!AL34,"")</f>
        <v/>
      </c>
      <c r="V31" s="431" t="str">
        <f>IFERROR(IF(S31&gt;0,L31*S31,U31*L31),"")</f>
        <v/>
      </c>
    </row>
    <row r="32" spans="1:74" ht="75" customHeight="1" x14ac:dyDescent="0.25">
      <c r="A32" s="1045">
        <f>'F1. CONCERTACION DE COMPROMISOS'!A36</f>
        <v>0</v>
      </c>
      <c r="B32" s="1046"/>
      <c r="C32" s="1046"/>
      <c r="D32" s="1046"/>
      <c r="E32" s="1046"/>
      <c r="F32" s="1047">
        <f>'F1. CONCERTACION DE COMPROMISOS'!I36</f>
        <v>0</v>
      </c>
      <c r="G32" s="1048"/>
      <c r="H32" s="1048"/>
      <c r="I32" s="1048"/>
      <c r="J32" s="1048"/>
      <c r="K32" s="1049"/>
      <c r="L32" s="1050" t="str">
        <f>'F1. CONCERTACION DE COMPROMISOS'!T36</f>
        <v/>
      </c>
      <c r="M32" s="1050"/>
      <c r="N32" s="355"/>
      <c r="O32" s="209"/>
      <c r="P32" s="368" t="str">
        <f>IF(OR('F5. EVALUACIÓN PARCIAL EVENTUAL'!$V$28="1ER TRIMESTRE"),'F5. EVALUACIÓN PARCIAL EVENTUAL'!V35,"")</f>
        <v/>
      </c>
      <c r="Q32" s="1035" t="str">
        <f>IFERROR(IF(N32&gt;0,L32*N32,L32*P32),"")</f>
        <v/>
      </c>
      <c r="R32" s="1036"/>
      <c r="S32" s="1043"/>
      <c r="T32" s="1044"/>
      <c r="U32" s="368" t="str">
        <f>IF(OR('F5. EVALUACIÓN PARCIAL EVENTUAL'!$AL$28="2DO TRIMESTRE"),'F5. EVALUACIÓN PARCIAL EVENTUAL'!AL35,"")</f>
        <v/>
      </c>
      <c r="V32" s="431" t="str">
        <f>IFERROR(IF(S32&gt;0,L32*S32,U32*L32),"")</f>
        <v/>
      </c>
    </row>
    <row r="33" spans="1:25" ht="75" customHeight="1" x14ac:dyDescent="0.25">
      <c r="A33" s="1045">
        <f>'F1. CONCERTACION DE COMPROMISOS'!A37</f>
        <v>0</v>
      </c>
      <c r="B33" s="1046"/>
      <c r="C33" s="1046"/>
      <c r="D33" s="1046"/>
      <c r="E33" s="1046"/>
      <c r="F33" s="1047">
        <f>'F1. CONCERTACION DE COMPROMISOS'!I37</f>
        <v>0</v>
      </c>
      <c r="G33" s="1048"/>
      <c r="H33" s="1048"/>
      <c r="I33" s="1048"/>
      <c r="J33" s="1048"/>
      <c r="K33" s="1049"/>
      <c r="L33" s="1040" t="str">
        <f>'F1. CONCERTACION DE COMPROMISOS'!T37</f>
        <v/>
      </c>
      <c r="M33" s="1040"/>
      <c r="N33" s="38"/>
      <c r="O33" s="209"/>
      <c r="P33" s="368" t="str">
        <f>IF(OR('F5. EVALUACIÓN PARCIAL EVENTUAL'!$V$28="1ER TRIMESTRE"),'F5. EVALUACIÓN PARCIAL EVENTUAL'!V36,"")</f>
        <v/>
      </c>
      <c r="Q33" s="1035" t="str">
        <f>IFERROR(IF(N33&gt;0,L33*N33,L33*P33),"")</f>
        <v/>
      </c>
      <c r="R33" s="1036"/>
      <c r="S33" s="1043"/>
      <c r="T33" s="1044"/>
      <c r="U33" s="368" t="str">
        <f>IF(OR('F5. EVALUACIÓN PARCIAL EVENTUAL'!$AL$28="2DO TRIMESTRE"),'F5. EVALUACIÓN PARCIAL EVENTUAL'!AL36,"")</f>
        <v/>
      </c>
      <c r="V33" s="431" t="str">
        <f>IFERROR(IF(S33&gt;0,L33*S33,U33*L33),"")</f>
        <v/>
      </c>
    </row>
    <row r="34" spans="1:25" ht="75" customHeight="1" thickBot="1" x14ac:dyDescent="0.3">
      <c r="A34" s="1037">
        <f>'F1. CONCERTACION DE COMPROMISOS'!A38</f>
        <v>0</v>
      </c>
      <c r="B34" s="1038"/>
      <c r="C34" s="1038"/>
      <c r="D34" s="1038"/>
      <c r="E34" s="1039"/>
      <c r="F34" s="1140">
        <f>'F1. CONCERTACION DE COMPROMISOS'!I38</f>
        <v>0</v>
      </c>
      <c r="G34" s="1038"/>
      <c r="H34" s="1038"/>
      <c r="I34" s="1038"/>
      <c r="J34" s="1038"/>
      <c r="K34" s="1141"/>
      <c r="L34" s="1040" t="str">
        <f>'F1. CONCERTACION DE COMPROMISOS'!T38</f>
        <v/>
      </c>
      <c r="M34" s="1040"/>
      <c r="N34" s="115"/>
      <c r="O34" s="328"/>
      <c r="P34" s="376" t="str">
        <f>IF(OR('F5. EVALUACIÓN PARCIAL EVENTUAL'!$V$28="1ER TRIMESTRE"),'F5. EVALUACIÓN PARCIAL EVENTUAL'!V37,"")</f>
        <v/>
      </c>
      <c r="Q34" s="1051" t="str">
        <f>IFERROR(IF(N34&gt;0,L34*N34,L34*P34),"")</f>
        <v/>
      </c>
      <c r="R34" s="1052"/>
      <c r="S34" s="1043">
        <v>0</v>
      </c>
      <c r="T34" s="1044"/>
      <c r="U34" s="376" t="str">
        <f>IF(OR('F5. EVALUACIÓN PARCIAL EVENTUAL'!$AL$28="2DO TRIMESTRE"),'F5. EVALUACIÓN PARCIAL EVENTUAL'!AL37,"")</f>
        <v/>
      </c>
      <c r="V34" s="431" t="str">
        <f>IFERROR(IF(S34&gt;0,L34*S34,U34*L34),"")</f>
        <v/>
      </c>
    </row>
    <row r="35" spans="1:25" ht="22.5" customHeight="1" x14ac:dyDescent="0.25">
      <c r="A35" s="1032" t="s">
        <v>50</v>
      </c>
      <c r="B35" s="1033"/>
      <c r="C35" s="1033"/>
      <c r="D35" s="1033"/>
      <c r="E35" s="1033"/>
      <c r="F35" s="1033"/>
      <c r="G35" s="1033"/>
      <c r="H35" s="1033"/>
      <c r="I35" s="1033"/>
      <c r="J35" s="1033"/>
      <c r="K35" s="1034"/>
      <c r="L35" s="1041">
        <f>SUM(L30:L34)</f>
        <v>0</v>
      </c>
      <c r="M35" s="1042"/>
      <c r="N35" s="1032" t="s">
        <v>51</v>
      </c>
      <c r="O35" s="1033"/>
      <c r="P35" s="1033"/>
      <c r="Q35" s="1034"/>
      <c r="R35" s="358">
        <f>SUM(Q30:R34)</f>
        <v>0</v>
      </c>
      <c r="S35" s="1032" t="s">
        <v>51</v>
      </c>
      <c r="T35" s="1033"/>
      <c r="U35" s="1034"/>
      <c r="V35" s="432">
        <f>SUM(V30:V34)</f>
        <v>0</v>
      </c>
      <c r="X35" s="443"/>
      <c r="Y35" s="444"/>
    </row>
    <row r="36" spans="1:25" ht="21" customHeight="1" thickBot="1" x14ac:dyDescent="0.3">
      <c r="A36" s="874" t="s">
        <v>221</v>
      </c>
      <c r="B36" s="982"/>
      <c r="C36" s="982"/>
      <c r="D36" s="982"/>
      <c r="E36" s="982"/>
      <c r="F36" s="982"/>
      <c r="G36" s="982"/>
      <c r="H36" s="982"/>
      <c r="I36" s="982"/>
      <c r="J36" s="982"/>
      <c r="K36" s="982"/>
      <c r="L36" s="982"/>
      <c r="M36" s="982"/>
      <c r="N36" s="874">
        <f>(J9-F9)</f>
        <v>0</v>
      </c>
      <c r="O36" s="982"/>
      <c r="P36" s="982"/>
      <c r="Q36" s="982"/>
      <c r="R36" s="1137"/>
      <c r="S36" s="874">
        <f>(Q9-N9)</f>
        <v>0</v>
      </c>
      <c r="T36" s="875"/>
      <c r="U36" s="44" t="s">
        <v>364</v>
      </c>
      <c r="V36" s="433">
        <f>(N36+S36)</f>
        <v>0</v>
      </c>
      <c r="X36" s="443"/>
      <c r="Y36" s="444"/>
    </row>
    <row r="37" spans="1:25" ht="15" customHeight="1" thickBot="1" x14ac:dyDescent="0.3">
      <c r="A37" s="1181" t="s">
        <v>225</v>
      </c>
      <c r="B37" s="1182"/>
      <c r="C37" s="1182"/>
      <c r="D37" s="1182"/>
      <c r="E37" s="1182"/>
      <c r="F37" s="1182"/>
      <c r="G37" s="1182"/>
      <c r="H37" s="1182"/>
      <c r="I37" s="1182"/>
      <c r="J37" s="1182"/>
      <c r="K37" s="1182"/>
      <c r="L37" s="1182"/>
      <c r="M37" s="1182"/>
      <c r="N37" s="1182"/>
      <c r="O37" s="1182"/>
      <c r="P37" s="1182"/>
      <c r="Q37" s="1182"/>
      <c r="R37" s="1182"/>
      <c r="S37" s="1182"/>
      <c r="T37" s="1182"/>
      <c r="U37" s="1182"/>
      <c r="V37" s="1183"/>
      <c r="X37" s="443"/>
      <c r="Y37" s="444"/>
    </row>
    <row r="38" spans="1:25" s="422" customFormat="1" ht="24.75" customHeight="1" thickBot="1" x14ac:dyDescent="0.3">
      <c r="A38" s="1056" t="s">
        <v>52</v>
      </c>
      <c r="B38" s="1057"/>
      <c r="C38" s="1057"/>
      <c r="D38" s="1057"/>
      <c r="E38" s="1057"/>
      <c r="F38" s="1057"/>
      <c r="G38" s="1057"/>
      <c r="H38" s="1057"/>
      <c r="I38" s="1058"/>
      <c r="J38" s="1142" t="s">
        <v>161</v>
      </c>
      <c r="K38" s="1143"/>
      <c r="L38" s="1143"/>
      <c r="M38" s="1143"/>
      <c r="N38" s="1143"/>
      <c r="O38" s="1143"/>
      <c r="P38" s="1144"/>
      <c r="Q38" s="1142" t="s">
        <v>163</v>
      </c>
      <c r="R38" s="1143"/>
      <c r="S38" s="1143"/>
      <c r="T38" s="1143"/>
      <c r="U38" s="1143"/>
      <c r="V38" s="1144"/>
      <c r="X38" s="423"/>
      <c r="Y38" s="424"/>
    </row>
    <row r="39" spans="1:25" s="422" customFormat="1" ht="54" customHeight="1" thickBot="1" x14ac:dyDescent="0.3">
      <c r="A39" s="239" t="s">
        <v>257</v>
      </c>
      <c r="B39" s="902" t="s">
        <v>258</v>
      </c>
      <c r="C39" s="903"/>
      <c r="D39" s="152"/>
      <c r="E39" s="1056" t="s">
        <v>259</v>
      </c>
      <c r="F39" s="1057"/>
      <c r="G39" s="1057"/>
      <c r="H39" s="1057"/>
      <c r="I39" s="1058"/>
      <c r="J39" s="152" t="s">
        <v>431</v>
      </c>
      <c r="K39" s="152" t="s">
        <v>357</v>
      </c>
      <c r="L39" s="152" t="s">
        <v>432</v>
      </c>
      <c r="M39" s="152" t="s">
        <v>359</v>
      </c>
      <c r="N39" s="324" t="s">
        <v>329</v>
      </c>
      <c r="O39" s="324"/>
      <c r="P39" s="53" t="s">
        <v>360</v>
      </c>
      <c r="Q39" s="152" t="s">
        <v>431</v>
      </c>
      <c r="R39" s="152" t="s">
        <v>357</v>
      </c>
      <c r="S39" s="152" t="s">
        <v>433</v>
      </c>
      <c r="T39" s="152" t="s">
        <v>358</v>
      </c>
      <c r="U39" s="324" t="s">
        <v>329</v>
      </c>
      <c r="V39" s="434" t="s">
        <v>360</v>
      </c>
      <c r="X39" s="423"/>
      <c r="Y39" s="424"/>
    </row>
    <row r="40" spans="1:25" s="422" customFormat="1" ht="33.75" customHeight="1" x14ac:dyDescent="0.25">
      <c r="A40" s="1063">
        <v>1</v>
      </c>
      <c r="B40" s="1059">
        <f>'F1. CONCERTACION DE COMPROMISOS'!B48</f>
        <v>0</v>
      </c>
      <c r="C40" s="1060"/>
      <c r="D40" s="233">
        <v>1</v>
      </c>
      <c r="E40" s="1002" t="str">
        <f>IFERROR(VLOOKUP($B$40&amp;D40,'BASE COMPORTAMENTAL'!$D$3:$F$80,3,0),"")</f>
        <v/>
      </c>
      <c r="F40" s="1003"/>
      <c r="G40" s="1003"/>
      <c r="H40" s="1003"/>
      <c r="I40" s="1004"/>
      <c r="J40" s="48"/>
      <c r="K40" s="123" t="str">
        <f>IFERROR(VLOOKUP(J40,'ESCALAS COMPTALES'!B$3:C$6,2,0),"")</f>
        <v/>
      </c>
      <c r="L40" s="123" t="str">
        <f>IFERROR(VLOOKUP(J40,'ESCALAS COMPTALES'!$B$17:$C$20,2,0),"")</f>
        <v/>
      </c>
      <c r="M40" s="123" t="str">
        <f>IFERROR(VLOOKUP(L40,'ESCALAS COMPTALES'!B$9:C$12,2,0),"")</f>
        <v/>
      </c>
      <c r="N40" s="126" t="str">
        <f t="shared" ref="N40:N49" si="0">IFERROR((K40*0.3+M40*0.7),"")</f>
        <v/>
      </c>
      <c r="O40" s="210"/>
      <c r="P40" s="377" t="str">
        <f>IFERROR(IF(OR('F5. EVALUACIÓN PARCIAL EVENTUAL'!$U$45="1ER TRIMESTRE"),'F5. EVALUACIÓN PARCIAL EVENTUAL'!$U46,""),"")</f>
        <v/>
      </c>
      <c r="Q40" s="48"/>
      <c r="R40" s="123" t="str">
        <f>IFERROR(VLOOKUP(Q40,'ESCALAS COMPTALES'!$B$3:$C$6,2,0),"")</f>
        <v/>
      </c>
      <c r="S40" s="123" t="str">
        <f>IFERROR(VLOOKUP(Q40,'ESCALAS COMPTALES'!$B$17:$C$20,2,0),"")</f>
        <v/>
      </c>
      <c r="T40" s="123" t="str">
        <f>IFERROR(VLOOKUP(S40,'ESCALAS COMPTALES'!$B$9:$C$12,2,0),"")</f>
        <v/>
      </c>
      <c r="U40" s="126" t="str">
        <f t="shared" ref="U40:U79" si="1">IFERROR((R40*0.3+T40*0.7),"")</f>
        <v/>
      </c>
      <c r="V40" s="435" t="str">
        <f>IFERROR(IF(OR('F5. EVALUACIÓN PARCIAL EVENTUAL'!$AL$45="2DO TRIMESTRE"),'F5. EVALUACIÓN PARCIAL EVENTUAL'!$AL46,""),"")</f>
        <v/>
      </c>
      <c r="X40" s="423"/>
      <c r="Y40" s="424"/>
    </row>
    <row r="41" spans="1:25" s="422" customFormat="1" ht="33.75" customHeight="1" x14ac:dyDescent="0.25">
      <c r="A41" s="1063"/>
      <c r="B41" s="1059"/>
      <c r="C41" s="1060"/>
      <c r="D41" s="34">
        <v>2</v>
      </c>
      <c r="E41" s="905" t="str">
        <f>IFERROR(VLOOKUP($B$40&amp;D41,'BASE COMPORTAMENTAL'!$D$3:$F$80,3,0),"")</f>
        <v/>
      </c>
      <c r="F41" s="906"/>
      <c r="G41" s="906"/>
      <c r="H41" s="906"/>
      <c r="I41" s="907"/>
      <c r="J41" s="48"/>
      <c r="K41" s="123" t="str">
        <f>IFERROR(VLOOKUP(J41,'ESCALAS COMPTALES'!B$3:C$6,2,0),"")</f>
        <v/>
      </c>
      <c r="L41" s="128" t="str">
        <f>IFERROR(VLOOKUP(J41,'ESCALAS COMPTALES'!$B$17:$C$20,2,0),"")</f>
        <v/>
      </c>
      <c r="M41" s="123" t="str">
        <f>IFERROR(VLOOKUP(L41,'ESCALAS COMPTALES'!B$9:C$12,2,0),"")</f>
        <v/>
      </c>
      <c r="N41" s="126" t="str">
        <f t="shared" si="0"/>
        <v/>
      </c>
      <c r="O41" s="210"/>
      <c r="P41" s="378" t="str">
        <f>IFERROR(IF(OR('F5. EVALUACIÓN PARCIAL EVENTUAL'!$U$45="1ER TRIMESTRE"),'F5. EVALUACIÓN PARCIAL EVENTUAL'!$U47,""),"")</f>
        <v/>
      </c>
      <c r="Q41" s="48"/>
      <c r="R41" s="128" t="str">
        <f>IFERROR(VLOOKUP(Q41,'ESCALAS COMPTALES'!$B$3:$C$6,2,0),"")</f>
        <v/>
      </c>
      <c r="S41" s="128" t="str">
        <f>IFERROR(VLOOKUP(Q41,'ESCALAS COMPTALES'!$B$17:$C$20,2,0),"")</f>
        <v/>
      </c>
      <c r="T41" s="128" t="str">
        <f>IFERROR(VLOOKUP(S41,'ESCALAS COMPTALES'!$B$9:$C$12,2,0),"")</f>
        <v/>
      </c>
      <c r="U41" s="126" t="str">
        <f t="shared" si="1"/>
        <v/>
      </c>
      <c r="V41" s="435" t="str">
        <f>IFERROR(IF(OR('F5. EVALUACIÓN PARCIAL EVENTUAL'!$AL$45="2DO TRIMESTRE"),'F5. EVALUACIÓN PARCIAL EVENTUAL'!$AL47,""),"")</f>
        <v/>
      </c>
      <c r="X41" s="423"/>
      <c r="Y41" s="424"/>
    </row>
    <row r="42" spans="1:25" s="422" customFormat="1" ht="33.75" customHeight="1" x14ac:dyDescent="0.25">
      <c r="A42" s="1063"/>
      <c r="B42" s="1059"/>
      <c r="C42" s="1060"/>
      <c r="D42" s="34">
        <v>3</v>
      </c>
      <c r="E42" s="905" t="str">
        <f>IFERROR(VLOOKUP($B$40&amp;D42,'BASE COMPORTAMENTAL'!$D$3:$F$80,3,0),"")</f>
        <v/>
      </c>
      <c r="F42" s="906"/>
      <c r="G42" s="906"/>
      <c r="H42" s="906"/>
      <c r="I42" s="907"/>
      <c r="J42" s="48"/>
      <c r="K42" s="123" t="str">
        <f>IFERROR(VLOOKUP(J42,'ESCALAS COMPTALES'!B$3:C$6,2,0),"")</f>
        <v/>
      </c>
      <c r="L42" s="128" t="str">
        <f>IFERROR(VLOOKUP(J42,'ESCALAS COMPTALES'!$B$17:$C$20,2,0),"")</f>
        <v/>
      </c>
      <c r="M42" s="123" t="str">
        <f>IFERROR(VLOOKUP(L42,'ESCALAS COMPTALES'!B$9:C$12,2,0),"")</f>
        <v/>
      </c>
      <c r="N42" s="126" t="str">
        <f t="shared" si="0"/>
        <v/>
      </c>
      <c r="O42" s="210"/>
      <c r="P42" s="378" t="str">
        <f>IFERROR(IF(OR('F5. EVALUACIÓN PARCIAL EVENTUAL'!$U$45="1ER TRIMESTRE"),'F5. EVALUACIÓN PARCIAL EVENTUAL'!$U48,""),"")</f>
        <v/>
      </c>
      <c r="Q42" s="48"/>
      <c r="R42" s="128" t="str">
        <f>IFERROR(VLOOKUP(Q42,'ESCALAS COMPTALES'!$B$3:$C$6,2,0),"")</f>
        <v/>
      </c>
      <c r="S42" s="128" t="str">
        <f>IFERROR(VLOOKUP(Q42,'ESCALAS COMPTALES'!$B$17:$C$20,2,0),"")</f>
        <v/>
      </c>
      <c r="T42" s="128" t="str">
        <f>IFERROR(VLOOKUP(S42,'ESCALAS COMPTALES'!$B$9:$C$12,2,0),"")</f>
        <v/>
      </c>
      <c r="U42" s="126" t="str">
        <f t="shared" si="1"/>
        <v/>
      </c>
      <c r="V42" s="435" t="str">
        <f>IFERROR(IF(OR('F5. EVALUACIÓN PARCIAL EVENTUAL'!$AL$45="2DO TRIMESTRE"),'F5. EVALUACIÓN PARCIAL EVENTUAL'!$AL48,""),"")</f>
        <v/>
      </c>
      <c r="X42" s="423"/>
      <c r="Y42" s="424"/>
    </row>
    <row r="43" spans="1:25" s="422" customFormat="1" ht="33.75" customHeight="1" x14ac:dyDescent="0.25">
      <c r="A43" s="1063"/>
      <c r="B43" s="1059"/>
      <c r="C43" s="1060"/>
      <c r="D43" s="34">
        <v>4</v>
      </c>
      <c r="E43" s="905" t="str">
        <f>IFERROR(VLOOKUP($B$40&amp;D43,'BASE COMPORTAMENTAL'!$D$3:$F$80,3,0),"")</f>
        <v/>
      </c>
      <c r="F43" s="906"/>
      <c r="G43" s="906"/>
      <c r="H43" s="906"/>
      <c r="I43" s="907"/>
      <c r="J43" s="48"/>
      <c r="K43" s="123" t="str">
        <f>IFERROR(VLOOKUP(J43,'ESCALAS COMPTALES'!B$3:C$6,2,0),"")</f>
        <v/>
      </c>
      <c r="L43" s="128" t="str">
        <f>IFERROR(VLOOKUP(J43,'ESCALAS COMPTALES'!$B$17:$C$20,2,0),"")</f>
        <v/>
      </c>
      <c r="M43" s="123" t="str">
        <f>IFERROR(VLOOKUP(L43,'ESCALAS COMPTALES'!B$9:C$12,2,0),"")</f>
        <v/>
      </c>
      <c r="N43" s="126" t="str">
        <f t="shared" si="0"/>
        <v/>
      </c>
      <c r="O43" s="210"/>
      <c r="P43" s="378" t="str">
        <f>IFERROR(IF(OR('F5. EVALUACIÓN PARCIAL EVENTUAL'!$U$45="1ER TRIMESTRE"),'F5. EVALUACIÓN PARCIAL EVENTUAL'!$U49,""),"")</f>
        <v/>
      </c>
      <c r="Q43" s="48"/>
      <c r="R43" s="128" t="str">
        <f>IFERROR(VLOOKUP(Q43,'ESCALAS COMPTALES'!$B$3:$C$6,2,0),"")</f>
        <v/>
      </c>
      <c r="S43" s="128" t="str">
        <f>IFERROR(VLOOKUP(Q43,'ESCALAS COMPTALES'!$B$17:$C$20,2,0),"")</f>
        <v/>
      </c>
      <c r="T43" s="128" t="str">
        <f>IFERROR(VLOOKUP(S43,'ESCALAS COMPTALES'!$B$9:$C$12,2,0),"")</f>
        <v/>
      </c>
      <c r="U43" s="126" t="str">
        <f t="shared" si="1"/>
        <v/>
      </c>
      <c r="V43" s="435" t="str">
        <f>IFERROR(IF(OR('F5. EVALUACIÓN PARCIAL EVENTUAL'!$AL$45="2DO TRIMESTRE"),'F5. EVALUACIÓN PARCIAL EVENTUAL'!$AL49,""),"")</f>
        <v/>
      </c>
      <c r="X43" s="423"/>
      <c r="Y43" s="424"/>
    </row>
    <row r="44" spans="1:25" s="422" customFormat="1" ht="33.75" customHeight="1" x14ac:dyDescent="0.25">
      <c r="A44" s="1063"/>
      <c r="B44" s="1059"/>
      <c r="C44" s="1060"/>
      <c r="D44" s="34">
        <v>5</v>
      </c>
      <c r="E44" s="905" t="str">
        <f>IFERROR(VLOOKUP($B$40&amp;D44,'BASE COMPORTAMENTAL'!$D$3:$F$80,3,0),"")</f>
        <v/>
      </c>
      <c r="F44" s="906"/>
      <c r="G44" s="906"/>
      <c r="H44" s="906"/>
      <c r="I44" s="907"/>
      <c r="J44" s="48"/>
      <c r="K44" s="123" t="str">
        <f>IFERROR(VLOOKUP(J44,'ESCALAS COMPTALES'!B$3:C$6,2,0),"")</f>
        <v/>
      </c>
      <c r="L44" s="128" t="str">
        <f>IFERROR(VLOOKUP(J44,'ESCALAS COMPTALES'!$B$17:$C$20,2,0),"")</f>
        <v/>
      </c>
      <c r="M44" s="123" t="str">
        <f>IFERROR(VLOOKUP(L44,'ESCALAS COMPTALES'!B$9:C$12,2,0),"")</f>
        <v/>
      </c>
      <c r="N44" s="126" t="str">
        <f t="shared" si="0"/>
        <v/>
      </c>
      <c r="O44" s="210"/>
      <c r="P44" s="378" t="str">
        <f>IFERROR(IF(OR('F5. EVALUACIÓN PARCIAL EVENTUAL'!$U$45="1ER TRIMESTRE"),'F5. EVALUACIÓN PARCIAL EVENTUAL'!$U50,""),"")</f>
        <v/>
      </c>
      <c r="Q44" s="48"/>
      <c r="R44" s="128" t="str">
        <f>IFERROR(VLOOKUP(Q44,'ESCALAS COMPTALES'!$B$3:$C$6,2,0),"")</f>
        <v/>
      </c>
      <c r="S44" s="128" t="str">
        <f>IFERROR(VLOOKUP(Q44,'ESCALAS COMPTALES'!$B$17:$C$20,2,0),"")</f>
        <v/>
      </c>
      <c r="T44" s="128" t="str">
        <f>IFERROR(VLOOKUP(S44,'ESCALAS COMPTALES'!$B$9:$C$12,2,0),"")</f>
        <v/>
      </c>
      <c r="U44" s="126" t="str">
        <f t="shared" si="1"/>
        <v/>
      </c>
      <c r="V44" s="435" t="str">
        <f>IFERROR(IF(OR('F5. EVALUACIÓN PARCIAL EVENTUAL'!$AL$45="2DO TRIMESTRE"),'F5. EVALUACIÓN PARCIAL EVENTUAL'!$AL50,""),"")</f>
        <v/>
      </c>
      <c r="X44" s="423"/>
      <c r="Y44" s="424"/>
    </row>
    <row r="45" spans="1:25" s="422" customFormat="1" ht="33.75" customHeight="1" x14ac:dyDescent="0.25">
      <c r="A45" s="1063"/>
      <c r="B45" s="1059"/>
      <c r="C45" s="1060"/>
      <c r="D45" s="34">
        <v>6</v>
      </c>
      <c r="E45" s="905" t="str">
        <f>IFERROR(VLOOKUP($B$40&amp;D45,'BASE COMPORTAMENTAL'!$D$3:$F$80,3,0),"")</f>
        <v/>
      </c>
      <c r="F45" s="906"/>
      <c r="G45" s="906"/>
      <c r="H45" s="906"/>
      <c r="I45" s="907"/>
      <c r="J45" s="48"/>
      <c r="K45" s="123" t="str">
        <f>IFERROR(VLOOKUP(J45,'ESCALAS COMPTALES'!B$3:C$6,2,0),"")</f>
        <v/>
      </c>
      <c r="L45" s="128" t="str">
        <f>IFERROR(VLOOKUP(J45,'ESCALAS COMPTALES'!$B$17:$C$20,2,0),"")</f>
        <v/>
      </c>
      <c r="M45" s="123" t="str">
        <f>IFERROR(VLOOKUP(L45,'ESCALAS COMPTALES'!B$9:C$12,2,0),"")</f>
        <v/>
      </c>
      <c r="N45" s="126" t="str">
        <f t="shared" si="0"/>
        <v/>
      </c>
      <c r="O45" s="210"/>
      <c r="P45" s="377" t="str">
        <f>IFERROR(IF(OR('F5. EVALUACIÓN PARCIAL EVENTUAL'!$U$45="1ER TRIMESTRE"),'F5. EVALUACIÓN PARCIAL EVENTUAL'!$U51,""),"")</f>
        <v/>
      </c>
      <c r="Q45" s="48"/>
      <c r="R45" s="128" t="str">
        <f>IFERROR(VLOOKUP(Q45,'ESCALAS COMPTALES'!$B$3:$C$6,2,0),"")</f>
        <v/>
      </c>
      <c r="S45" s="128" t="str">
        <f>IFERROR(VLOOKUP(Q45,'ESCALAS COMPTALES'!$B$17:$C$20,2,0),"")</f>
        <v/>
      </c>
      <c r="T45" s="128" t="str">
        <f>IFERROR(VLOOKUP(S45,'ESCALAS COMPTALES'!$B$9:$C$12,2,0),"")</f>
        <v/>
      </c>
      <c r="U45" s="126" t="str">
        <f t="shared" si="1"/>
        <v/>
      </c>
      <c r="V45" s="435" t="str">
        <f>IFERROR(IF(OR('F5. EVALUACIÓN PARCIAL EVENTUAL'!$AL$45="2DO TRIMESTRE"),'F5. EVALUACIÓN PARCIAL EVENTUAL'!$AL51,""),"")</f>
        <v/>
      </c>
      <c r="X45" s="423"/>
      <c r="Y45" s="424"/>
    </row>
    <row r="46" spans="1:25" s="422" customFormat="1" ht="33.75" customHeight="1" thickBot="1" x14ac:dyDescent="0.3">
      <c r="A46" s="1063"/>
      <c r="B46" s="1059"/>
      <c r="C46" s="1060"/>
      <c r="D46" s="34">
        <v>7</v>
      </c>
      <c r="E46" s="908" t="str">
        <f>IFERROR(VLOOKUP($B$40&amp;D46,'BASE COMPORTAMENTAL'!$D$3:$F$80,3,0),"")</f>
        <v/>
      </c>
      <c r="F46" s="909"/>
      <c r="G46" s="909"/>
      <c r="H46" s="909"/>
      <c r="I46" s="910"/>
      <c r="J46" s="49"/>
      <c r="K46" s="124" t="str">
        <f>IFERROR(VLOOKUP(J46,'ESCALAS COMPTALES'!B$3:C$6,2,0),"")</f>
        <v/>
      </c>
      <c r="L46" s="128" t="str">
        <f>IFERROR(VLOOKUP(J46,'ESCALAS COMPTALES'!$B$17:$C$20,2,0),"")</f>
        <v/>
      </c>
      <c r="M46" s="124" t="str">
        <f>IFERROR(VLOOKUP(L46,'ESCALAS COMPTALES'!B$9:C$12,2,0),"")</f>
        <v/>
      </c>
      <c r="N46" s="127" t="str">
        <f t="shared" si="0"/>
        <v/>
      </c>
      <c r="O46" s="211"/>
      <c r="P46" s="377" t="str">
        <f>IFERROR(IF(OR('F5. EVALUACIÓN PARCIAL EVENTUAL'!$U$45="1ER TRIMESTRE"),'F5. EVALUACIÓN PARCIAL EVENTUAL'!$U52,""),"")</f>
        <v/>
      </c>
      <c r="Q46" s="50"/>
      <c r="R46" s="129" t="str">
        <f>IFERROR(VLOOKUP(Q46,'ESCALAS COMPTALES'!$B$3:$C$6,2,0),"")</f>
        <v/>
      </c>
      <c r="S46" s="128" t="str">
        <f>IFERROR(VLOOKUP(Q46,'ESCALAS COMPTALES'!$B$17:$C$20,2,0),"")</f>
        <v/>
      </c>
      <c r="T46" s="129" t="str">
        <f>IFERROR(VLOOKUP(S46,'ESCALAS COMPTALES'!$B$9:$C$12,2,0),"")</f>
        <v/>
      </c>
      <c r="U46" s="130" t="str">
        <f t="shared" si="1"/>
        <v/>
      </c>
      <c r="V46" s="435" t="str">
        <f>IFERROR(IF(OR('F5. EVALUACIÓN PARCIAL EVENTUAL'!$AL$45="2DO TRIMESTRE"),'F5. EVALUACIÓN PARCIAL EVENTUAL'!$AL52,""),"")</f>
        <v/>
      </c>
      <c r="X46" s="423"/>
      <c r="Y46" s="424"/>
    </row>
    <row r="47" spans="1:25" s="422" customFormat="1" ht="33.75" customHeight="1" thickBot="1" x14ac:dyDescent="0.3">
      <c r="A47" s="1064"/>
      <c r="B47" s="1061"/>
      <c r="C47" s="1062"/>
      <c r="D47" s="280"/>
      <c r="E47" s="900" t="s">
        <v>361</v>
      </c>
      <c r="F47" s="921"/>
      <c r="G47" s="900">
        <f>B40</f>
        <v>0</v>
      </c>
      <c r="H47" s="901"/>
      <c r="I47" s="901"/>
      <c r="J47" s="901"/>
      <c r="K47" s="901"/>
      <c r="L47" s="317" t="s">
        <v>363</v>
      </c>
      <c r="M47" s="360" t="str">
        <f>IFERROR(IF(OR(N47&lt;0,N47=""),P47,N47),"")</f>
        <v/>
      </c>
      <c r="N47" s="359" t="str">
        <f>IFERROR(AVERAGE(N40:N46),"")</f>
        <v/>
      </c>
      <c r="O47" s="274"/>
      <c r="P47" s="360" t="str">
        <f>IFERROR(AVERAGE(P40:P46),"")</f>
        <v/>
      </c>
      <c r="Q47" s="1000" t="s">
        <v>363</v>
      </c>
      <c r="R47" s="1001"/>
      <c r="S47" s="1065"/>
      <c r="T47" s="361" t="str">
        <f>IFERROR(IF(OR(U47&lt;0,U47=""),V47,U47),"")</f>
        <v/>
      </c>
      <c r="U47" s="364" t="str">
        <f>IFERROR(AVERAGE(U40:U46),"")</f>
        <v/>
      </c>
      <c r="V47" s="364" t="str">
        <f>IFERROR(AVERAGE(V40:V46),"")</f>
        <v/>
      </c>
      <c r="X47" s="423"/>
      <c r="Y47" s="424"/>
    </row>
    <row r="48" spans="1:25" s="422" customFormat="1" ht="58.5" customHeight="1" thickBot="1" x14ac:dyDescent="0.3">
      <c r="A48" s="1184">
        <v>2</v>
      </c>
      <c r="B48" s="902" t="s">
        <v>258</v>
      </c>
      <c r="C48" s="903"/>
      <c r="D48" s="238"/>
      <c r="E48" s="902" t="s">
        <v>259</v>
      </c>
      <c r="F48" s="903"/>
      <c r="G48" s="903"/>
      <c r="H48" s="903"/>
      <c r="I48" s="904"/>
      <c r="J48" s="152" t="s">
        <v>431</v>
      </c>
      <c r="K48" s="239" t="s">
        <v>357</v>
      </c>
      <c r="L48" s="152" t="s">
        <v>432</v>
      </c>
      <c r="M48" s="239" t="s">
        <v>359</v>
      </c>
      <c r="N48" s="318" t="s">
        <v>329</v>
      </c>
      <c r="O48" s="318"/>
      <c r="P48" s="53" t="s">
        <v>360</v>
      </c>
      <c r="Q48" s="152" t="s">
        <v>431</v>
      </c>
      <c r="R48" s="239" t="s">
        <v>357</v>
      </c>
      <c r="S48" s="152" t="s">
        <v>433</v>
      </c>
      <c r="T48" s="239" t="s">
        <v>358</v>
      </c>
      <c r="U48" s="318" t="s">
        <v>329</v>
      </c>
      <c r="V48" s="434" t="s">
        <v>360</v>
      </c>
      <c r="X48" s="423"/>
      <c r="Y48" s="424"/>
    </row>
    <row r="49" spans="1:25" s="422" customFormat="1" ht="33.75" customHeight="1" x14ac:dyDescent="0.25">
      <c r="A49" s="1063"/>
      <c r="B49" s="1059">
        <f>'F1. CONCERTACION DE COMPROMISOS'!B49</f>
        <v>0</v>
      </c>
      <c r="C49" s="1185"/>
      <c r="D49" s="28">
        <v>1</v>
      </c>
      <c r="E49" s="1002" t="str">
        <f>IFERROR(VLOOKUP($B$49&amp;D49,'BASE COMPORTAMENTAL'!$D$3:$F$80,3,0),"")</f>
        <v/>
      </c>
      <c r="F49" s="1003"/>
      <c r="G49" s="1003"/>
      <c r="H49" s="1003"/>
      <c r="I49" s="1004"/>
      <c r="J49" s="48"/>
      <c r="K49" s="235" t="str">
        <f>IFERROR(VLOOKUP(J49,'ESCALAS COMPTALES'!B$3:C$6,2,0),"")</f>
        <v/>
      </c>
      <c r="L49" s="123" t="str">
        <f>IFERROR(VLOOKUP(J49,'ESCALAS COMPTALES'!$B$17:$C$20,2,0),"")</f>
        <v/>
      </c>
      <c r="M49" s="140" t="str">
        <f>IFERROR(VLOOKUP(L49,'ESCALAS COMPTALES'!B$9:C$12,2,0),"")</f>
        <v/>
      </c>
      <c r="N49" s="137" t="str">
        <f t="shared" si="0"/>
        <v/>
      </c>
      <c r="O49" s="236"/>
      <c r="P49" s="377" t="str">
        <f>IFERROR(IF(OR('F5. EVALUACIÓN PARCIAL EVENTUAL'!$U$45="1ER TRIMESTRE"),'F5. EVALUACIÓN PARCIAL EVENTUAL'!$U63,""),"")</f>
        <v/>
      </c>
      <c r="Q49" s="48"/>
      <c r="R49" s="140" t="str">
        <f>IFERROR(VLOOKUP(Q49,'ESCALAS COMPTALES'!$B$3:$C$6,2,0),"")</f>
        <v/>
      </c>
      <c r="S49" s="123" t="str">
        <f>IFERROR(VLOOKUP(Q49,'ESCALAS COMPTALES'!$B$17:$C$20,2,0),"")</f>
        <v/>
      </c>
      <c r="T49" s="140" t="str">
        <f>IFERROR(VLOOKUP(S49,'ESCALAS COMPTALES'!$B$9:$C$12,2,0),"")</f>
        <v/>
      </c>
      <c r="U49" s="137" t="str">
        <f t="shared" si="1"/>
        <v/>
      </c>
      <c r="V49" s="435" t="str">
        <f>IFERROR(IF(OR('F5. EVALUACIÓN PARCIAL EVENTUAL'!$AL$45="2DO TRIMESTRE"),'F5. EVALUACIÓN PARCIAL EVENTUAL'!$AL63,""),"")</f>
        <v/>
      </c>
      <c r="X49" s="423"/>
      <c r="Y49" s="424"/>
    </row>
    <row r="50" spans="1:25" s="422" customFormat="1" ht="33.75" customHeight="1" x14ac:dyDescent="0.25">
      <c r="A50" s="1063"/>
      <c r="B50" s="1059"/>
      <c r="C50" s="1185"/>
      <c r="D50" s="28">
        <v>2</v>
      </c>
      <c r="E50" s="905" t="str">
        <f>IFERROR(VLOOKUP($B$49&amp;D50,'BASE COMPORTAMENTAL'!$D$3:$F$80,3,0),"")</f>
        <v/>
      </c>
      <c r="F50" s="906"/>
      <c r="G50" s="906"/>
      <c r="H50" s="906"/>
      <c r="I50" s="907"/>
      <c r="J50" s="88"/>
      <c r="K50" s="185" t="str">
        <f>IFERROR(VLOOKUP(J50,'ESCALAS COMPTALES'!B$3:C$6,2,0),"")</f>
        <v/>
      </c>
      <c r="L50" s="128" t="str">
        <f>IFERROR(VLOOKUP(J50,'ESCALAS COMPTALES'!$B$17:$C$20,2,0),"")</f>
        <v/>
      </c>
      <c r="M50" s="182" t="str">
        <f>IFERROR(VLOOKUP(L50,'ESCALAS COMPTALES'!B$9:C$12,2,0),"")</f>
        <v/>
      </c>
      <c r="N50" s="184" t="str">
        <f t="shared" ref="N50:N79" si="2">IFERROR((K50*0.3+M50*0.7),"")</f>
        <v/>
      </c>
      <c r="O50" s="198"/>
      <c r="P50" s="378" t="str">
        <f>IFERROR(IF(OR('F5. EVALUACIÓN PARCIAL EVENTUAL'!$U$45="1ER TRIMESTRE"),'F5. EVALUACIÓN PARCIAL EVENTUAL'!$U64,""),"")</f>
        <v/>
      </c>
      <c r="Q50" s="48"/>
      <c r="R50" s="182" t="str">
        <f>IFERROR(VLOOKUP(Q50,'ESCALAS COMPTALES'!$B$3:$C$6,2,0),"")</f>
        <v/>
      </c>
      <c r="S50" s="128" t="str">
        <f>IFERROR(VLOOKUP(Q50,'ESCALAS COMPTALES'!$B$17:$C$20,2,0),"")</f>
        <v/>
      </c>
      <c r="T50" s="182" t="str">
        <f>IFERROR(VLOOKUP(S50,'ESCALAS COMPTALES'!$B$9:$C$12,2,0),"")</f>
        <v/>
      </c>
      <c r="U50" s="137" t="str">
        <f t="shared" si="1"/>
        <v/>
      </c>
      <c r="V50" s="435" t="str">
        <f>IFERROR(IF(OR('F5. EVALUACIÓN PARCIAL EVENTUAL'!$AL$45="2DO TRIMESTRE"),'F5. EVALUACIÓN PARCIAL EVENTUAL'!$AL64,""),"")</f>
        <v/>
      </c>
      <c r="X50" s="423"/>
      <c r="Y50" s="424"/>
    </row>
    <row r="51" spans="1:25" s="422" customFormat="1" ht="33.75" customHeight="1" x14ac:dyDescent="0.25">
      <c r="A51" s="1063"/>
      <c r="B51" s="1059"/>
      <c r="C51" s="1185"/>
      <c r="D51" s="28">
        <v>3</v>
      </c>
      <c r="E51" s="905" t="str">
        <f>IFERROR(VLOOKUP($B$49&amp;D51,'BASE COMPORTAMENTAL'!$D$3:$F$80,3,0),"")</f>
        <v/>
      </c>
      <c r="F51" s="906"/>
      <c r="G51" s="906"/>
      <c r="H51" s="906"/>
      <c r="I51" s="907"/>
      <c r="J51" s="88"/>
      <c r="K51" s="185" t="str">
        <f>IFERROR(VLOOKUP(J51,'ESCALAS COMPTALES'!B$3:C$6,2,0),"")</f>
        <v/>
      </c>
      <c r="L51" s="128" t="str">
        <f>IFERROR(VLOOKUP(J51,'ESCALAS COMPTALES'!$B$17:$C$20,2,0),"")</f>
        <v/>
      </c>
      <c r="M51" s="182" t="str">
        <f>IFERROR(VLOOKUP(L51,'ESCALAS COMPTALES'!B$9:C$12,2,0),"")</f>
        <v/>
      </c>
      <c r="N51" s="184" t="str">
        <f t="shared" si="2"/>
        <v/>
      </c>
      <c r="O51" s="198"/>
      <c r="P51" s="378" t="str">
        <f>IFERROR(IF(OR('F5. EVALUACIÓN PARCIAL EVENTUAL'!$U$45="1ER TRIMESTRE"),'F5. EVALUACIÓN PARCIAL EVENTUAL'!$U65,""),"")</f>
        <v/>
      </c>
      <c r="Q51" s="48"/>
      <c r="R51" s="182" t="str">
        <f>IFERROR(VLOOKUP(Q51,'ESCALAS COMPTALES'!$B$3:$C$6,2,0),"")</f>
        <v/>
      </c>
      <c r="S51" s="128" t="str">
        <f>IFERROR(VLOOKUP(Q51,'ESCALAS COMPTALES'!$B$17:$C$20,2,0),"")</f>
        <v/>
      </c>
      <c r="T51" s="182" t="str">
        <f>IFERROR(VLOOKUP(S51,'ESCALAS COMPTALES'!$B$9:$C$12,2,0),"")</f>
        <v/>
      </c>
      <c r="U51" s="137" t="str">
        <f t="shared" si="1"/>
        <v/>
      </c>
      <c r="V51" s="435" t="str">
        <f>IFERROR(IF(OR('F5. EVALUACIÓN PARCIAL EVENTUAL'!$AL$45="2DO TRIMESTRE"),'F5. EVALUACIÓN PARCIAL EVENTUAL'!$AL65,""),"")</f>
        <v/>
      </c>
      <c r="X51" s="423"/>
      <c r="Y51" s="424"/>
    </row>
    <row r="52" spans="1:25" s="422" customFormat="1" ht="33.75" customHeight="1" x14ac:dyDescent="0.25">
      <c r="A52" s="1063"/>
      <c r="B52" s="1059"/>
      <c r="C52" s="1185"/>
      <c r="D52" s="28">
        <v>4</v>
      </c>
      <c r="E52" s="905" t="str">
        <f>IFERROR(VLOOKUP($B$49&amp;D52,'BASE COMPORTAMENTAL'!$D$3:$F$80,3,0),"")</f>
        <v/>
      </c>
      <c r="F52" s="906"/>
      <c r="G52" s="906"/>
      <c r="H52" s="906"/>
      <c r="I52" s="907"/>
      <c r="J52" s="88"/>
      <c r="K52" s="185" t="str">
        <f>IFERROR(VLOOKUP(J52,'ESCALAS COMPTALES'!B$3:C$6,2,0),"")</f>
        <v/>
      </c>
      <c r="L52" s="128" t="str">
        <f>IFERROR(VLOOKUP(J52,'ESCALAS COMPTALES'!$B$17:$C$20,2,0),"")</f>
        <v/>
      </c>
      <c r="M52" s="182" t="str">
        <f>IFERROR(VLOOKUP(L52,'ESCALAS COMPTALES'!B$9:C$12,2,0),"")</f>
        <v/>
      </c>
      <c r="N52" s="184" t="str">
        <f t="shared" si="2"/>
        <v/>
      </c>
      <c r="O52" s="198"/>
      <c r="P52" s="378" t="str">
        <f>IFERROR(IF(OR('F5. EVALUACIÓN PARCIAL EVENTUAL'!$U$45="1ER TRIMESTRE"),'F5. EVALUACIÓN PARCIAL EVENTUAL'!$U66,""),"")</f>
        <v/>
      </c>
      <c r="Q52" s="48"/>
      <c r="R52" s="182" t="str">
        <f>IFERROR(VLOOKUP(Q52,'ESCALAS COMPTALES'!$B$3:$C$6,2,0),"")</f>
        <v/>
      </c>
      <c r="S52" s="128" t="str">
        <f>IFERROR(VLOOKUP(Q52,'ESCALAS COMPTALES'!$B$17:$C$20,2,0),"")</f>
        <v/>
      </c>
      <c r="T52" s="182" t="str">
        <f>IFERROR(VLOOKUP(S52,'ESCALAS COMPTALES'!$B$9:$C$12,2,0),"")</f>
        <v/>
      </c>
      <c r="U52" s="137" t="str">
        <f t="shared" si="1"/>
        <v/>
      </c>
      <c r="V52" s="435" t="str">
        <f>IFERROR(IF(OR('F5. EVALUACIÓN PARCIAL EVENTUAL'!$AL$45="2DO TRIMESTRE"),'F5. EVALUACIÓN PARCIAL EVENTUAL'!$AL66,""),"")</f>
        <v/>
      </c>
      <c r="X52" s="423"/>
      <c r="Y52" s="424"/>
    </row>
    <row r="53" spans="1:25" s="422" customFormat="1" ht="33.75" customHeight="1" x14ac:dyDescent="0.25">
      <c r="A53" s="1063"/>
      <c r="B53" s="1059"/>
      <c r="C53" s="1185"/>
      <c r="D53" s="28">
        <v>5</v>
      </c>
      <c r="E53" s="905" t="str">
        <f>IFERROR(VLOOKUP($B$49&amp;D53,'BASE COMPORTAMENTAL'!$D$3:$F$80,3,0),"")</f>
        <v/>
      </c>
      <c r="F53" s="906"/>
      <c r="G53" s="906"/>
      <c r="H53" s="906"/>
      <c r="I53" s="907"/>
      <c r="J53" s="88"/>
      <c r="K53" s="185" t="str">
        <f>IFERROR(VLOOKUP(J53,'ESCALAS COMPTALES'!B$3:C$6,2,0),"")</f>
        <v/>
      </c>
      <c r="L53" s="128" t="str">
        <f>IFERROR(VLOOKUP(J53,'ESCALAS COMPTALES'!$B$17:$C$20,2,0),"")</f>
        <v/>
      </c>
      <c r="M53" s="182" t="str">
        <f>IFERROR(VLOOKUP(L53,'ESCALAS COMPTALES'!B$9:C$12,2,0),"")</f>
        <v/>
      </c>
      <c r="N53" s="184" t="str">
        <f t="shared" si="2"/>
        <v/>
      </c>
      <c r="O53" s="198"/>
      <c r="P53" s="378" t="str">
        <f>IFERROR(IF(OR('F5. EVALUACIÓN PARCIAL EVENTUAL'!$U$45="1ER TRIMESTRE"),'F5. EVALUACIÓN PARCIAL EVENTUAL'!$U67,""),"")</f>
        <v/>
      </c>
      <c r="Q53" s="48"/>
      <c r="R53" s="182" t="str">
        <f>IFERROR(VLOOKUP(Q53,'ESCALAS COMPTALES'!$B$3:$C$6,2,0),"")</f>
        <v/>
      </c>
      <c r="S53" s="128" t="str">
        <f>IFERROR(VLOOKUP(Q53,'ESCALAS COMPTALES'!$B$17:$C$20,2,0),"")</f>
        <v/>
      </c>
      <c r="T53" s="182" t="str">
        <f>IFERROR(VLOOKUP(S53,'ESCALAS COMPTALES'!$B$9:$C$12,2,0),"")</f>
        <v/>
      </c>
      <c r="U53" s="137" t="str">
        <f t="shared" si="1"/>
        <v/>
      </c>
      <c r="V53" s="435" t="str">
        <f>IFERROR(IF(OR('F5. EVALUACIÓN PARCIAL EVENTUAL'!$AL$45="2DO TRIMESTRE"),'F5. EVALUACIÓN PARCIAL EVENTUAL'!$AL67,""),"")</f>
        <v/>
      </c>
      <c r="X53" s="423"/>
      <c r="Y53" s="424"/>
    </row>
    <row r="54" spans="1:25" s="422" customFormat="1" ht="33.75" customHeight="1" x14ac:dyDescent="0.25">
      <c r="A54" s="1063"/>
      <c r="B54" s="1059"/>
      <c r="C54" s="1185"/>
      <c r="D54" s="28">
        <v>6</v>
      </c>
      <c r="E54" s="905" t="str">
        <f>IFERROR(VLOOKUP($B$49&amp;D54,'BASE COMPORTAMENTAL'!$D$3:$F$80,3,0),"")</f>
        <v/>
      </c>
      <c r="F54" s="906"/>
      <c r="G54" s="906"/>
      <c r="H54" s="906"/>
      <c r="I54" s="907"/>
      <c r="J54" s="88"/>
      <c r="K54" s="185" t="str">
        <f>IFERROR(VLOOKUP(J54,'ESCALAS COMPTALES'!B$3:C$6,2,0),"")</f>
        <v/>
      </c>
      <c r="L54" s="128" t="str">
        <f>IFERROR(VLOOKUP(J54,'ESCALAS COMPTALES'!$B$17:$C$20,2,0),"")</f>
        <v/>
      </c>
      <c r="M54" s="182" t="str">
        <f>IFERROR(VLOOKUP(L54,'ESCALAS COMPTALES'!B$9:C$12,2,0),"")</f>
        <v/>
      </c>
      <c r="N54" s="184" t="str">
        <f t="shared" si="2"/>
        <v/>
      </c>
      <c r="O54" s="198"/>
      <c r="P54" s="378" t="str">
        <f>IFERROR(IF(OR('F5. EVALUACIÓN PARCIAL EVENTUAL'!$U$45="1ER TRIMESTRE"),'F5. EVALUACIÓN PARCIAL EVENTUAL'!$U68,""),"")</f>
        <v/>
      </c>
      <c r="Q54" s="48"/>
      <c r="R54" s="182" t="str">
        <f>IFERROR(VLOOKUP(Q54,'ESCALAS COMPTALES'!$B$3:$C$6,2,0),"")</f>
        <v/>
      </c>
      <c r="S54" s="128" t="str">
        <f>IFERROR(VLOOKUP(Q54,'ESCALAS COMPTALES'!$B$17:$C$20,2,0),"")</f>
        <v/>
      </c>
      <c r="T54" s="182" t="str">
        <f>IFERROR(VLOOKUP(S54,'ESCALAS COMPTALES'!$B$9:$C$12,2,0),"")</f>
        <v/>
      </c>
      <c r="U54" s="137" t="str">
        <f t="shared" si="1"/>
        <v/>
      </c>
      <c r="V54" s="435" t="str">
        <f>IFERROR(IF(OR('F5. EVALUACIÓN PARCIAL EVENTUAL'!$AL$45="2DO TRIMESTRE"),'F5. EVALUACIÓN PARCIAL EVENTUAL'!$AL68,""),"")</f>
        <v/>
      </c>
      <c r="X54" s="423"/>
      <c r="Y54" s="424"/>
    </row>
    <row r="55" spans="1:25" s="422" customFormat="1" ht="33.75" customHeight="1" thickBot="1" x14ac:dyDescent="0.3">
      <c r="A55" s="1063"/>
      <c r="B55" s="1059"/>
      <c r="C55" s="1185"/>
      <c r="D55" s="28">
        <v>7</v>
      </c>
      <c r="E55" s="908" t="str">
        <f>IFERROR(VLOOKUP($B$49&amp;D55,'BASE COMPORTAMENTAL'!$D$3:$F$80,3,0),"")</f>
        <v/>
      </c>
      <c r="F55" s="909"/>
      <c r="G55" s="909"/>
      <c r="H55" s="909"/>
      <c r="I55" s="910"/>
      <c r="J55" s="50"/>
      <c r="K55" s="131" t="str">
        <f>IFERROR(VLOOKUP(J55,'ESCALAS COMPTALES'!B$3:C$6,2,0),"")</f>
        <v/>
      </c>
      <c r="L55" s="128" t="str">
        <f>IFERROR(VLOOKUP(J55,'ESCALAS COMPTALES'!$B$17:$C$20,2,0),"")</f>
        <v/>
      </c>
      <c r="M55" s="134" t="str">
        <f>IFERROR(VLOOKUP(L55,'ESCALAS COMPTALES'!B$9:C$12,2,0),"")</f>
        <v/>
      </c>
      <c r="N55" s="135" t="str">
        <f t="shared" si="2"/>
        <v/>
      </c>
      <c r="O55" s="315"/>
      <c r="P55" s="377" t="str">
        <f>IFERROR(IF(OR('F5. EVALUACIÓN PARCIAL EVENTUAL'!$U$45="1ER TRIMESTRE"),'F5. EVALUACIÓN PARCIAL EVENTUAL'!$U69,""),"")</f>
        <v/>
      </c>
      <c r="Q55" s="191"/>
      <c r="R55" s="136" t="str">
        <f>IFERROR(VLOOKUP(Q55,'ESCALAS COMPTALES'!$B$3:$C$6,2,0),"")</f>
        <v/>
      </c>
      <c r="S55" s="128" t="str">
        <f>IFERROR(VLOOKUP(Q55,'ESCALAS COMPTALES'!$B$17:$C$20,2,0),"")</f>
        <v/>
      </c>
      <c r="T55" s="138" t="str">
        <f>IFERROR(VLOOKUP(S55,'ESCALAS COMPTALES'!$B$9:$C$12,2,0),"")</f>
        <v/>
      </c>
      <c r="U55" s="139" t="str">
        <f t="shared" si="1"/>
        <v/>
      </c>
      <c r="V55" s="435" t="str">
        <f>IFERROR(IF(OR('F5. EVALUACIÓN PARCIAL EVENTUAL'!$AL$45="2DO TRIMESTRE"),'F5. EVALUACIÓN PARCIAL EVENTUAL'!$AL69,""),"")</f>
        <v/>
      </c>
      <c r="X55" s="423"/>
      <c r="Y55" s="424"/>
    </row>
    <row r="56" spans="1:25" s="422" customFormat="1" ht="34.5" customHeight="1" thickBot="1" x14ac:dyDescent="0.3">
      <c r="A56" s="1064"/>
      <c r="B56" s="1061"/>
      <c r="C56" s="1186"/>
      <c r="D56" s="28"/>
      <c r="E56" s="900" t="s">
        <v>361</v>
      </c>
      <c r="F56" s="921"/>
      <c r="G56" s="900">
        <f>B49</f>
        <v>0</v>
      </c>
      <c r="H56" s="901"/>
      <c r="I56" s="901"/>
      <c r="J56" s="901"/>
      <c r="K56" s="901"/>
      <c r="L56" s="317" t="s">
        <v>363</v>
      </c>
      <c r="M56" s="360" t="str">
        <f>IFERROR(IF(OR(N56&lt;0,N56=""),P56,N56),"")</f>
        <v/>
      </c>
      <c r="N56" s="375" t="str">
        <f>IFERROR(AVERAGE(N49:N55),"")</f>
        <v/>
      </c>
      <c r="O56" s="336"/>
      <c r="P56" s="375" t="str">
        <f>IFERROR(AVERAGE(P49:P55),"")</f>
        <v/>
      </c>
      <c r="Q56" s="900" t="s">
        <v>363</v>
      </c>
      <c r="R56" s="901"/>
      <c r="S56" s="901"/>
      <c r="T56" s="360" t="str">
        <f>IFERROR(IF(OR(U56&lt;0,U56=""),V56,U56),"")</f>
        <v/>
      </c>
      <c r="U56" s="365" t="str">
        <f>IFERROR(AVERAGE(U49:U55),"")</f>
        <v/>
      </c>
      <c r="V56" s="275" t="str">
        <f>IFERROR(AVERAGE(V49:V55),"")</f>
        <v/>
      </c>
      <c r="X56" s="423"/>
      <c r="Y56" s="424"/>
    </row>
    <row r="57" spans="1:25" s="422" customFormat="1" ht="74.25" customHeight="1" thickBot="1" x14ac:dyDescent="0.3">
      <c r="A57" s="1198" t="s">
        <v>460</v>
      </c>
      <c r="B57" s="1199"/>
      <c r="C57" s="1199"/>
      <c r="D57" s="1199"/>
      <c r="E57" s="1199"/>
      <c r="F57" s="1199"/>
      <c r="G57" s="1199"/>
      <c r="H57" s="1199"/>
      <c r="I57" s="1199"/>
      <c r="J57" s="1199"/>
      <c r="K57" s="1199"/>
      <c r="L57" s="1199"/>
      <c r="M57" s="1199"/>
      <c r="N57" s="1199"/>
      <c r="O57" s="1199"/>
      <c r="P57" s="1199"/>
      <c r="Q57" s="1199"/>
      <c r="R57" s="1199"/>
      <c r="S57" s="1199"/>
      <c r="T57" s="1199"/>
      <c r="U57" s="1199"/>
      <c r="V57" s="1199"/>
      <c r="X57" s="423"/>
      <c r="Y57" s="424"/>
    </row>
    <row r="58" spans="1:25" s="422" customFormat="1" ht="24" customHeight="1" thickBot="1" x14ac:dyDescent="0.3">
      <c r="A58" s="1203"/>
      <c r="B58" s="1203"/>
      <c r="C58" s="1203"/>
      <c r="D58" s="1203"/>
      <c r="E58" s="1203"/>
      <c r="F58" s="1204" t="s">
        <v>240</v>
      </c>
      <c r="G58" s="1204"/>
      <c r="H58" s="1204"/>
      <c r="I58" s="1204"/>
      <c r="J58" s="1204"/>
      <c r="K58" s="1204"/>
      <c r="L58" s="1204"/>
      <c r="M58" s="1204"/>
      <c r="N58" s="1204"/>
      <c r="O58" s="1204"/>
      <c r="P58" s="1204"/>
      <c r="Q58" s="1204"/>
      <c r="R58" s="1204"/>
      <c r="S58" s="1205" t="s">
        <v>452</v>
      </c>
      <c r="T58" s="1205"/>
      <c r="U58" s="1205"/>
      <c r="V58" s="1205"/>
      <c r="X58" s="423"/>
      <c r="Y58" s="424"/>
    </row>
    <row r="59" spans="1:25" s="422" customFormat="1" ht="24" customHeight="1" thickBot="1" x14ac:dyDescent="0.3">
      <c r="A59" s="1203"/>
      <c r="B59" s="1203"/>
      <c r="C59" s="1203"/>
      <c r="D59" s="1203"/>
      <c r="E59" s="1203"/>
      <c r="F59" s="1204"/>
      <c r="G59" s="1204"/>
      <c r="H59" s="1204"/>
      <c r="I59" s="1204"/>
      <c r="J59" s="1204"/>
      <c r="K59" s="1204"/>
      <c r="L59" s="1204"/>
      <c r="M59" s="1204"/>
      <c r="N59" s="1204"/>
      <c r="O59" s="1204"/>
      <c r="P59" s="1204"/>
      <c r="Q59" s="1204"/>
      <c r="R59" s="1204"/>
      <c r="S59" s="1205" t="s">
        <v>458</v>
      </c>
      <c r="T59" s="1205"/>
      <c r="U59" s="1205"/>
      <c r="V59" s="1205"/>
      <c r="X59" s="423"/>
      <c r="Y59" s="424"/>
    </row>
    <row r="60" spans="1:25" s="422" customFormat="1" ht="24" customHeight="1" thickBot="1" x14ac:dyDescent="0.3">
      <c r="A60" s="1203"/>
      <c r="B60" s="1203"/>
      <c r="C60" s="1203"/>
      <c r="D60" s="1203"/>
      <c r="E60" s="1203"/>
      <c r="F60" s="1206" t="s">
        <v>156</v>
      </c>
      <c r="G60" s="1207"/>
      <c r="H60" s="1207"/>
      <c r="I60" s="1207"/>
      <c r="J60" s="1207"/>
      <c r="K60" s="1207"/>
      <c r="L60" s="1207"/>
      <c r="M60" s="1207"/>
      <c r="N60" s="1207"/>
      <c r="O60" s="1207"/>
      <c r="P60" s="1207"/>
      <c r="Q60" s="1207"/>
      <c r="R60" s="1208"/>
      <c r="S60" s="1212" t="s">
        <v>430</v>
      </c>
      <c r="T60" s="1213"/>
      <c r="U60" s="1213"/>
      <c r="V60" s="1214"/>
      <c r="X60" s="423"/>
      <c r="Y60" s="424"/>
    </row>
    <row r="61" spans="1:25" s="422" customFormat="1" ht="24" customHeight="1" thickBot="1" x14ac:dyDescent="0.3">
      <c r="A61" s="1203"/>
      <c r="B61" s="1203"/>
      <c r="C61" s="1203"/>
      <c r="D61" s="1203"/>
      <c r="E61" s="1203"/>
      <c r="F61" s="1209"/>
      <c r="G61" s="1210"/>
      <c r="H61" s="1210"/>
      <c r="I61" s="1210"/>
      <c r="J61" s="1210"/>
      <c r="K61" s="1210"/>
      <c r="L61" s="1210"/>
      <c r="M61" s="1210"/>
      <c r="N61" s="1210"/>
      <c r="O61" s="1210"/>
      <c r="P61" s="1210"/>
      <c r="Q61" s="1210"/>
      <c r="R61" s="1211"/>
      <c r="S61" s="1205" t="s">
        <v>459</v>
      </c>
      <c r="T61" s="1205"/>
      <c r="U61" s="1205"/>
      <c r="V61" s="1205"/>
      <c r="X61" s="423"/>
      <c r="Y61" s="424"/>
    </row>
    <row r="62" spans="1:25" s="422" customFormat="1" ht="7.5" customHeight="1" thickBot="1" x14ac:dyDescent="0.3">
      <c r="A62" s="1215"/>
      <c r="B62" s="1216"/>
      <c r="C62" s="1216"/>
      <c r="D62" s="1216"/>
      <c r="E62" s="1216"/>
      <c r="F62" s="1216"/>
      <c r="G62" s="1216"/>
      <c r="H62" s="1216"/>
      <c r="I62" s="1216"/>
      <c r="J62" s="1216"/>
      <c r="K62" s="1216"/>
      <c r="L62" s="1216"/>
      <c r="M62" s="1216"/>
      <c r="N62" s="1216"/>
      <c r="O62" s="1216"/>
      <c r="P62" s="1216"/>
      <c r="Q62" s="1216"/>
      <c r="R62" s="1216"/>
      <c r="S62" s="1216"/>
      <c r="T62" s="1216"/>
      <c r="U62" s="1216"/>
      <c r="V62" s="1217"/>
      <c r="X62" s="423"/>
      <c r="Y62" s="424"/>
    </row>
    <row r="63" spans="1:25" s="422" customFormat="1" ht="54.75" customHeight="1" thickBot="1" x14ac:dyDescent="0.3">
      <c r="A63" s="1184">
        <v>3</v>
      </c>
      <c r="B63" s="902" t="s">
        <v>258</v>
      </c>
      <c r="C63" s="903"/>
      <c r="D63" s="315"/>
      <c r="E63" s="1195" t="s">
        <v>259</v>
      </c>
      <c r="F63" s="1196"/>
      <c r="G63" s="1196"/>
      <c r="H63" s="1196"/>
      <c r="I63" s="1197"/>
      <c r="J63" s="152" t="s">
        <v>431</v>
      </c>
      <c r="K63" s="239" t="s">
        <v>357</v>
      </c>
      <c r="L63" s="152" t="s">
        <v>432</v>
      </c>
      <c r="M63" s="239" t="s">
        <v>359</v>
      </c>
      <c r="N63" s="239" t="s">
        <v>329</v>
      </c>
      <c r="O63" s="311"/>
      <c r="P63" s="52" t="s">
        <v>360</v>
      </c>
      <c r="Q63" s="152" t="s">
        <v>431</v>
      </c>
      <c r="R63" s="239" t="s">
        <v>357</v>
      </c>
      <c r="S63" s="152" t="s">
        <v>433</v>
      </c>
      <c r="T63" s="239" t="s">
        <v>358</v>
      </c>
      <c r="U63" s="318" t="s">
        <v>329</v>
      </c>
      <c r="V63" s="434" t="s">
        <v>360</v>
      </c>
      <c r="X63" s="423"/>
      <c r="Y63" s="424"/>
    </row>
    <row r="64" spans="1:25" s="422" customFormat="1" ht="33.75" customHeight="1" x14ac:dyDescent="0.25">
      <c r="A64" s="1063"/>
      <c r="B64" s="1187">
        <f>'F1. CONCERTACION DE COMPROMISOS'!B50</f>
        <v>0</v>
      </c>
      <c r="C64" s="1188"/>
      <c r="D64" s="35">
        <v>1</v>
      </c>
      <c r="E64" s="1190" t="str">
        <f>IFERROR(VLOOKUP($B$64&amp;D64,'BASE COMPORTAMENTAL'!$D$3:$F$80,3,0),"")</f>
        <v/>
      </c>
      <c r="F64" s="565"/>
      <c r="G64" s="565"/>
      <c r="H64" s="565"/>
      <c r="I64" s="1191"/>
      <c r="J64" s="48"/>
      <c r="K64" s="140" t="str">
        <f>IFERROR(VLOOKUP(J64,'ESCALAS COMPTALES'!B$3:C$6,2,0),"")</f>
        <v/>
      </c>
      <c r="L64" s="123" t="str">
        <f>IFERROR(VLOOKUP(J64,'ESCALAS COMPTALES'!$B$17:$C$20,2,0),"")</f>
        <v/>
      </c>
      <c r="M64" s="140" t="str">
        <f>IFERROR(VLOOKUP(L64,'ESCALAS COMPTALES'!B$9:C$12,2,0),"")</f>
        <v/>
      </c>
      <c r="N64" s="137" t="str">
        <f t="shared" si="2"/>
        <v/>
      </c>
      <c r="O64" s="197"/>
      <c r="P64" s="387" t="str">
        <f>IFERROR(IF(OR('F5. EVALUACIÓN PARCIAL EVENTUAL'!$U$45="1ER TRIMESTRE"),'F5. EVALUACIÓN PARCIAL EVENTUAL'!$U76,""),"")</f>
        <v/>
      </c>
      <c r="Q64" s="48"/>
      <c r="R64" s="140" t="str">
        <f>IFERROR(VLOOKUP(Q64,'ESCALAS COMPTALES'!$B$3:$C$6,2,0),"")</f>
        <v/>
      </c>
      <c r="S64" s="123" t="str">
        <f>IFERROR(VLOOKUP(Q64,'ESCALAS COMPTALES'!$B$17:$C$20,2,0),"")</f>
        <v/>
      </c>
      <c r="T64" s="140" t="str">
        <f>IFERROR(VLOOKUP(S64,'ESCALAS COMPTALES'!$B$9:$C$12,2,0),"")</f>
        <v/>
      </c>
      <c r="U64" s="137" t="str">
        <f t="shared" si="1"/>
        <v/>
      </c>
      <c r="V64" s="435" t="str">
        <f>IFERROR(IF(OR('F5. EVALUACIÓN PARCIAL EVENTUAL'!$AL$45="2DO TRIMESTRE"),'F5. EVALUACIÓN PARCIAL EVENTUAL'!$AL76,""),"")</f>
        <v/>
      </c>
      <c r="X64" s="423"/>
      <c r="Y64" s="424"/>
    </row>
    <row r="65" spans="1:25" s="422" customFormat="1" ht="33.75" customHeight="1" x14ac:dyDescent="0.25">
      <c r="A65" s="1063"/>
      <c r="B65" s="1059"/>
      <c r="C65" s="1189"/>
      <c r="D65" s="36">
        <v>2</v>
      </c>
      <c r="E65" s="905" t="str">
        <f>IFERROR(VLOOKUP($B$64&amp;D65,'BASE COMPORTAMENTAL'!$D$3:$F$80,3,0),"")</f>
        <v/>
      </c>
      <c r="F65" s="906"/>
      <c r="G65" s="906"/>
      <c r="H65" s="906"/>
      <c r="I65" s="907"/>
      <c r="J65" s="88"/>
      <c r="K65" s="182" t="str">
        <f>IFERROR(VLOOKUP(J65,'ESCALAS COMPTALES'!B$3:C$6,2,0),"")</f>
        <v/>
      </c>
      <c r="L65" s="128" t="str">
        <f>IFERROR(VLOOKUP(J65,'ESCALAS COMPTALES'!$B$17:$C$20,2,0),"")</f>
        <v/>
      </c>
      <c r="M65" s="182" t="str">
        <f>IFERROR(VLOOKUP(L65,'ESCALAS COMPTALES'!B$9:C$12,2,0),"")</f>
        <v/>
      </c>
      <c r="N65" s="184" t="str">
        <f t="shared" si="2"/>
        <v/>
      </c>
      <c r="O65" s="198"/>
      <c r="P65" s="378" t="str">
        <f>IFERROR(IF(OR('F5. EVALUACIÓN PARCIAL EVENTUAL'!$U$45="1ER TRIMESTRE"),'F5. EVALUACIÓN PARCIAL EVENTUAL'!$U77,""),"")</f>
        <v/>
      </c>
      <c r="Q65" s="48"/>
      <c r="R65" s="182" t="str">
        <f>IFERROR(VLOOKUP(Q65,'ESCALAS COMPTALES'!$B$3:$C$6,2,0),"")</f>
        <v/>
      </c>
      <c r="S65" s="128" t="str">
        <f>IFERROR(VLOOKUP(Q65,'ESCALAS COMPTALES'!$B$17:$C$20,2,0),"")</f>
        <v/>
      </c>
      <c r="T65" s="182" t="str">
        <f>IFERROR(VLOOKUP(S65,'ESCALAS COMPTALES'!$B$9:$C$12,2,0),"")</f>
        <v/>
      </c>
      <c r="U65" s="137" t="str">
        <f t="shared" si="1"/>
        <v/>
      </c>
      <c r="V65" s="435" t="str">
        <f>IFERROR(IF(OR('F5. EVALUACIÓN PARCIAL EVENTUAL'!$AL$45="2DO TRIMESTRE"),'F5. EVALUACIÓN PARCIAL EVENTUAL'!$AL77,""),"")</f>
        <v/>
      </c>
      <c r="X65" s="423"/>
      <c r="Y65" s="424"/>
    </row>
    <row r="66" spans="1:25" s="422" customFormat="1" ht="33.75" customHeight="1" x14ac:dyDescent="0.25">
      <c r="A66" s="1063"/>
      <c r="B66" s="1059"/>
      <c r="C66" s="1189"/>
      <c r="D66" s="36">
        <v>3</v>
      </c>
      <c r="E66" s="905" t="str">
        <f>IFERROR(VLOOKUP($B$64&amp;D66,'BASE COMPORTAMENTAL'!$D$3:$F$80,3,0),"")</f>
        <v/>
      </c>
      <c r="F66" s="906"/>
      <c r="G66" s="906"/>
      <c r="H66" s="906"/>
      <c r="I66" s="907"/>
      <c r="J66" s="88"/>
      <c r="K66" s="182" t="str">
        <f>IFERROR(VLOOKUP(J66,'ESCALAS COMPTALES'!B$3:C$6,2,0),"")</f>
        <v/>
      </c>
      <c r="L66" s="128" t="str">
        <f>IFERROR(VLOOKUP(J66,'ESCALAS COMPTALES'!$B$17:$C$20,2,0),"")</f>
        <v/>
      </c>
      <c r="M66" s="182" t="str">
        <f>IFERROR(VLOOKUP(L66,'ESCALAS COMPTALES'!B$9:C$12,2,0),"")</f>
        <v/>
      </c>
      <c r="N66" s="184" t="str">
        <f t="shared" si="2"/>
        <v/>
      </c>
      <c r="O66" s="198"/>
      <c r="P66" s="378" t="str">
        <f>IFERROR(IF(OR('F5. EVALUACIÓN PARCIAL EVENTUAL'!$U$45="1ER TRIMESTRE"),'F5. EVALUACIÓN PARCIAL EVENTUAL'!$U78,""),"")</f>
        <v/>
      </c>
      <c r="Q66" s="48"/>
      <c r="R66" s="182" t="str">
        <f>IFERROR(VLOOKUP(Q66,'ESCALAS COMPTALES'!$B$3:$C$6,2,0),"")</f>
        <v/>
      </c>
      <c r="S66" s="128" t="str">
        <f>IFERROR(VLOOKUP(Q66,'ESCALAS COMPTALES'!$B$17:$C$20,2,0),"")</f>
        <v/>
      </c>
      <c r="T66" s="182" t="str">
        <f>IFERROR(VLOOKUP(S66,'ESCALAS COMPTALES'!$B$9:$C$12,2,0),"")</f>
        <v/>
      </c>
      <c r="U66" s="137" t="str">
        <f t="shared" si="1"/>
        <v/>
      </c>
      <c r="V66" s="435" t="str">
        <f>IFERROR(IF(OR('F5. EVALUACIÓN PARCIAL EVENTUAL'!$AL$45="2DO TRIMESTRE"),'F5. EVALUACIÓN PARCIAL EVENTUAL'!$AL78,""),"")</f>
        <v/>
      </c>
      <c r="X66" s="423"/>
      <c r="Y66" s="424"/>
    </row>
    <row r="67" spans="1:25" s="422" customFormat="1" ht="33.75" customHeight="1" x14ac:dyDescent="0.25">
      <c r="A67" s="1063"/>
      <c r="B67" s="1059"/>
      <c r="C67" s="1189"/>
      <c r="D67" s="36">
        <v>4</v>
      </c>
      <c r="E67" s="905" t="str">
        <f>IFERROR(VLOOKUP($B$64&amp;D67,'BASE COMPORTAMENTAL'!$D$3:$F$80,3,0),"")</f>
        <v/>
      </c>
      <c r="F67" s="906"/>
      <c r="G67" s="906"/>
      <c r="H67" s="906"/>
      <c r="I67" s="907"/>
      <c r="J67" s="88"/>
      <c r="K67" s="182" t="str">
        <f>IFERROR(VLOOKUP(J67,'ESCALAS COMPTALES'!B$3:C$6,2,0),"")</f>
        <v/>
      </c>
      <c r="L67" s="128" t="str">
        <f>IFERROR(VLOOKUP(J67,'ESCALAS COMPTALES'!$B$17:$C$20,2,0),"")</f>
        <v/>
      </c>
      <c r="M67" s="182" t="str">
        <f>IFERROR(VLOOKUP(L67,'ESCALAS COMPTALES'!B$9:C$12,2,0),"")</f>
        <v/>
      </c>
      <c r="N67" s="184" t="str">
        <f t="shared" si="2"/>
        <v/>
      </c>
      <c r="O67" s="198"/>
      <c r="P67" s="378" t="str">
        <f>IFERROR(IF(OR('F5. EVALUACIÓN PARCIAL EVENTUAL'!$U$45="1ER TRIMESTRE"),'F5. EVALUACIÓN PARCIAL EVENTUAL'!$U79,""),"")</f>
        <v/>
      </c>
      <c r="Q67" s="48"/>
      <c r="R67" s="182" t="str">
        <f>IFERROR(VLOOKUP(Q67,'ESCALAS COMPTALES'!$B$3:$C$6,2,0),"")</f>
        <v/>
      </c>
      <c r="S67" s="128" t="str">
        <f>IFERROR(VLOOKUP(Q67,'ESCALAS COMPTALES'!$B$17:$C$20,2,0),"")</f>
        <v/>
      </c>
      <c r="T67" s="182" t="str">
        <f>IFERROR(VLOOKUP(S67,'ESCALAS COMPTALES'!$B$9:$C$12,2,0),"")</f>
        <v/>
      </c>
      <c r="U67" s="137" t="str">
        <f t="shared" si="1"/>
        <v/>
      </c>
      <c r="V67" s="435" t="str">
        <f>IFERROR(IF(OR('F5. EVALUACIÓN PARCIAL EVENTUAL'!$AL$45="2DO TRIMESTRE"),'F5. EVALUACIÓN PARCIAL EVENTUAL'!$AL79,""),"")</f>
        <v/>
      </c>
      <c r="X67" s="423"/>
      <c r="Y67" s="424"/>
    </row>
    <row r="68" spans="1:25" s="422" customFormat="1" ht="33.75" customHeight="1" x14ac:dyDescent="0.25">
      <c r="A68" s="1063"/>
      <c r="B68" s="1059"/>
      <c r="C68" s="1189"/>
      <c r="D68" s="36">
        <v>5</v>
      </c>
      <c r="E68" s="905" t="str">
        <f>IFERROR(VLOOKUP($B$64&amp;D68,'BASE COMPORTAMENTAL'!$D$3:$F$80,3,0),"")</f>
        <v/>
      </c>
      <c r="F68" s="906"/>
      <c r="G68" s="906"/>
      <c r="H68" s="906"/>
      <c r="I68" s="907"/>
      <c r="J68" s="88"/>
      <c r="K68" s="182" t="str">
        <f>IFERROR(VLOOKUP(J68,'ESCALAS COMPTALES'!B$3:C$6,2,0),"")</f>
        <v/>
      </c>
      <c r="L68" s="128" t="str">
        <f>IFERROR(VLOOKUP(J68,'ESCALAS COMPTALES'!$B$17:$C$20,2,0),"")</f>
        <v/>
      </c>
      <c r="M68" s="182" t="str">
        <f>IFERROR(VLOOKUP(L68,'ESCALAS COMPTALES'!B$9:C$12,2,0),"")</f>
        <v/>
      </c>
      <c r="N68" s="184" t="str">
        <f t="shared" si="2"/>
        <v/>
      </c>
      <c r="O68" s="198"/>
      <c r="P68" s="378" t="str">
        <f>IFERROR(IF(OR('F5. EVALUACIÓN PARCIAL EVENTUAL'!$U$45="1ER TRIMESTRE"),'F5. EVALUACIÓN PARCIAL EVENTUAL'!$U80,""),"")</f>
        <v/>
      </c>
      <c r="Q68" s="48"/>
      <c r="R68" s="182" t="str">
        <f>IFERROR(VLOOKUP(Q68,'ESCALAS COMPTALES'!$B$3:$C$6,2,0),"")</f>
        <v/>
      </c>
      <c r="S68" s="128" t="str">
        <f>IFERROR(VLOOKUP(Q68,'ESCALAS COMPTALES'!$B$17:$C$20,2,0),"")</f>
        <v/>
      </c>
      <c r="T68" s="182" t="str">
        <f>IFERROR(VLOOKUP(S68,'ESCALAS COMPTALES'!$B$9:$C$12,2,0),"")</f>
        <v/>
      </c>
      <c r="U68" s="137" t="str">
        <f t="shared" si="1"/>
        <v/>
      </c>
      <c r="V68" s="435" t="str">
        <f>IFERROR(IF(OR('F5. EVALUACIÓN PARCIAL EVENTUAL'!$AL$45="2DO TRIMESTRE"),'F5. EVALUACIÓN PARCIAL EVENTUAL'!$AL80,""),"")</f>
        <v/>
      </c>
      <c r="X68" s="423"/>
      <c r="Y68" s="424"/>
    </row>
    <row r="69" spans="1:25" s="422" customFormat="1" ht="33.75" customHeight="1" x14ac:dyDescent="0.25">
      <c r="A69" s="1063"/>
      <c r="B69" s="1059"/>
      <c r="C69" s="1189"/>
      <c r="D69" s="36">
        <v>6</v>
      </c>
      <c r="E69" s="905" t="str">
        <f>IFERROR(VLOOKUP($B$64&amp;D69,'BASE COMPORTAMENTAL'!$D$3:$F$80,3,0),"")</f>
        <v/>
      </c>
      <c r="F69" s="906"/>
      <c r="G69" s="906"/>
      <c r="H69" s="906"/>
      <c r="I69" s="907"/>
      <c r="J69" s="88"/>
      <c r="K69" s="182" t="str">
        <f>IFERROR(VLOOKUP(J69,'ESCALAS COMPTALES'!B$3:C$6,2,0),"")</f>
        <v/>
      </c>
      <c r="L69" s="128" t="str">
        <f>IFERROR(VLOOKUP(J69,'ESCALAS COMPTALES'!$B$17:$C$20,2,0),"")</f>
        <v/>
      </c>
      <c r="M69" s="182" t="str">
        <f>IFERROR(VLOOKUP(L69,'ESCALAS COMPTALES'!B$9:C$12,2,0),"")</f>
        <v/>
      </c>
      <c r="N69" s="184" t="str">
        <f t="shared" si="2"/>
        <v/>
      </c>
      <c r="O69" s="198"/>
      <c r="P69" s="378" t="str">
        <f>IFERROR(IF(OR('F5. EVALUACIÓN PARCIAL EVENTUAL'!$U$45="1ER TRIMESTRE"),'F5. EVALUACIÓN PARCIAL EVENTUAL'!$U81,""),"")</f>
        <v/>
      </c>
      <c r="Q69" s="48"/>
      <c r="R69" s="182" t="str">
        <f>IFERROR(VLOOKUP(Q69,'ESCALAS COMPTALES'!$B$3:$C$6,2,0),"")</f>
        <v/>
      </c>
      <c r="S69" s="128" t="str">
        <f>IFERROR(VLOOKUP(Q69,'ESCALAS COMPTALES'!$B$17:$C$20,2,0),"")</f>
        <v/>
      </c>
      <c r="T69" s="182" t="str">
        <f>IFERROR(VLOOKUP(S69,'ESCALAS COMPTALES'!$B$9:$C$12,2,0),"")</f>
        <v/>
      </c>
      <c r="U69" s="137" t="str">
        <f t="shared" si="1"/>
        <v/>
      </c>
      <c r="V69" s="435" t="str">
        <f>IFERROR(IF(OR('F5. EVALUACIÓN PARCIAL EVENTUAL'!$AL$45="2DO TRIMESTRE"),'F5. EVALUACIÓN PARCIAL EVENTUAL'!$AL81,""),"")</f>
        <v/>
      </c>
      <c r="X69" s="423"/>
      <c r="Y69" s="424"/>
    </row>
    <row r="70" spans="1:25" s="422" customFormat="1" ht="33.75" customHeight="1" thickBot="1" x14ac:dyDescent="0.3">
      <c r="A70" s="1063"/>
      <c r="B70" s="1059"/>
      <c r="C70" s="1189"/>
      <c r="D70" s="37">
        <v>7</v>
      </c>
      <c r="E70" s="908" t="str">
        <f>IFERROR(VLOOKUP($B$64&amp;D70,'BASE COMPORTAMENTAL'!$D$3:$F$80,3,0),"")</f>
        <v/>
      </c>
      <c r="F70" s="909"/>
      <c r="G70" s="909"/>
      <c r="H70" s="909"/>
      <c r="I70" s="910"/>
      <c r="J70" s="50"/>
      <c r="K70" s="134" t="str">
        <f>IFERROR(VLOOKUP(J70,'ESCALAS COMPTALES'!B$3:C$6,2,0),"")</f>
        <v/>
      </c>
      <c r="L70" s="128" t="str">
        <f>IFERROR(VLOOKUP(J70,'ESCALAS COMPTALES'!$B$17:$C$20,2,0),"")</f>
        <v/>
      </c>
      <c r="M70" s="134" t="str">
        <f>IFERROR(VLOOKUP(L70,'ESCALAS COMPTALES'!B$9:C$12,2,0),"")</f>
        <v/>
      </c>
      <c r="N70" s="135" t="str">
        <f t="shared" si="2"/>
        <v/>
      </c>
      <c r="O70" s="315"/>
      <c r="P70" s="377" t="str">
        <f>IFERROR(IF(OR('F5. EVALUACIÓN PARCIAL EVENTUAL'!$U$45="1ER TRIMESTRE"),'F5. EVALUACIÓN PARCIAL EVENTUAL'!$U82,""),"")</f>
        <v/>
      </c>
      <c r="Q70" s="192"/>
      <c r="R70" s="140" t="str">
        <f>IFERROR(VLOOKUP(Q70,'ESCALAS COMPTALES'!$B$3:$C$6,2,0),"")</f>
        <v/>
      </c>
      <c r="S70" s="128" t="str">
        <f>IFERROR(VLOOKUP(Q70,'ESCALAS COMPTALES'!$B$17:$C$20,2,0),"")</f>
        <v/>
      </c>
      <c r="T70" s="182" t="str">
        <f>IFERROR(VLOOKUP(S70,'ESCALAS COMPTALES'!$B$9:$C$12,2,0),"")</f>
        <v/>
      </c>
      <c r="U70" s="139" t="str">
        <f t="shared" si="1"/>
        <v/>
      </c>
      <c r="V70" s="435" t="str">
        <f>IFERROR(IF(OR('F5. EVALUACIÓN PARCIAL EVENTUAL'!$AL$45="2DO TRIMESTRE"),'F5. EVALUACIÓN PARCIAL EVENTUAL'!$AL82,""),"")</f>
        <v/>
      </c>
      <c r="X70" s="423"/>
      <c r="Y70" s="424"/>
    </row>
    <row r="71" spans="1:25" s="422" customFormat="1" ht="34.5" customHeight="1" thickBot="1" x14ac:dyDescent="0.3">
      <c r="A71" s="1064"/>
      <c r="B71" s="1059"/>
      <c r="C71" s="1189"/>
      <c r="D71" s="46"/>
      <c r="E71" s="1000" t="s">
        <v>361</v>
      </c>
      <c r="F71" s="1065"/>
      <c r="G71" s="1000">
        <f>B64</f>
        <v>0</v>
      </c>
      <c r="H71" s="1001"/>
      <c r="I71" s="1001"/>
      <c r="J71" s="1001"/>
      <c r="K71" s="1001"/>
      <c r="L71" s="320" t="s">
        <v>363</v>
      </c>
      <c r="M71" s="361" t="str">
        <f>IFERROR(IF(OR(N71&lt;0,N71=""),P71,N71),"")</f>
        <v/>
      </c>
      <c r="N71" s="362" t="str">
        <f>IFERROR(AVERAGE(N64:N70),"")</f>
        <v/>
      </c>
      <c r="O71" s="240"/>
      <c r="P71" s="362" t="str">
        <f>IFERROR(AVERAGE(P64:P70),"")</f>
        <v/>
      </c>
      <c r="Q71" s="1000" t="s">
        <v>363</v>
      </c>
      <c r="R71" s="1001"/>
      <c r="S71" s="1001"/>
      <c r="T71" s="361" t="str">
        <f>IFERROR(IF(OR(U71&lt;0,U71=""),V71,U71),"")</f>
        <v/>
      </c>
      <c r="U71" s="364" t="str">
        <f>IFERROR(AVERAGE(U64:U70),"")</f>
        <v/>
      </c>
      <c r="V71" s="364" t="str">
        <f>IFERROR(AVERAGE(V64:V70),"")</f>
        <v/>
      </c>
      <c r="X71" s="423"/>
      <c r="Y71" s="424"/>
    </row>
    <row r="72" spans="1:25" s="422" customFormat="1" ht="54" customHeight="1" thickBot="1" x14ac:dyDescent="0.3">
      <c r="A72" s="1184">
        <v>4</v>
      </c>
      <c r="B72" s="902" t="s">
        <v>258</v>
      </c>
      <c r="C72" s="903"/>
      <c r="D72" s="243"/>
      <c r="E72" s="902" t="s">
        <v>259</v>
      </c>
      <c r="F72" s="903"/>
      <c r="G72" s="903"/>
      <c r="H72" s="903"/>
      <c r="I72" s="904"/>
      <c r="J72" s="152" t="s">
        <v>431</v>
      </c>
      <c r="K72" s="239" t="s">
        <v>357</v>
      </c>
      <c r="L72" s="152" t="s">
        <v>432</v>
      </c>
      <c r="M72" s="239" t="s">
        <v>359</v>
      </c>
      <c r="N72" s="239" t="s">
        <v>329</v>
      </c>
      <c r="O72" s="319"/>
      <c r="P72" s="244" t="s">
        <v>360</v>
      </c>
      <c r="Q72" s="152" t="s">
        <v>431</v>
      </c>
      <c r="R72" s="239" t="s">
        <v>357</v>
      </c>
      <c r="S72" s="152" t="s">
        <v>433</v>
      </c>
      <c r="T72" s="239" t="s">
        <v>358</v>
      </c>
      <c r="U72" s="318" t="s">
        <v>329</v>
      </c>
      <c r="V72" s="434" t="s">
        <v>360</v>
      </c>
      <c r="X72" s="423"/>
      <c r="Y72" s="424"/>
    </row>
    <row r="73" spans="1:25" s="422" customFormat="1" ht="33.75" customHeight="1" x14ac:dyDescent="0.25">
      <c r="A73" s="1063"/>
      <c r="B73" s="1059">
        <f>'F1. CONCERTACION DE COMPROMISOS'!B51</f>
        <v>0</v>
      </c>
      <c r="C73" s="1060"/>
      <c r="D73" s="236">
        <v>1</v>
      </c>
      <c r="E73" s="1002" t="str">
        <f>IFERROR(VLOOKUP($B$73&amp;D73,'BASE COMPORTAMENTAL'!$D$3:$F$80,3,0),"")</f>
        <v/>
      </c>
      <c r="F73" s="1003"/>
      <c r="G73" s="1003"/>
      <c r="H73" s="1003"/>
      <c r="I73" s="1004"/>
      <c r="J73" s="241"/>
      <c r="K73" s="140" t="str">
        <f>IFERROR(VLOOKUP(J73,'ESCALAS COMPTALES'!B$3:C$6,2,0),"")</f>
        <v/>
      </c>
      <c r="L73" s="123" t="str">
        <f>IFERROR(VLOOKUP(J73,'ESCALAS COMPTALES'!$B$17:$C$20,2,0),"")</f>
        <v/>
      </c>
      <c r="M73" s="140" t="str">
        <f>IFERROR(VLOOKUP(L73,'ESCALAS COMPTALES'!B$9:C$12,2,0),"")</f>
        <v/>
      </c>
      <c r="N73" s="242" t="str">
        <f t="shared" si="2"/>
        <v/>
      </c>
      <c r="O73" s="212"/>
      <c r="P73" s="377" t="str">
        <f>IFERROR(IF(OR('F5. EVALUACIÓN PARCIAL EVENTUAL'!$U$45="1ER TRIMESTRE"),'F5. EVALUACIÓN PARCIAL EVENTUAL'!$U93,""),"")</f>
        <v/>
      </c>
      <c r="Q73" s="48"/>
      <c r="R73" s="140" t="str">
        <f>IFERROR(VLOOKUP(Q73,'ESCALAS COMPTALES'!$B$3:$C$6,2,0),"")</f>
        <v/>
      </c>
      <c r="S73" s="123" t="str">
        <f>IFERROR(VLOOKUP(Q73,'ESCALAS COMPTALES'!$B$17:$C$20,2,0),"")</f>
        <v/>
      </c>
      <c r="T73" s="140" t="str">
        <f>IFERROR(VLOOKUP(S73,'ESCALAS COMPTALES'!$B$9:$C$12,2,0),"")</f>
        <v/>
      </c>
      <c r="U73" s="137" t="str">
        <f t="shared" si="1"/>
        <v/>
      </c>
      <c r="V73" s="435" t="str">
        <f>IFERROR(IF(OR('F5. EVALUACIÓN PARCIAL EVENTUAL'!$AL$45="2DO TRIMESTRE"),'F5. EVALUACIÓN PARCIAL EVENTUAL'!$AL93,""),"")</f>
        <v/>
      </c>
      <c r="X73" s="423"/>
      <c r="Y73" s="424"/>
    </row>
    <row r="74" spans="1:25" s="422" customFormat="1" ht="33.75" customHeight="1" x14ac:dyDescent="0.25">
      <c r="A74" s="1063"/>
      <c r="B74" s="1059"/>
      <c r="C74" s="1060"/>
      <c r="D74" s="198">
        <v>2</v>
      </c>
      <c r="E74" s="905" t="str">
        <f>IFERROR(VLOOKUP($B$73&amp;D74,'BASE COMPORTAMENTAL'!$D$3:$F$80,3,0),"")</f>
        <v/>
      </c>
      <c r="F74" s="906"/>
      <c r="G74" s="906"/>
      <c r="H74" s="906"/>
      <c r="I74" s="907"/>
      <c r="J74" s="203"/>
      <c r="K74" s="182" t="str">
        <f>IFERROR(VLOOKUP(J74,'ESCALAS COMPTALES'!B$3:C$6,2,0),"")</f>
        <v/>
      </c>
      <c r="L74" s="128" t="str">
        <f>IFERROR(VLOOKUP(J74,'ESCALAS COMPTALES'!$B$17:$C$20,2,0),"")</f>
        <v/>
      </c>
      <c r="M74" s="182" t="str">
        <f>IFERROR(VLOOKUP(L74,'ESCALAS COMPTALES'!B$9:C$12,2,0),"")</f>
        <v/>
      </c>
      <c r="N74" s="183" t="str">
        <f t="shared" si="2"/>
        <v/>
      </c>
      <c r="O74" s="212"/>
      <c r="P74" s="377" t="str">
        <f>IFERROR(IF(OR('F5. EVALUACIÓN PARCIAL EVENTUAL'!$U$45="1ER TRIMESTRE"),'F5. EVALUACIÓN PARCIAL EVENTUAL'!$U94,""),"")</f>
        <v/>
      </c>
      <c r="Q74" s="48"/>
      <c r="R74" s="182" t="str">
        <f>IFERROR(VLOOKUP(Q74,'ESCALAS COMPTALES'!$B$3:$C$6,2,0),"")</f>
        <v/>
      </c>
      <c r="S74" s="128" t="str">
        <f>IFERROR(VLOOKUP(Q74,'ESCALAS COMPTALES'!$B$17:$C$20,2,0),"")</f>
        <v/>
      </c>
      <c r="T74" s="182" t="str">
        <f>IFERROR(VLOOKUP(S74,'ESCALAS COMPTALES'!$B$9:$C$12,2,0),"")</f>
        <v/>
      </c>
      <c r="U74" s="137" t="str">
        <f t="shared" si="1"/>
        <v/>
      </c>
      <c r="V74" s="435" t="str">
        <f>IFERROR(IF(OR('F5. EVALUACIÓN PARCIAL EVENTUAL'!$AL$45="2DO TRIMESTRE"),'F5. EVALUACIÓN PARCIAL EVENTUAL'!$AL94,""),"")</f>
        <v/>
      </c>
      <c r="X74" s="423"/>
      <c r="Y74" s="424"/>
    </row>
    <row r="75" spans="1:25" s="422" customFormat="1" ht="33.75" customHeight="1" x14ac:dyDescent="0.25">
      <c r="A75" s="1063"/>
      <c r="B75" s="1059"/>
      <c r="C75" s="1060"/>
      <c r="D75" s="198">
        <v>3</v>
      </c>
      <c r="E75" s="905" t="str">
        <f>IFERROR(VLOOKUP($B$73&amp;D75,'BASE COMPORTAMENTAL'!$D$3:$F$80,3,0),"")</f>
        <v/>
      </c>
      <c r="F75" s="906"/>
      <c r="G75" s="906"/>
      <c r="H75" s="906"/>
      <c r="I75" s="907"/>
      <c r="J75" s="203"/>
      <c r="K75" s="182" t="str">
        <f>IFERROR(VLOOKUP(J75,'ESCALAS COMPTALES'!B$3:C$6,2,0),"")</f>
        <v/>
      </c>
      <c r="L75" s="128" t="str">
        <f>IFERROR(VLOOKUP(J75,'ESCALAS COMPTALES'!$B$17:$C$20,2,0),"")</f>
        <v/>
      </c>
      <c r="M75" s="182" t="str">
        <f>IFERROR(VLOOKUP(L75,'ESCALAS COMPTALES'!B$9:C$12,2,0),"")</f>
        <v/>
      </c>
      <c r="N75" s="183" t="str">
        <f t="shared" si="2"/>
        <v/>
      </c>
      <c r="O75" s="212"/>
      <c r="P75" s="377" t="str">
        <f>IFERROR(IF(OR('F5. EVALUACIÓN PARCIAL EVENTUAL'!$U$45="1ER TRIMESTRE"),'F5. EVALUACIÓN PARCIAL EVENTUAL'!$U95,""),"")</f>
        <v/>
      </c>
      <c r="Q75" s="48"/>
      <c r="R75" s="182" t="str">
        <f>IFERROR(VLOOKUP(Q75,'ESCALAS COMPTALES'!$B$3:$C$6,2,0),"")</f>
        <v/>
      </c>
      <c r="S75" s="128" t="str">
        <f>IFERROR(VLOOKUP(Q75,'ESCALAS COMPTALES'!$B$17:$C$20,2,0),"")</f>
        <v/>
      </c>
      <c r="T75" s="182" t="str">
        <f>IFERROR(VLOOKUP(S75,'ESCALAS COMPTALES'!$B$9:$C$12,2,0),"")</f>
        <v/>
      </c>
      <c r="U75" s="137" t="str">
        <f t="shared" si="1"/>
        <v/>
      </c>
      <c r="V75" s="435" t="str">
        <f>IFERROR(IF(OR('F5. EVALUACIÓN PARCIAL EVENTUAL'!$AL$45="2DO TRIMESTRE"),'F5. EVALUACIÓN PARCIAL EVENTUAL'!$AL95,""),"")</f>
        <v/>
      </c>
      <c r="X75" s="423"/>
      <c r="Y75" s="424"/>
    </row>
    <row r="76" spans="1:25" s="422" customFormat="1" ht="33.75" customHeight="1" x14ac:dyDescent="0.25">
      <c r="A76" s="1063"/>
      <c r="B76" s="1059"/>
      <c r="C76" s="1060"/>
      <c r="D76" s="198">
        <v>4</v>
      </c>
      <c r="E76" s="905" t="str">
        <f>IFERROR(VLOOKUP($B$73&amp;D76,'BASE COMPORTAMENTAL'!$D$3:$F$80,3,0),"")</f>
        <v/>
      </c>
      <c r="F76" s="906"/>
      <c r="G76" s="906"/>
      <c r="H76" s="906"/>
      <c r="I76" s="907"/>
      <c r="J76" s="203"/>
      <c r="K76" s="182" t="str">
        <f>IFERROR(VLOOKUP(J76,'ESCALAS COMPTALES'!B$3:C$6,2,0),"")</f>
        <v/>
      </c>
      <c r="L76" s="128" t="str">
        <f>IFERROR(VLOOKUP(J76,'ESCALAS COMPTALES'!$B$17:$C$20,2,0),"")</f>
        <v/>
      </c>
      <c r="M76" s="182" t="str">
        <f>IFERROR(VLOOKUP(L76,'ESCALAS COMPTALES'!B$9:C$12,2,0),"")</f>
        <v/>
      </c>
      <c r="N76" s="183" t="str">
        <f t="shared" si="2"/>
        <v/>
      </c>
      <c r="O76" s="212"/>
      <c r="P76" s="377" t="str">
        <f>IFERROR(IF(OR('F5. EVALUACIÓN PARCIAL EVENTUAL'!$U$45="1ER TRIMESTRE"),'F5. EVALUACIÓN PARCIAL EVENTUAL'!$U96,""),"")</f>
        <v/>
      </c>
      <c r="Q76" s="48"/>
      <c r="R76" s="182" t="str">
        <f>IFERROR(VLOOKUP(Q76,'ESCALAS COMPTALES'!$B$3:$C$6,2,0),"")</f>
        <v/>
      </c>
      <c r="S76" s="128" t="str">
        <f>IFERROR(VLOOKUP(Q76,'ESCALAS COMPTALES'!$B$17:$C$20,2,0),"")</f>
        <v/>
      </c>
      <c r="T76" s="182" t="str">
        <f>IFERROR(VLOOKUP(S76,'ESCALAS COMPTALES'!$B$9:$C$12,2,0),"")</f>
        <v/>
      </c>
      <c r="U76" s="137" t="str">
        <f t="shared" si="1"/>
        <v/>
      </c>
      <c r="V76" s="435" t="str">
        <f>IFERROR(IF(OR('F5. EVALUACIÓN PARCIAL EVENTUAL'!$AL$45="2DO TRIMESTRE"),'F5. EVALUACIÓN PARCIAL EVENTUAL'!$AL96,""),"")</f>
        <v/>
      </c>
      <c r="X76" s="423"/>
      <c r="Y76" s="424"/>
    </row>
    <row r="77" spans="1:25" s="422" customFormat="1" ht="33.75" customHeight="1" x14ac:dyDescent="0.25">
      <c r="A77" s="1063"/>
      <c r="B77" s="1059"/>
      <c r="C77" s="1060"/>
      <c r="D77" s="198">
        <v>5</v>
      </c>
      <c r="E77" s="905" t="str">
        <f>IFERROR(VLOOKUP($B$73&amp;D77,'BASE COMPORTAMENTAL'!$D$3:$F$80,3,0),"")</f>
        <v/>
      </c>
      <c r="F77" s="906"/>
      <c r="G77" s="906"/>
      <c r="H77" s="906"/>
      <c r="I77" s="907"/>
      <c r="J77" s="203"/>
      <c r="K77" s="182" t="str">
        <f>IFERROR(VLOOKUP(J77,'ESCALAS COMPTALES'!B$3:C$6,2,0),"")</f>
        <v/>
      </c>
      <c r="L77" s="128" t="str">
        <f>IFERROR(VLOOKUP(J77,'ESCALAS COMPTALES'!$B$17:$C$20,2,0),"")</f>
        <v/>
      </c>
      <c r="M77" s="182" t="str">
        <f>IFERROR(VLOOKUP(L77,'ESCALAS COMPTALES'!B$9:C$12,2,0),"")</f>
        <v/>
      </c>
      <c r="N77" s="183" t="str">
        <f t="shared" si="2"/>
        <v/>
      </c>
      <c r="O77" s="212"/>
      <c r="P77" s="377" t="str">
        <f>IFERROR(IF(OR('F5. EVALUACIÓN PARCIAL EVENTUAL'!$U$45="1ER TRIMESTRE"),'F5. EVALUACIÓN PARCIAL EVENTUAL'!$U97,""),"")</f>
        <v/>
      </c>
      <c r="Q77" s="48"/>
      <c r="R77" s="182" t="str">
        <f>IFERROR(VLOOKUP(Q77,'ESCALAS COMPTALES'!$B$3:$C$6,2,0),"")</f>
        <v/>
      </c>
      <c r="S77" s="128" t="str">
        <f>IFERROR(VLOOKUP(Q77,'ESCALAS COMPTALES'!$B$17:$C$20,2,0),"")</f>
        <v/>
      </c>
      <c r="T77" s="182" t="str">
        <f>IFERROR(VLOOKUP(S77,'ESCALAS COMPTALES'!$B$9:$C$12,2,0),"")</f>
        <v/>
      </c>
      <c r="U77" s="137" t="str">
        <f t="shared" si="1"/>
        <v/>
      </c>
      <c r="V77" s="435" t="str">
        <f>IFERROR(IF(OR('F5. EVALUACIÓN PARCIAL EVENTUAL'!$AL$45="2DO TRIMESTRE"),'F5. EVALUACIÓN PARCIAL EVENTUAL'!$AL97,""),"")</f>
        <v/>
      </c>
      <c r="X77" s="423"/>
      <c r="Y77" s="424"/>
    </row>
    <row r="78" spans="1:25" s="422" customFormat="1" ht="33.75" customHeight="1" x14ac:dyDescent="0.25">
      <c r="A78" s="1063"/>
      <c r="B78" s="1059"/>
      <c r="C78" s="1060"/>
      <c r="D78" s="198">
        <v>6</v>
      </c>
      <c r="E78" s="905" t="str">
        <f>IFERROR(VLOOKUP($B$73&amp;D78,'BASE COMPORTAMENTAL'!$D$3:$F$80,3,0),"")</f>
        <v/>
      </c>
      <c r="F78" s="906"/>
      <c r="G78" s="906"/>
      <c r="H78" s="906"/>
      <c r="I78" s="907"/>
      <c r="J78" s="203"/>
      <c r="K78" s="182" t="str">
        <f>IFERROR(VLOOKUP(J78,'ESCALAS COMPTALES'!B$3:C$6,2,0),"")</f>
        <v/>
      </c>
      <c r="L78" s="128" t="str">
        <f>IFERROR(VLOOKUP(J78,'ESCALAS COMPTALES'!$B$17:$C$20,2,0),"")</f>
        <v/>
      </c>
      <c r="M78" s="182" t="str">
        <f>IFERROR(VLOOKUP(L78,'ESCALAS COMPTALES'!B$9:C$12,2,0),"")</f>
        <v/>
      </c>
      <c r="N78" s="183" t="str">
        <f t="shared" si="2"/>
        <v/>
      </c>
      <c r="O78" s="212"/>
      <c r="P78" s="377" t="str">
        <f>IFERROR(IF(OR('F5. EVALUACIÓN PARCIAL EVENTUAL'!$U$45="1ER TRIMESTRE"),'F5. EVALUACIÓN PARCIAL EVENTUAL'!$U98,""),"")</f>
        <v/>
      </c>
      <c r="Q78" s="48"/>
      <c r="R78" s="182" t="str">
        <f>IFERROR(VLOOKUP(Q78,'ESCALAS COMPTALES'!$B$3:$C$6,2,0),"")</f>
        <v/>
      </c>
      <c r="S78" s="128" t="str">
        <f>IFERROR(VLOOKUP(Q78,'ESCALAS COMPTALES'!$B$17:$C$20,2,0),"")</f>
        <v/>
      </c>
      <c r="T78" s="182" t="str">
        <f>IFERROR(VLOOKUP(S78,'ESCALAS COMPTALES'!$B$9:$C$12,2,0),"")</f>
        <v/>
      </c>
      <c r="U78" s="137" t="str">
        <f t="shared" si="1"/>
        <v/>
      </c>
      <c r="V78" s="435" t="str">
        <f>IFERROR(IF(OR('F5. EVALUACIÓN PARCIAL EVENTUAL'!$AL$45="2DO TRIMESTRE"),'F5. EVALUACIÓN PARCIAL EVENTUAL'!$AL98,""),"")</f>
        <v/>
      </c>
      <c r="X78" s="423"/>
      <c r="Y78" s="424"/>
    </row>
    <row r="79" spans="1:25" s="422" customFormat="1" ht="33.75" customHeight="1" thickBot="1" x14ac:dyDescent="0.3">
      <c r="A79" s="1063"/>
      <c r="B79" s="1059"/>
      <c r="C79" s="1060"/>
      <c r="D79" s="199">
        <v>7</v>
      </c>
      <c r="E79" s="908" t="str">
        <f>IFERROR(VLOOKUP($B$73&amp;D79,'BASE COMPORTAMENTAL'!$D$3:$F$80,3,0),"")</f>
        <v/>
      </c>
      <c r="F79" s="909"/>
      <c r="G79" s="909"/>
      <c r="H79" s="909"/>
      <c r="I79" s="910"/>
      <c r="J79" s="204"/>
      <c r="K79" s="134" t="str">
        <f>IFERROR(VLOOKUP(J79,'ESCALAS COMPTALES'!B$3:C$6,2,0),"")</f>
        <v/>
      </c>
      <c r="L79" s="128" t="str">
        <f>IFERROR(VLOOKUP(J79,'ESCALAS COMPTALES'!$B$17:$C$20,2,0),"")</f>
        <v/>
      </c>
      <c r="M79" s="134" t="str">
        <f>IFERROR(VLOOKUP(L79,'ESCALAS COMPTALES'!B$9:C$12,2,0),"")</f>
        <v/>
      </c>
      <c r="N79" s="141" t="str">
        <f t="shared" si="2"/>
        <v/>
      </c>
      <c r="O79" s="316"/>
      <c r="P79" s="377" t="str">
        <f>IFERROR(IF(OR('F5. EVALUACIÓN PARCIAL EVENTUAL'!$U$45="1ER TRIMESTRE"),'F5. EVALUACIÓN PARCIAL EVENTUAL'!$U99,""),"")</f>
        <v/>
      </c>
      <c r="Q79" s="191"/>
      <c r="R79" s="136" t="str">
        <f>IFERROR(VLOOKUP(Q79,'ESCALAS COMPTALES'!$B$3:$C$6,2,0),"")</f>
        <v/>
      </c>
      <c r="S79" s="128" t="str">
        <f>IFERROR(VLOOKUP(Q79,'ESCALAS COMPTALES'!$B$17:$C$20,2,0),"")</f>
        <v/>
      </c>
      <c r="T79" s="138" t="str">
        <f>IFERROR(VLOOKUP(S79,'ESCALAS COMPTALES'!$B$9:$C$12,2,0),"")</f>
        <v/>
      </c>
      <c r="U79" s="142" t="str">
        <f t="shared" si="1"/>
        <v/>
      </c>
      <c r="V79" s="435" t="str">
        <f>IFERROR(IF(OR('F5. EVALUACIÓN PARCIAL EVENTUAL'!$AL$45="2DO TRIMESTRE"),'F5. EVALUACIÓN PARCIAL EVENTUAL'!$AL99,""),"")</f>
        <v/>
      </c>
      <c r="X79" s="423"/>
      <c r="Y79" s="424"/>
    </row>
    <row r="80" spans="1:25" s="422" customFormat="1" ht="34.5" customHeight="1" thickBot="1" x14ac:dyDescent="0.3">
      <c r="A80" s="1064"/>
      <c r="B80" s="1059"/>
      <c r="C80" s="1060"/>
      <c r="D80" s="315"/>
      <c r="E80" s="900" t="s">
        <v>361</v>
      </c>
      <c r="F80" s="921"/>
      <c r="G80" s="900">
        <f>B73</f>
        <v>0</v>
      </c>
      <c r="H80" s="901"/>
      <c r="I80" s="901"/>
      <c r="J80" s="901"/>
      <c r="K80" s="921"/>
      <c r="L80" s="248" t="s">
        <v>363</v>
      </c>
      <c r="M80" s="360" t="str">
        <f>IFERROR(IF(OR(N80&lt;0,N80=""),P80,N80),"")</f>
        <v/>
      </c>
      <c r="N80" s="360" t="str">
        <f>IFERROR(AVERAGE(N73:N79),"")</f>
        <v/>
      </c>
      <c r="O80" s="336"/>
      <c r="P80" s="375" t="str">
        <f>IFERROR(AVERAGE(P73:P79),"")</f>
        <v/>
      </c>
      <c r="Q80" s="900" t="s">
        <v>363</v>
      </c>
      <c r="R80" s="901"/>
      <c r="S80" s="901"/>
      <c r="T80" s="360" t="str">
        <f>IFERROR(IF(OR(U80&lt;0,U80=""),V80,U80),"")</f>
        <v/>
      </c>
      <c r="U80" s="365" t="str">
        <f>IFERROR(AVERAGE(U73:U79),"")</f>
        <v/>
      </c>
      <c r="V80" s="365" t="str">
        <f>IFERROR(AVERAGE(V73:V79),"")</f>
        <v/>
      </c>
      <c r="X80" s="423"/>
      <c r="Y80" s="424"/>
    </row>
    <row r="81" spans="1:25" s="422" customFormat="1" ht="31.5" customHeight="1" thickBot="1" x14ac:dyDescent="0.3">
      <c r="A81" s="1147" t="s">
        <v>362</v>
      </c>
      <c r="B81" s="1148"/>
      <c r="C81" s="1148"/>
      <c r="D81" s="1148"/>
      <c r="E81" s="1148"/>
      <c r="F81" s="1148"/>
      <c r="G81" s="1149"/>
      <c r="H81" s="144" t="e">
        <f>(20*M47/3+20*M56/3+20*M71/3+20*M80/3)</f>
        <v>#VALUE!</v>
      </c>
      <c r="I81" s="1150" t="s">
        <v>374</v>
      </c>
      <c r="J81" s="1151"/>
      <c r="K81" s="1151"/>
      <c r="L81" s="1151"/>
      <c r="M81" s="1152"/>
      <c r="N81" s="363" t="str">
        <f>IFERROR((1/4*H81),"")</f>
        <v/>
      </c>
      <c r="O81" s="213" t="e">
        <f>(20*T47/3+20*T56/3+20*T71/3+20*T80/3)</f>
        <v>#VALUE!</v>
      </c>
      <c r="P81" s="1150" t="s">
        <v>374</v>
      </c>
      <c r="Q81" s="1151"/>
      <c r="R81" s="1151"/>
      <c r="S81" s="1151"/>
      <c r="T81" s="1152"/>
      <c r="U81" s="1145" t="str">
        <f>IFERROR((1/4*O81),"")</f>
        <v/>
      </c>
      <c r="V81" s="1146"/>
      <c r="X81" s="423"/>
      <c r="Y81" s="424"/>
    </row>
    <row r="82" spans="1:25" ht="21" customHeight="1" thickBot="1" x14ac:dyDescent="0.3">
      <c r="A82" s="927" t="s">
        <v>216</v>
      </c>
      <c r="B82" s="928"/>
      <c r="C82" s="928"/>
      <c r="D82" s="928"/>
      <c r="E82" s="928"/>
      <c r="F82" s="928"/>
      <c r="G82" s="928"/>
      <c r="H82" s="928"/>
      <c r="I82" s="928"/>
      <c r="J82" s="929"/>
      <c r="K82" s="927" t="s">
        <v>233</v>
      </c>
      <c r="L82" s="928"/>
      <c r="M82" s="928"/>
      <c r="N82" s="928"/>
      <c r="O82" s="928"/>
      <c r="P82" s="928"/>
      <c r="Q82" s="928"/>
      <c r="R82" s="928"/>
      <c r="S82" s="928"/>
      <c r="T82" s="928"/>
      <c r="U82" s="928"/>
      <c r="V82" s="929"/>
      <c r="X82" s="443"/>
      <c r="Y82" s="444"/>
    </row>
    <row r="83" spans="1:25" ht="48" customHeight="1" thickBot="1" x14ac:dyDescent="0.3">
      <c r="A83" s="924" t="s">
        <v>129</v>
      </c>
      <c r="B83" s="925"/>
      <c r="C83" s="925"/>
      <c r="D83" s="200"/>
      <c r="E83" s="1153" t="s">
        <v>365</v>
      </c>
      <c r="F83" s="1154"/>
      <c r="G83" s="924" t="s">
        <v>130</v>
      </c>
      <c r="H83" s="925"/>
      <c r="I83" s="925"/>
      <c r="J83" s="926"/>
      <c r="K83" s="1005" t="s">
        <v>235</v>
      </c>
      <c r="L83" s="1006"/>
      <c r="M83" s="54" t="s">
        <v>236</v>
      </c>
      <c r="N83" s="54" t="s">
        <v>367</v>
      </c>
      <c r="O83" s="54"/>
      <c r="P83" s="54" t="s">
        <v>392</v>
      </c>
      <c r="Q83" s="915" t="s">
        <v>53</v>
      </c>
      <c r="R83" s="916"/>
      <c r="S83" s="916"/>
      <c r="T83" s="916"/>
      <c r="U83" s="916"/>
      <c r="V83" s="917"/>
      <c r="X83" s="443"/>
      <c r="Y83" s="444"/>
    </row>
    <row r="84" spans="1:25" ht="33.75" customHeight="1" thickBot="1" x14ac:dyDescent="0.3">
      <c r="A84" s="54" t="s">
        <v>185</v>
      </c>
      <c r="B84" s="341" t="s">
        <v>231</v>
      </c>
      <c r="C84" s="54" t="s">
        <v>184</v>
      </c>
      <c r="D84" s="55"/>
      <c r="E84" s="1155"/>
      <c r="F84" s="1156"/>
      <c r="G84" s="54" t="s">
        <v>366</v>
      </c>
      <c r="H84" s="54"/>
      <c r="I84" s="54" t="s">
        <v>231</v>
      </c>
      <c r="J84" s="56" t="s">
        <v>184</v>
      </c>
      <c r="K84" s="1098" t="s">
        <v>232</v>
      </c>
      <c r="L84" s="1100"/>
      <c r="M84" s="57">
        <v>0.8</v>
      </c>
      <c r="N84" s="425">
        <f>IFERROR(AVERAGE(B85,I85),"")</f>
        <v>0</v>
      </c>
      <c r="O84" s="426"/>
      <c r="P84" s="1092" t="str">
        <f>IFERROR((N84+N85),"")</f>
        <v/>
      </c>
      <c r="Q84" s="918" t="s">
        <v>435</v>
      </c>
      <c r="R84" s="919"/>
      <c r="S84" s="920"/>
      <c r="T84" s="918" t="s">
        <v>55</v>
      </c>
      <c r="U84" s="919"/>
      <c r="V84" s="920"/>
      <c r="X84" s="443"/>
      <c r="Y84" s="444"/>
    </row>
    <row r="85" spans="1:25" ht="33.75" customHeight="1" thickBot="1" x14ac:dyDescent="0.3">
      <c r="A85" s="1094" t="str">
        <f>IFERROR((N81),"")</f>
        <v/>
      </c>
      <c r="B85" s="1094">
        <f>IFERROR((R35*80%),"")</f>
        <v>0</v>
      </c>
      <c r="C85" s="307" t="str">
        <f>IF(C86=0,"",IF(C86&gt;=90,"EXCELENTE",IF(AND(C86&lt;90,C86&gt;65.5),"SATISFACTORIO",IF(C86&lt;=65.5,"INSATISFACTORIO",””))))</f>
        <v>EXCELENTE</v>
      </c>
      <c r="D85" s="329"/>
      <c r="E85" s="1155"/>
      <c r="F85" s="1156"/>
      <c r="G85" s="1096" t="str">
        <f>IFERROR((U81),"")</f>
        <v/>
      </c>
      <c r="H85" s="308"/>
      <c r="I85" s="1096">
        <f>IFERROR((V35*80%),"")</f>
        <v>0</v>
      </c>
      <c r="J85" s="307" t="str">
        <f>IF(J86=0,"",IF(J86&gt;=90,"EXCELENTE",IF(AND(J86&lt;90,J86&gt;=65.5),"SATISFACTORIO",IF(J86&lt;65.5,"INSATISFACTORIO",””))))</f>
        <v/>
      </c>
      <c r="K85" s="922" t="s">
        <v>52</v>
      </c>
      <c r="L85" s="923"/>
      <c r="M85" s="58">
        <v>0.2</v>
      </c>
      <c r="N85" s="425" t="str">
        <f>IFERROR(AVERAGE(A85,G85),"")</f>
        <v/>
      </c>
      <c r="O85" s="427"/>
      <c r="P85" s="1093"/>
      <c r="Q85" s="994">
        <f>IF(F4="FORMATO 3. CONSOLIDADO INFORMACIÓN GENERAL EVALUACIÓN PERIODO DE PRUEBA",IF(C86&lt;65.5,C86,IF(J86&lt;65.5,J86,P84)))</f>
        <v>0</v>
      </c>
      <c r="R85" s="995"/>
      <c r="S85" s="996"/>
      <c r="T85" s="1089" t="str">
        <f>IF(Q85=0,"",IF(Q85&lt;=65.5,"INSATISFACTORIO",IF(AND(Q85&gt;65.5,Q85&lt;90),"SATISFACTORIO",IF(Q85&gt;=90,"EXCELENTE",0))))</f>
        <v/>
      </c>
      <c r="U85" s="1090"/>
      <c r="V85" s="1091"/>
      <c r="X85" s="443"/>
      <c r="Y85" s="444"/>
    </row>
    <row r="86" spans="1:25" ht="24.75" customHeight="1" thickBot="1" x14ac:dyDescent="0.3">
      <c r="A86" s="1095"/>
      <c r="B86" s="1095"/>
      <c r="C86" s="369" t="str">
        <f>IFERROR((A85+B85),"")</f>
        <v/>
      </c>
      <c r="D86" s="59"/>
      <c r="E86" s="1157"/>
      <c r="F86" s="1158"/>
      <c r="G86" s="1097"/>
      <c r="H86" s="309"/>
      <c r="I86" s="1097"/>
      <c r="J86" s="366">
        <f>IFERROR(SUM(G85:I86),"")</f>
        <v>0</v>
      </c>
      <c r="K86" s="1098" t="s">
        <v>99</v>
      </c>
      <c r="L86" s="1099"/>
      <c r="M86" s="1099"/>
      <c r="N86" s="1100"/>
      <c r="O86" s="335"/>
      <c r="P86" s="60" t="str">
        <f>IF(P84=0,"",IF(P84&gt;=90,"EXCELENTE",IF(AND(P84&lt;90,P84&gt;=65.5),"SATISFACTORIO",IF(P84&lt;65.5,"INSATISFACTORIO",””))))</f>
        <v>EXCELENTE</v>
      </c>
      <c r="Q86" s="997"/>
      <c r="R86" s="998"/>
      <c r="S86" s="999"/>
      <c r="T86" s="1089"/>
      <c r="U86" s="1090"/>
      <c r="V86" s="1091"/>
      <c r="X86" s="443"/>
      <c r="Y86" s="444"/>
    </row>
    <row r="87" spans="1:25" ht="15" customHeight="1" thickBot="1" x14ac:dyDescent="0.3">
      <c r="A87" s="744" t="s">
        <v>238</v>
      </c>
      <c r="B87" s="745"/>
      <c r="C87" s="745"/>
      <c r="D87" s="745"/>
      <c r="E87" s="745"/>
      <c r="F87" s="745"/>
      <c r="G87" s="745"/>
      <c r="H87" s="745"/>
      <c r="I87" s="745"/>
      <c r="J87" s="745"/>
      <c r="K87" s="745"/>
      <c r="L87" s="745"/>
      <c r="M87" s="745"/>
      <c r="N87" s="745"/>
      <c r="O87" s="745"/>
      <c r="P87" s="745"/>
      <c r="Q87" s="836"/>
      <c r="R87" s="836"/>
      <c r="S87" s="836"/>
      <c r="T87" s="836"/>
      <c r="U87" s="836"/>
      <c r="V87" s="837"/>
    </row>
    <row r="88" spans="1:25" ht="22.5" customHeight="1" thickBot="1" x14ac:dyDescent="0.3">
      <c r="A88" s="915" t="s">
        <v>170</v>
      </c>
      <c r="B88" s="916"/>
      <c r="C88" s="916"/>
      <c r="D88" s="916"/>
      <c r="E88" s="916"/>
      <c r="F88" s="916"/>
      <c r="G88" s="916"/>
      <c r="H88" s="916"/>
      <c r="I88" s="916"/>
      <c r="J88" s="916"/>
      <c r="K88" s="917"/>
      <c r="L88" s="915" t="s">
        <v>167</v>
      </c>
      <c r="M88" s="916"/>
      <c r="N88" s="916"/>
      <c r="O88" s="916"/>
      <c r="P88" s="916"/>
      <c r="Q88" s="916"/>
      <c r="R88" s="916"/>
      <c r="S88" s="916"/>
      <c r="T88" s="916"/>
      <c r="U88" s="916"/>
      <c r="V88" s="917"/>
    </row>
    <row r="89" spans="1:25" s="450" customFormat="1" ht="47.25" customHeight="1" x14ac:dyDescent="0.3">
      <c r="A89" s="963" t="s">
        <v>54</v>
      </c>
      <c r="B89" s="964"/>
      <c r="C89" s="445" t="s">
        <v>368</v>
      </c>
      <c r="D89" s="446"/>
      <c r="E89" s="911"/>
      <c r="F89" s="912"/>
      <c r="G89" s="447" t="s">
        <v>372</v>
      </c>
      <c r="H89" s="447"/>
      <c r="I89" s="913">
        <v>12</v>
      </c>
      <c r="J89" s="913"/>
      <c r="K89" s="914"/>
      <c r="L89" s="965" t="s">
        <v>54</v>
      </c>
      <c r="M89" s="966"/>
      <c r="N89" s="448" t="s">
        <v>368</v>
      </c>
      <c r="O89" s="446"/>
      <c r="P89" s="1169" t="s">
        <v>481</v>
      </c>
      <c r="Q89" s="1170"/>
      <c r="R89" s="1170"/>
      <c r="S89" s="449" t="s">
        <v>372</v>
      </c>
      <c r="T89" s="913">
        <v>12</v>
      </c>
      <c r="U89" s="913"/>
      <c r="V89" s="1171"/>
    </row>
    <row r="90" spans="1:25" s="450" customFormat="1" ht="43.5" customHeight="1" x14ac:dyDescent="0.3">
      <c r="A90" s="1162" t="s">
        <v>373</v>
      </c>
      <c r="B90" s="1163"/>
      <c r="C90" s="1164"/>
      <c r="D90" s="451"/>
      <c r="E90" s="1165" t="s">
        <v>480</v>
      </c>
      <c r="F90" s="1165"/>
      <c r="G90" s="1165"/>
      <c r="H90" s="1165"/>
      <c r="I90" s="1165"/>
      <c r="J90" s="1165"/>
      <c r="K90" s="1165"/>
      <c r="L90" s="1162" t="s">
        <v>369</v>
      </c>
      <c r="M90" s="1163"/>
      <c r="N90" s="1164"/>
      <c r="O90" s="452"/>
      <c r="P90" s="1101" t="s">
        <v>478</v>
      </c>
      <c r="Q90" s="1101"/>
      <c r="R90" s="1101"/>
      <c r="S90" s="1101"/>
      <c r="T90" s="1101"/>
      <c r="U90" s="1101"/>
      <c r="V90" s="1102"/>
    </row>
    <row r="91" spans="1:25" s="450" customFormat="1" ht="45" customHeight="1" x14ac:dyDescent="0.3">
      <c r="A91" s="1162" t="s">
        <v>370</v>
      </c>
      <c r="B91" s="1163"/>
      <c r="C91" s="1164"/>
      <c r="D91" s="453"/>
      <c r="E91" s="1166" t="s">
        <v>478</v>
      </c>
      <c r="F91" s="1167"/>
      <c r="G91" s="1167"/>
      <c r="H91" s="1167"/>
      <c r="I91" s="1167"/>
      <c r="J91" s="1167"/>
      <c r="K91" s="1167"/>
      <c r="L91" s="1230" t="s">
        <v>370</v>
      </c>
      <c r="M91" s="1231"/>
      <c r="N91" s="1232"/>
      <c r="O91" s="454"/>
      <c r="P91" s="1103" t="s">
        <v>478</v>
      </c>
      <c r="Q91" s="1103"/>
      <c r="R91" s="1103"/>
      <c r="S91" s="1103"/>
      <c r="T91" s="1103"/>
      <c r="U91" s="1103"/>
      <c r="V91" s="1104"/>
    </row>
    <row r="92" spans="1:25" s="450" customFormat="1" ht="70.5" customHeight="1" thickBot="1" x14ac:dyDescent="0.35">
      <c r="A92" s="1159" t="s">
        <v>371</v>
      </c>
      <c r="B92" s="1160"/>
      <c r="C92" s="1161"/>
      <c r="D92" s="455"/>
      <c r="E92" s="1168" t="s">
        <v>487</v>
      </c>
      <c r="F92" s="1168"/>
      <c r="G92" s="1168"/>
      <c r="H92" s="1168"/>
      <c r="I92" s="1168"/>
      <c r="J92" s="1168"/>
      <c r="K92" s="1168"/>
      <c r="L92" s="1159" t="s">
        <v>371</v>
      </c>
      <c r="M92" s="1160"/>
      <c r="N92" s="1161"/>
      <c r="O92" s="456"/>
      <c r="P92" s="1111" t="s">
        <v>479</v>
      </c>
      <c r="Q92" s="1112"/>
      <c r="R92" s="1112"/>
      <c r="S92" s="1112"/>
      <c r="T92" s="1112"/>
      <c r="U92" s="1112"/>
      <c r="V92" s="1113"/>
    </row>
    <row r="93" spans="1:25" ht="26.25" customHeight="1" x14ac:dyDescent="0.25">
      <c r="A93" s="1233" t="s">
        <v>56</v>
      </c>
      <c r="B93" s="1234"/>
      <c r="C93" s="1234"/>
      <c r="D93" s="1234"/>
      <c r="E93" s="1234"/>
      <c r="F93" s="1234"/>
      <c r="G93" s="1234"/>
      <c r="H93" s="1234"/>
      <c r="I93" s="1234"/>
      <c r="J93" s="1234"/>
      <c r="K93" s="1234"/>
      <c r="L93" s="1234"/>
      <c r="M93" s="1234"/>
      <c r="N93" s="1234"/>
      <c r="O93" s="1234"/>
      <c r="P93" s="1234"/>
      <c r="Q93" s="1234"/>
      <c r="R93" s="1234"/>
      <c r="S93" s="1234"/>
      <c r="T93" s="1234"/>
      <c r="U93" s="1234"/>
      <c r="V93" s="1235"/>
    </row>
    <row r="94" spans="1:25" ht="17.25" customHeight="1" x14ac:dyDescent="0.25">
      <c r="A94" s="1236" t="s">
        <v>21</v>
      </c>
      <c r="B94" s="1237"/>
      <c r="C94" s="1237"/>
      <c r="D94" s="1237"/>
      <c r="E94" s="1237"/>
      <c r="F94" s="1237"/>
      <c r="G94" s="1237"/>
      <c r="H94" s="1237"/>
      <c r="I94" s="1237"/>
      <c r="J94" s="1237"/>
      <c r="K94" s="1237"/>
      <c r="L94" s="1237"/>
      <c r="M94" s="1237"/>
      <c r="N94" s="1237"/>
      <c r="O94" s="1237"/>
      <c r="P94" s="1237"/>
      <c r="Q94" s="1237"/>
      <c r="R94" s="1237"/>
      <c r="S94" s="1237"/>
      <c r="T94" s="1237"/>
      <c r="U94" s="1237"/>
      <c r="V94" s="1238"/>
    </row>
    <row r="95" spans="1:25" ht="17.25" customHeight="1" thickBot="1" x14ac:dyDescent="0.3">
      <c r="A95" s="1239"/>
      <c r="B95" s="1240"/>
      <c r="C95" s="1240"/>
      <c r="D95" s="1240"/>
      <c r="E95" s="1240"/>
      <c r="F95" s="1240"/>
      <c r="G95" s="1240"/>
      <c r="H95" s="1240"/>
      <c r="I95" s="1240"/>
      <c r="J95" s="1240"/>
      <c r="K95" s="1240"/>
      <c r="L95" s="1240"/>
      <c r="M95" s="1240"/>
      <c r="N95" s="1240"/>
      <c r="O95" s="1240"/>
      <c r="P95" s="1240"/>
      <c r="Q95" s="1240"/>
      <c r="R95" s="1240"/>
      <c r="S95" s="1240"/>
      <c r="T95" s="1240"/>
      <c r="U95" s="1240"/>
      <c r="V95" s="1241"/>
    </row>
    <row r="96" spans="1:25" ht="27.75" customHeight="1" thickBot="1" x14ac:dyDescent="0.3">
      <c r="A96" s="844" t="s">
        <v>239</v>
      </c>
      <c r="B96" s="845"/>
      <c r="C96" s="845"/>
      <c r="D96" s="845"/>
      <c r="E96" s="845"/>
      <c r="F96" s="845"/>
      <c r="G96" s="845"/>
      <c r="H96" s="845"/>
      <c r="I96" s="845"/>
      <c r="J96" s="845"/>
      <c r="K96" s="845"/>
      <c r="L96" s="845"/>
      <c r="M96" s="845"/>
      <c r="N96" s="845"/>
      <c r="O96" s="845"/>
      <c r="P96" s="845"/>
      <c r="Q96" s="845"/>
      <c r="R96" s="845"/>
      <c r="S96" s="845"/>
      <c r="T96" s="845"/>
      <c r="U96" s="845"/>
      <c r="V96" s="846"/>
    </row>
    <row r="97" spans="1:22" ht="17.25" customHeight="1" thickBot="1" x14ac:dyDescent="0.3">
      <c r="A97" s="1105" t="s">
        <v>58</v>
      </c>
      <c r="B97" s="1106"/>
      <c r="C97" s="1106"/>
      <c r="D97" s="1106"/>
      <c r="E97" s="1106"/>
      <c r="F97" s="1106"/>
      <c r="G97" s="1106"/>
      <c r="H97" s="1106"/>
      <c r="I97" s="1106"/>
      <c r="J97" s="1106"/>
      <c r="K97" s="1107"/>
      <c r="L97" s="1108" t="s">
        <v>59</v>
      </c>
      <c r="M97" s="1109"/>
      <c r="N97" s="1109"/>
      <c r="O97" s="1109"/>
      <c r="P97" s="1109"/>
      <c r="Q97" s="1109"/>
      <c r="R97" s="1109"/>
      <c r="S97" s="1109"/>
      <c r="T97" s="1109"/>
      <c r="U97" s="1109"/>
      <c r="V97" s="1110"/>
    </row>
    <row r="98" spans="1:22" ht="30.75" customHeight="1" thickBot="1" x14ac:dyDescent="0.35">
      <c r="A98" s="1068" t="s">
        <v>394</v>
      </c>
      <c r="B98" s="1069"/>
      <c r="C98" s="1074" t="s">
        <v>486</v>
      </c>
      <c r="D98" s="1075"/>
      <c r="E98" s="1075"/>
      <c r="F98" s="1075"/>
      <c r="G98" s="1076"/>
      <c r="H98" s="321"/>
      <c r="I98" s="961" t="s">
        <v>186</v>
      </c>
      <c r="J98" s="961"/>
      <c r="K98" s="962"/>
      <c r="L98" s="1218" t="s">
        <v>394</v>
      </c>
      <c r="M98" s="1069"/>
      <c r="N98" s="1074" t="str">
        <f>IF(Q98="","",UPPER(CONCATENATE(#REF!," ",#REF!," ",#REF!," ",#REF!)))</f>
        <v/>
      </c>
      <c r="O98" s="1075"/>
      <c r="P98" s="1075"/>
      <c r="Q98" s="1075"/>
      <c r="R98" s="1075"/>
      <c r="S98" s="1076"/>
      <c r="T98" s="961" t="s">
        <v>186</v>
      </c>
      <c r="U98" s="961"/>
      <c r="V98" s="962"/>
    </row>
    <row r="99" spans="1:22" ht="30.75" customHeight="1" x14ac:dyDescent="0.25">
      <c r="A99" s="1070"/>
      <c r="B99" s="1071"/>
      <c r="C99" s="1077"/>
      <c r="D99" s="1078"/>
      <c r="E99" s="1078"/>
      <c r="F99" s="1078"/>
      <c r="G99" s="1079"/>
      <c r="H99" s="322"/>
      <c r="I99" s="1083"/>
      <c r="J99" s="1084"/>
      <c r="K99" s="1085"/>
      <c r="L99" s="1219"/>
      <c r="M99" s="1071"/>
      <c r="N99" s="1077"/>
      <c r="O99" s="1078"/>
      <c r="P99" s="1078"/>
      <c r="Q99" s="1078"/>
      <c r="R99" s="1078"/>
      <c r="S99" s="1079"/>
      <c r="T99" s="1083"/>
      <c r="U99" s="1084"/>
      <c r="V99" s="1085"/>
    </row>
    <row r="100" spans="1:22" ht="17.25" customHeight="1" thickBot="1" x14ac:dyDescent="0.3">
      <c r="A100" s="1072"/>
      <c r="B100" s="1073"/>
      <c r="C100" s="1080"/>
      <c r="D100" s="1081"/>
      <c r="E100" s="1081"/>
      <c r="F100" s="1081"/>
      <c r="G100" s="1082"/>
      <c r="H100" s="323"/>
      <c r="I100" s="1086"/>
      <c r="J100" s="1087"/>
      <c r="K100" s="1088"/>
      <c r="L100" s="1220"/>
      <c r="M100" s="1073"/>
      <c r="N100" s="1080"/>
      <c r="O100" s="1081"/>
      <c r="P100" s="1081"/>
      <c r="Q100" s="1081"/>
      <c r="R100" s="1081"/>
      <c r="S100" s="1082"/>
      <c r="T100" s="1086"/>
      <c r="U100" s="1087"/>
      <c r="V100" s="1088"/>
    </row>
    <row r="101" spans="1:22" ht="26.25" customHeight="1" x14ac:dyDescent="0.25">
      <c r="A101" s="145" t="s">
        <v>61</v>
      </c>
      <c r="B101" s="146"/>
      <c r="C101" s="1200" t="s">
        <v>475</v>
      </c>
      <c r="D101" s="1201"/>
      <c r="E101" s="1201"/>
      <c r="F101" s="1201"/>
      <c r="G101" s="1201"/>
      <c r="H101" s="1201"/>
      <c r="I101" s="1201"/>
      <c r="J101" s="1201"/>
      <c r="K101" s="1202"/>
      <c r="L101" s="147" t="s">
        <v>61</v>
      </c>
      <c r="M101" s="148"/>
      <c r="N101" s="1200" t="s">
        <v>482</v>
      </c>
      <c r="O101" s="1201"/>
      <c r="P101" s="1201"/>
      <c r="Q101" s="1201"/>
      <c r="R101" s="1201"/>
      <c r="S101" s="1201"/>
      <c r="T101" s="1201"/>
      <c r="U101" s="1201"/>
      <c r="V101" s="1201"/>
    </row>
    <row r="102" spans="1:22" ht="17.25" customHeight="1" x14ac:dyDescent="0.25">
      <c r="A102" s="1066" t="s">
        <v>62</v>
      </c>
      <c r="B102" s="1067"/>
      <c r="C102" s="1116"/>
      <c r="D102" s="1117"/>
      <c r="E102" s="1117"/>
      <c r="F102" s="1117"/>
      <c r="G102" s="1117"/>
      <c r="H102" s="1117"/>
      <c r="I102" s="1117"/>
      <c r="J102" s="1117"/>
      <c r="K102" s="1118"/>
      <c r="L102" s="1066" t="s">
        <v>390</v>
      </c>
      <c r="M102" s="1067"/>
      <c r="N102" s="1116"/>
      <c r="O102" s="1117"/>
      <c r="P102" s="1117"/>
      <c r="Q102" s="1117"/>
      <c r="R102" s="1117"/>
      <c r="S102" s="1117"/>
      <c r="T102" s="1117"/>
      <c r="U102" s="1117"/>
      <c r="V102" s="1118"/>
    </row>
    <row r="103" spans="1:22" ht="26.25" customHeight="1" thickBot="1" x14ac:dyDescent="0.3">
      <c r="A103" s="1114"/>
      <c r="B103" s="1115"/>
      <c r="C103" s="1119"/>
      <c r="D103" s="1120"/>
      <c r="E103" s="1120"/>
      <c r="F103" s="1120"/>
      <c r="G103" s="1120"/>
      <c r="H103" s="1120"/>
      <c r="I103" s="1120"/>
      <c r="J103" s="1120"/>
      <c r="K103" s="1121"/>
      <c r="L103" s="1114"/>
      <c r="M103" s="1115"/>
      <c r="N103" s="1119"/>
      <c r="O103" s="1120"/>
      <c r="P103" s="1120"/>
      <c r="Q103" s="1120"/>
      <c r="R103" s="1120"/>
      <c r="S103" s="1120"/>
      <c r="T103" s="1120"/>
      <c r="U103" s="1120"/>
      <c r="V103" s="1121"/>
    </row>
    <row r="104" spans="1:22" ht="28.5" customHeight="1" x14ac:dyDescent="0.25">
      <c r="A104" s="1138" t="s">
        <v>63</v>
      </c>
      <c r="B104" s="1139"/>
      <c r="C104" s="1224"/>
      <c r="D104" s="1225"/>
      <c r="E104" s="1225"/>
      <c r="F104" s="1225"/>
      <c r="G104" s="1225"/>
      <c r="H104" s="1225"/>
      <c r="I104" s="1225"/>
      <c r="J104" s="1225"/>
      <c r="K104" s="1226"/>
      <c r="L104" s="1066" t="s">
        <v>63</v>
      </c>
      <c r="M104" s="1067"/>
      <c r="N104" s="1200"/>
      <c r="O104" s="1201"/>
      <c r="P104" s="1201"/>
      <c r="Q104" s="1201"/>
      <c r="R104" s="1201"/>
      <c r="S104" s="1201"/>
      <c r="T104" s="1201"/>
      <c r="U104" s="1201"/>
      <c r="V104" s="1202"/>
    </row>
    <row r="105" spans="1:22" ht="17.25" customHeight="1" x14ac:dyDescent="0.25">
      <c r="A105" s="1066"/>
      <c r="B105" s="1067"/>
      <c r="C105" s="1227"/>
      <c r="D105" s="1228"/>
      <c r="E105" s="1228"/>
      <c r="F105" s="1228"/>
      <c r="G105" s="1228"/>
      <c r="H105" s="1228"/>
      <c r="I105" s="1228"/>
      <c r="J105" s="1228"/>
      <c r="K105" s="1229"/>
      <c r="L105" s="1066"/>
      <c r="M105" s="1067"/>
      <c r="N105" s="1221"/>
      <c r="O105" s="1222"/>
      <c r="P105" s="1222"/>
      <c r="Q105" s="1222"/>
      <c r="R105" s="1222"/>
      <c r="S105" s="1222"/>
      <c r="T105" s="1222"/>
      <c r="U105" s="1222"/>
      <c r="V105" s="1223"/>
    </row>
    <row r="106" spans="1:22" ht="17.25" customHeight="1" x14ac:dyDescent="0.25">
      <c r="A106" s="1066" t="s">
        <v>62</v>
      </c>
      <c r="B106" s="1067"/>
      <c r="C106" s="1116"/>
      <c r="D106" s="1117"/>
      <c r="E106" s="1117"/>
      <c r="F106" s="1117"/>
      <c r="G106" s="1117"/>
      <c r="H106" s="1117"/>
      <c r="I106" s="1117"/>
      <c r="J106" s="1117"/>
      <c r="K106" s="1118"/>
      <c r="L106" s="1066" t="s">
        <v>390</v>
      </c>
      <c r="M106" s="149"/>
      <c r="N106" s="1077"/>
      <c r="O106" s="1078"/>
      <c r="P106" s="1078"/>
      <c r="Q106" s="1078"/>
      <c r="R106" s="1078"/>
      <c r="S106" s="1078"/>
      <c r="T106" s="1078"/>
      <c r="U106" s="1078"/>
      <c r="V106" s="1079"/>
    </row>
    <row r="107" spans="1:22" ht="16.5" customHeight="1" thickBot="1" x14ac:dyDescent="0.3">
      <c r="A107" s="1114"/>
      <c r="B107" s="1115"/>
      <c r="C107" s="1119"/>
      <c r="D107" s="1120"/>
      <c r="E107" s="1120"/>
      <c r="F107" s="1120"/>
      <c r="G107" s="1120"/>
      <c r="H107" s="1120"/>
      <c r="I107" s="1120"/>
      <c r="J107" s="1120"/>
      <c r="K107" s="1121"/>
      <c r="L107" s="1114"/>
      <c r="M107" s="150"/>
      <c r="N107" s="1080"/>
      <c r="O107" s="1081"/>
      <c r="P107" s="1081"/>
      <c r="Q107" s="1081"/>
      <c r="R107" s="1081"/>
      <c r="S107" s="1081"/>
      <c r="T107" s="1081"/>
      <c r="U107" s="1081"/>
      <c r="V107" s="1082"/>
    </row>
    <row r="108" spans="1:22" ht="21.75" customHeight="1" x14ac:dyDescent="0.25">
      <c r="A108" s="955" t="s">
        <v>217</v>
      </c>
      <c r="B108" s="956"/>
      <c r="C108" s="956"/>
      <c r="D108" s="956"/>
      <c r="E108" s="956"/>
      <c r="F108" s="956"/>
      <c r="G108" s="956"/>
      <c r="H108" s="956"/>
      <c r="I108" s="956"/>
      <c r="J108" s="956"/>
      <c r="K108" s="957"/>
      <c r="L108" s="955" t="s">
        <v>217</v>
      </c>
      <c r="M108" s="956"/>
      <c r="N108" s="956"/>
      <c r="O108" s="956"/>
      <c r="P108" s="956"/>
      <c r="Q108" s="956"/>
      <c r="R108" s="956"/>
      <c r="S108" s="956"/>
      <c r="T108" s="956"/>
      <c r="U108" s="956"/>
      <c r="V108" s="957"/>
    </row>
    <row r="109" spans="1:22" ht="50.25" customHeight="1" thickBot="1" x14ac:dyDescent="0.3">
      <c r="A109" s="958"/>
      <c r="B109" s="959"/>
      <c r="C109" s="959"/>
      <c r="D109" s="959"/>
      <c r="E109" s="959"/>
      <c r="F109" s="959"/>
      <c r="G109" s="959"/>
      <c r="H109" s="959"/>
      <c r="I109" s="959"/>
      <c r="J109" s="959"/>
      <c r="K109" s="960"/>
      <c r="L109" s="958"/>
      <c r="M109" s="959"/>
      <c r="N109" s="959"/>
      <c r="O109" s="959"/>
      <c r="P109" s="959"/>
      <c r="Q109" s="959"/>
      <c r="R109" s="959"/>
      <c r="S109" s="959"/>
      <c r="T109" s="959"/>
      <c r="U109" s="959"/>
      <c r="V109" s="960"/>
    </row>
    <row r="110" spans="1:22" ht="27.75" customHeight="1" thickBot="1" x14ac:dyDescent="0.3">
      <c r="A110" s="941" t="s">
        <v>464</v>
      </c>
      <c r="B110" s="942"/>
      <c r="C110" s="942"/>
      <c r="D110" s="942"/>
      <c r="E110" s="943"/>
      <c r="F110" s="943"/>
      <c r="G110" s="943"/>
      <c r="H110" s="943"/>
      <c r="I110" s="943"/>
      <c r="J110" s="943"/>
      <c r="K110" s="943"/>
      <c r="L110" s="943"/>
      <c r="M110" s="943"/>
      <c r="N110" s="943"/>
      <c r="O110" s="943"/>
      <c r="P110" s="943"/>
      <c r="Q110" s="943"/>
      <c r="R110" s="943"/>
      <c r="S110" s="942"/>
      <c r="T110" s="942"/>
      <c r="U110" s="942"/>
      <c r="V110" s="944"/>
    </row>
    <row r="111" spans="1:22" ht="17.25" customHeight="1" x14ac:dyDescent="0.25">
      <c r="A111" s="945" t="s">
        <v>64</v>
      </c>
      <c r="B111" s="946"/>
      <c r="C111" s="947"/>
      <c r="D111" s="428"/>
      <c r="E111" s="951"/>
      <c r="F111" s="930" t="s">
        <v>65</v>
      </c>
      <c r="G111" s="931"/>
      <c r="H111" s="931"/>
      <c r="I111" s="954"/>
      <c r="J111" s="932"/>
      <c r="K111" s="933"/>
      <c r="L111" s="933"/>
      <c r="M111" s="934"/>
      <c r="N111" s="930" t="s">
        <v>66</v>
      </c>
      <c r="O111" s="931"/>
      <c r="P111" s="931"/>
      <c r="Q111" s="931"/>
      <c r="R111" s="932"/>
      <c r="S111" s="933"/>
      <c r="T111" s="933"/>
      <c r="U111" s="933"/>
      <c r="V111" s="934"/>
    </row>
    <row r="112" spans="1:22" ht="17.25" customHeight="1" x14ac:dyDescent="0.25">
      <c r="A112" s="945"/>
      <c r="B112" s="946"/>
      <c r="C112" s="947"/>
      <c r="D112" s="428"/>
      <c r="E112" s="952"/>
      <c r="F112" s="759"/>
      <c r="G112" s="760"/>
      <c r="H112" s="760"/>
      <c r="I112" s="761"/>
      <c r="J112" s="935"/>
      <c r="K112" s="936"/>
      <c r="L112" s="936"/>
      <c r="M112" s="937"/>
      <c r="N112" s="759"/>
      <c r="O112" s="760"/>
      <c r="P112" s="760"/>
      <c r="Q112" s="760"/>
      <c r="R112" s="935"/>
      <c r="S112" s="936"/>
      <c r="T112" s="936"/>
      <c r="U112" s="936"/>
      <c r="V112" s="937"/>
    </row>
    <row r="113" spans="1:22" ht="17.25" customHeight="1" thickBot="1" x14ac:dyDescent="0.3">
      <c r="A113" s="948"/>
      <c r="B113" s="949"/>
      <c r="C113" s="950"/>
      <c r="D113" s="429"/>
      <c r="E113" s="953"/>
      <c r="F113" s="762"/>
      <c r="G113" s="763"/>
      <c r="H113" s="763"/>
      <c r="I113" s="764"/>
      <c r="J113" s="938"/>
      <c r="K113" s="939"/>
      <c r="L113" s="939"/>
      <c r="M113" s="940"/>
      <c r="N113" s="762"/>
      <c r="O113" s="763"/>
      <c r="P113" s="763"/>
      <c r="Q113" s="763"/>
      <c r="R113" s="938"/>
      <c r="S113" s="939"/>
      <c r="T113" s="939"/>
      <c r="U113" s="939"/>
      <c r="V113" s="940"/>
    </row>
    <row r="114" spans="1:22" ht="75" customHeight="1" x14ac:dyDescent="0.25">
      <c r="A114" s="1198" t="s">
        <v>460</v>
      </c>
      <c r="B114" s="1199"/>
      <c r="C114" s="1199"/>
      <c r="D114" s="1199"/>
      <c r="E114" s="1199"/>
      <c r="F114" s="1199"/>
      <c r="G114" s="1199"/>
      <c r="H114" s="1199"/>
      <c r="I114" s="1199"/>
      <c r="J114" s="1199"/>
      <c r="K114" s="1199"/>
      <c r="L114" s="1199"/>
      <c r="M114" s="1199"/>
      <c r="N114" s="1199"/>
      <c r="O114" s="1199"/>
      <c r="P114" s="1199"/>
      <c r="Q114" s="1199"/>
      <c r="R114" s="1199"/>
      <c r="S114" s="1199"/>
      <c r="T114" s="1199"/>
      <c r="U114" s="1199"/>
      <c r="V114" s="1199"/>
    </row>
    <row r="115" spans="1:22" ht="17.25" hidden="1" customHeight="1" x14ac:dyDescent="0.25"/>
    <row r="116" spans="1:22" ht="17.25" hidden="1" customHeight="1" x14ac:dyDescent="0.25"/>
    <row r="117" spans="1:22" ht="17.25" hidden="1" customHeight="1" x14ac:dyDescent="0.25"/>
    <row r="118" spans="1:22" ht="17.25" hidden="1" customHeight="1" x14ac:dyDescent="0.25"/>
    <row r="119" spans="1:22" ht="17.25" hidden="1" customHeight="1" x14ac:dyDescent="0.25"/>
    <row r="120" spans="1:22" ht="17.25" hidden="1" customHeight="1" x14ac:dyDescent="0.25"/>
    <row r="121" spans="1:22" ht="17.25" hidden="1" customHeight="1" x14ac:dyDescent="0.25"/>
    <row r="122" spans="1:22" ht="17.25" hidden="1" customHeight="1" x14ac:dyDescent="0.25"/>
    <row r="123" spans="1:22" ht="17.25" hidden="1" customHeight="1" x14ac:dyDescent="0.25"/>
    <row r="124" spans="1:22" ht="17.25" hidden="1" customHeight="1" x14ac:dyDescent="0.25"/>
    <row r="125" spans="1:22" ht="17.25" hidden="1" customHeight="1" x14ac:dyDescent="0.25"/>
    <row r="126" spans="1:22" ht="17.25" hidden="1" customHeight="1" x14ac:dyDescent="0.25"/>
    <row r="127" spans="1:22" ht="17.25" hidden="1" customHeight="1" x14ac:dyDescent="0.25"/>
    <row r="128" spans="1:22" ht="17.25" hidden="1" customHeight="1" x14ac:dyDescent="0.25"/>
    <row r="129" ht="17.25" hidden="1" customHeight="1" x14ac:dyDescent="0.25"/>
    <row r="130" ht="17.25" hidden="1" customHeight="1" x14ac:dyDescent="0.25"/>
    <row r="131" ht="17.25" hidden="1" customHeight="1" x14ac:dyDescent="0.25"/>
    <row r="132" ht="17.25" hidden="1" customHeight="1" x14ac:dyDescent="0.25"/>
    <row r="133" ht="17.25" hidden="1" customHeight="1" x14ac:dyDescent="0.25"/>
    <row r="134" ht="17.25" hidden="1" customHeight="1" x14ac:dyDescent="0.25"/>
    <row r="135" ht="17.25" hidden="1" customHeight="1" x14ac:dyDescent="0.25"/>
    <row r="136" ht="17.25" hidden="1" customHeight="1" x14ac:dyDescent="0.25"/>
    <row r="137" ht="17.25" hidden="1" customHeight="1" x14ac:dyDescent="0.25"/>
    <row r="138" ht="17.25" hidden="1" customHeight="1" x14ac:dyDescent="0.25"/>
    <row r="139" ht="17.25" hidden="1" customHeight="1" x14ac:dyDescent="0.25"/>
    <row r="140" ht="17.25" hidden="1" customHeight="1" x14ac:dyDescent="0.25"/>
    <row r="141" ht="17.25" hidden="1" customHeight="1" x14ac:dyDescent="0.25"/>
    <row r="142" ht="17.25" hidden="1" customHeight="1" x14ac:dyDescent="0.25"/>
    <row r="143" ht="17.25" hidden="1" customHeight="1" x14ac:dyDescent="0.25"/>
    <row r="144" ht="17.25" hidden="1" customHeight="1" x14ac:dyDescent="0.25"/>
    <row r="145" ht="17.25" hidden="1" customHeight="1" x14ac:dyDescent="0.25"/>
    <row r="146" ht="17.25" hidden="1" customHeight="1" x14ac:dyDescent="0.25"/>
    <row r="147" ht="17.25" hidden="1" customHeight="1" x14ac:dyDescent="0.25"/>
    <row r="148" ht="17.25" hidden="1" customHeight="1" x14ac:dyDescent="0.25"/>
    <row r="149" ht="17.25" hidden="1" customHeight="1" x14ac:dyDescent="0.25"/>
    <row r="150" ht="17.25" hidden="1" customHeight="1" x14ac:dyDescent="0.25"/>
    <row r="151" ht="17.25" hidden="1" customHeight="1" x14ac:dyDescent="0.25"/>
    <row r="152" ht="17.25" hidden="1" customHeight="1" x14ac:dyDescent="0.25"/>
    <row r="153" ht="17.25" hidden="1" customHeight="1" x14ac:dyDescent="0.25"/>
    <row r="154" ht="17.25" hidden="1" customHeight="1" x14ac:dyDescent="0.25"/>
    <row r="155" ht="17.25" hidden="1" customHeight="1" x14ac:dyDescent="0.25"/>
    <row r="156" ht="17.25" hidden="1" customHeight="1" x14ac:dyDescent="0.25"/>
    <row r="157" ht="17.25" hidden="1" customHeight="1" x14ac:dyDescent="0.25"/>
    <row r="158" ht="17.25" hidden="1" customHeight="1" x14ac:dyDescent="0.25"/>
    <row r="159" ht="17.25" hidden="1" customHeight="1" x14ac:dyDescent="0.25"/>
    <row r="160" ht="17.25" hidden="1" customHeight="1" x14ac:dyDescent="0.25"/>
    <row r="161" ht="17.25" hidden="1" customHeight="1" x14ac:dyDescent="0.25"/>
    <row r="162" ht="17.25" hidden="1" customHeight="1" x14ac:dyDescent="0.25"/>
    <row r="163" ht="17.25" hidden="1" customHeight="1" x14ac:dyDescent="0.25"/>
    <row r="164" ht="17.25" hidden="1" customHeight="1" x14ac:dyDescent="0.25"/>
    <row r="165" ht="17.25" hidden="1" customHeight="1" x14ac:dyDescent="0.25"/>
    <row r="166" ht="17.25" hidden="1" customHeight="1" x14ac:dyDescent="0.25"/>
    <row r="167" ht="17.25" hidden="1" customHeight="1" x14ac:dyDescent="0.25"/>
    <row r="168" ht="17.25" hidden="1" customHeight="1" x14ac:dyDescent="0.25"/>
    <row r="169" ht="17.25" hidden="1" customHeight="1" x14ac:dyDescent="0.25"/>
    <row r="170" ht="17.25" hidden="1" customHeight="1" x14ac:dyDescent="0.25"/>
    <row r="171" ht="17.25" hidden="1" customHeight="1" x14ac:dyDescent="0.25"/>
    <row r="172" ht="17.25" hidden="1" customHeight="1" x14ac:dyDescent="0.25"/>
    <row r="173" ht="17.25" hidden="1" customHeight="1" x14ac:dyDescent="0.25"/>
    <row r="174" ht="17.25" hidden="1" customHeight="1" x14ac:dyDescent="0.25"/>
    <row r="175" ht="17.25" hidden="1" customHeight="1" x14ac:dyDescent="0.25"/>
    <row r="176" ht="17.25" hidden="1" customHeight="1" x14ac:dyDescent="0.25"/>
    <row r="177" ht="17.25" hidden="1" customHeight="1" x14ac:dyDescent="0.25"/>
    <row r="178" ht="17.25" hidden="1" customHeight="1" x14ac:dyDescent="0.25"/>
    <row r="179" ht="17.25" hidden="1" customHeight="1" x14ac:dyDescent="0.25"/>
    <row r="180" ht="17.25" hidden="1" customHeight="1" x14ac:dyDescent="0.25"/>
    <row r="181" ht="17.25" hidden="1" customHeight="1" x14ac:dyDescent="0.25"/>
    <row r="182" ht="17.25" hidden="1" customHeight="1" x14ac:dyDescent="0.25"/>
    <row r="183" ht="17.25" hidden="1" customHeight="1" x14ac:dyDescent="0.25"/>
    <row r="184" ht="17.25" hidden="1" customHeight="1" x14ac:dyDescent="0.25"/>
    <row r="185" ht="17.25" hidden="1" customHeight="1" x14ac:dyDescent="0.25"/>
    <row r="186" ht="17.25" hidden="1" customHeight="1" x14ac:dyDescent="0.25"/>
    <row r="187" ht="17.25" hidden="1" customHeight="1" x14ac:dyDescent="0.25"/>
    <row r="188" ht="17.25" hidden="1" customHeight="1" x14ac:dyDescent="0.25"/>
    <row r="189" ht="17.25" hidden="1" customHeight="1" x14ac:dyDescent="0.25"/>
    <row r="190" ht="17.25" hidden="1" customHeight="1" x14ac:dyDescent="0.25"/>
    <row r="191" ht="17.25" hidden="1" customHeight="1" x14ac:dyDescent="0.25"/>
    <row r="192" ht="17.25" hidden="1" customHeight="1" x14ac:dyDescent="0.25"/>
    <row r="193" ht="17.25" hidden="1" customHeight="1" x14ac:dyDescent="0.25"/>
    <row r="194" ht="17.25" hidden="1" customHeight="1" x14ac:dyDescent="0.25"/>
    <row r="195" ht="17.25" hidden="1" customHeight="1" x14ac:dyDescent="0.25"/>
    <row r="196" ht="17.25" hidden="1" customHeight="1" x14ac:dyDescent="0.25"/>
    <row r="197" ht="17.25" hidden="1" customHeight="1" x14ac:dyDescent="0.25"/>
    <row r="198" ht="17.25" hidden="1" customHeight="1" x14ac:dyDescent="0.25"/>
    <row r="199" ht="17.25" hidden="1" customHeight="1" x14ac:dyDescent="0.25"/>
    <row r="200" ht="17.25" hidden="1" customHeight="1" x14ac:dyDescent="0.25"/>
    <row r="201" ht="17.25" hidden="1" customHeight="1" x14ac:dyDescent="0.25"/>
    <row r="202" ht="17.25" hidden="1" customHeight="1" x14ac:dyDescent="0.25"/>
    <row r="203" ht="17.25" hidden="1" customHeight="1" x14ac:dyDescent="0.25"/>
    <row r="204" ht="17.25" hidden="1" customHeight="1" x14ac:dyDescent="0.25"/>
    <row r="205" ht="17.25" hidden="1" customHeight="1" x14ac:dyDescent="0.25"/>
    <row r="206" ht="17.25" hidden="1" customHeight="1" x14ac:dyDescent="0.25"/>
    <row r="207" ht="17.25" hidden="1" customHeight="1" x14ac:dyDescent="0.25"/>
    <row r="208" ht="17.25" hidden="1" customHeight="1" x14ac:dyDescent="0.25"/>
    <row r="209" ht="17.25" hidden="1" customHeight="1" x14ac:dyDescent="0.25"/>
    <row r="210" ht="17.25" hidden="1" customHeight="1" x14ac:dyDescent="0.25"/>
    <row r="211" ht="17.25" hidden="1" customHeight="1" x14ac:dyDescent="0.25"/>
    <row r="212" ht="17.25" hidden="1" customHeight="1" x14ac:dyDescent="0.25"/>
    <row r="213" ht="17.25" hidden="1" customHeight="1" x14ac:dyDescent="0.25"/>
    <row r="214" ht="17.25" hidden="1" customHeight="1" x14ac:dyDescent="0.25"/>
    <row r="215" ht="17.25" hidden="1" customHeight="1" x14ac:dyDescent="0.25"/>
    <row r="216" ht="17.25" hidden="1" customHeight="1" x14ac:dyDescent="0.25"/>
    <row r="217" ht="17.25" hidden="1" customHeight="1" x14ac:dyDescent="0.25"/>
    <row r="218" ht="17.25" hidden="1" customHeight="1" x14ac:dyDescent="0.25"/>
    <row r="219" ht="17.25" hidden="1" customHeight="1" x14ac:dyDescent="0.25"/>
    <row r="220" ht="17.25" hidden="1" customHeight="1" x14ac:dyDescent="0.25"/>
    <row r="221" ht="17.25" hidden="1" customHeight="1" x14ac:dyDescent="0.25"/>
    <row r="222" ht="17.25" hidden="1" customHeight="1" x14ac:dyDescent="0.25"/>
    <row r="223" ht="17.25" hidden="1" customHeight="1" x14ac:dyDescent="0.25"/>
    <row r="224" ht="17.25" hidden="1" customHeight="1" x14ac:dyDescent="0.25"/>
    <row r="225" ht="17.25" hidden="1" customHeight="1" x14ac:dyDescent="0.25"/>
    <row r="226" ht="17.25" hidden="1" customHeight="1" x14ac:dyDescent="0.25"/>
    <row r="227" ht="17.25" hidden="1" customHeight="1" x14ac:dyDescent="0.25"/>
    <row r="228" ht="17.25" hidden="1" customHeight="1" x14ac:dyDescent="0.25"/>
    <row r="229" ht="17.25" hidden="1" customHeight="1" x14ac:dyDescent="0.25"/>
    <row r="230" ht="17.25" hidden="1" customHeight="1" x14ac:dyDescent="0.25"/>
    <row r="231" ht="17.25" hidden="1" customHeight="1" x14ac:dyDescent="0.25"/>
    <row r="232" ht="17.25" hidden="1" customHeight="1" x14ac:dyDescent="0.25"/>
    <row r="233" ht="17.25" hidden="1" customHeight="1" x14ac:dyDescent="0.25"/>
    <row r="234" ht="17.25" hidden="1" customHeight="1" x14ac:dyDescent="0.25"/>
    <row r="235" ht="17.25" hidden="1" customHeight="1" x14ac:dyDescent="0.25"/>
    <row r="236" ht="17.25" hidden="1" customHeight="1" x14ac:dyDescent="0.25"/>
    <row r="237" ht="17.25" hidden="1" customHeight="1" x14ac:dyDescent="0.25"/>
    <row r="238" ht="17.25" hidden="1" customHeight="1" x14ac:dyDescent="0.25"/>
    <row r="239" ht="17.25" hidden="1" customHeight="1" x14ac:dyDescent="0.25"/>
    <row r="240" ht="17.25" hidden="1" customHeight="1" x14ac:dyDescent="0.25"/>
    <row r="241" ht="17.25" hidden="1" customHeight="1" x14ac:dyDescent="0.25"/>
    <row r="242" ht="17.25" hidden="1" customHeight="1" x14ac:dyDescent="0.25"/>
    <row r="243" ht="17.25" hidden="1" customHeight="1" x14ac:dyDescent="0.25"/>
    <row r="244" ht="17.25" hidden="1" customHeight="1" x14ac:dyDescent="0.25"/>
    <row r="245" ht="17.25" hidden="1" customHeight="1" x14ac:dyDescent="0.25"/>
    <row r="246" ht="17.25" hidden="1" customHeight="1" x14ac:dyDescent="0.25"/>
    <row r="247" ht="17.25" hidden="1" customHeight="1" x14ac:dyDescent="0.25"/>
    <row r="248" ht="17.25" hidden="1" customHeight="1" x14ac:dyDescent="0.25"/>
    <row r="249" ht="17.25" hidden="1" customHeight="1" x14ac:dyDescent="0.25"/>
    <row r="250" ht="17.25" hidden="1" customHeight="1" x14ac:dyDescent="0.25"/>
    <row r="251" ht="17.25" hidden="1" customHeight="1" x14ac:dyDescent="0.25"/>
    <row r="252" ht="17.25" hidden="1" customHeight="1" x14ac:dyDescent="0.25"/>
    <row r="253" ht="17.25" hidden="1" customHeight="1" x14ac:dyDescent="0.25"/>
    <row r="254" ht="17.25" hidden="1" customHeight="1" x14ac:dyDescent="0.25"/>
    <row r="255" ht="17.25" hidden="1" customHeight="1" x14ac:dyDescent="0.25"/>
    <row r="256" ht="17.25" hidden="1" customHeight="1" x14ac:dyDescent="0.25"/>
    <row r="257" ht="17.25" hidden="1" customHeight="1" x14ac:dyDescent="0.25"/>
    <row r="258" ht="17.25" hidden="1" customHeight="1" x14ac:dyDescent="0.25"/>
    <row r="259" ht="17.25" hidden="1" customHeight="1" x14ac:dyDescent="0.25"/>
    <row r="260" ht="17.25" hidden="1" customHeight="1" x14ac:dyDescent="0.25"/>
    <row r="261" ht="17.25" hidden="1" customHeight="1" x14ac:dyDescent="0.25"/>
    <row r="262" ht="17.25" hidden="1" customHeight="1" x14ac:dyDescent="0.25"/>
    <row r="263" ht="17.25" hidden="1" customHeight="1" x14ac:dyDescent="0.25"/>
    <row r="264" ht="17.25" hidden="1" customHeight="1" x14ac:dyDescent="0.25"/>
    <row r="265" ht="17.25" hidden="1" customHeight="1" x14ac:dyDescent="0.25"/>
    <row r="266" ht="17.25" hidden="1" customHeight="1" x14ac:dyDescent="0.25"/>
    <row r="267" ht="17.25" hidden="1" customHeight="1" x14ac:dyDescent="0.25"/>
    <row r="268" ht="17.25" hidden="1" customHeight="1" x14ac:dyDescent="0.25"/>
    <row r="269" ht="17.25" hidden="1" customHeight="1" x14ac:dyDescent="0.25"/>
    <row r="270" ht="17.25" hidden="1" customHeight="1" x14ac:dyDescent="0.25"/>
    <row r="271" ht="17.25" hidden="1" customHeight="1" x14ac:dyDescent="0.25"/>
    <row r="272" ht="17.25" hidden="1" customHeight="1" x14ac:dyDescent="0.25"/>
    <row r="273" ht="17.25" hidden="1" customHeight="1" x14ac:dyDescent="0.25"/>
    <row r="274" ht="17.25" hidden="1" customHeight="1" x14ac:dyDescent="0.25"/>
    <row r="275" ht="17.25" hidden="1" customHeight="1" x14ac:dyDescent="0.25"/>
    <row r="276" ht="17.25" hidden="1" customHeight="1" x14ac:dyDescent="0.25"/>
    <row r="277" ht="17.25" hidden="1" customHeight="1" x14ac:dyDescent="0.25"/>
    <row r="278" ht="17.25" hidden="1" customHeight="1" x14ac:dyDescent="0.25"/>
    <row r="279" ht="17.25" hidden="1" customHeight="1" x14ac:dyDescent="0.25"/>
    <row r="280" ht="17.25" hidden="1" customHeight="1" x14ac:dyDescent="0.25"/>
    <row r="281" ht="17.25" hidden="1" customHeight="1" x14ac:dyDescent="0.25"/>
    <row r="282" ht="17.25" hidden="1" customHeight="1" x14ac:dyDescent="0.25"/>
    <row r="283" ht="17.25" hidden="1" customHeight="1" x14ac:dyDescent="0.25"/>
    <row r="284" ht="17.25" hidden="1" customHeight="1" x14ac:dyDescent="0.25"/>
    <row r="285" ht="17.25" hidden="1" customHeight="1" x14ac:dyDescent="0.25"/>
    <row r="286" ht="17.25" hidden="1" customHeight="1" x14ac:dyDescent="0.25"/>
    <row r="287" ht="17.25" hidden="1" customHeight="1" x14ac:dyDescent="0.25"/>
    <row r="288" ht="17.25" hidden="1" customHeight="1" x14ac:dyDescent="0.25"/>
    <row r="289" ht="17.25" hidden="1" customHeight="1" x14ac:dyDescent="0.25"/>
    <row r="290" ht="17.25" hidden="1" customHeight="1" x14ac:dyDescent="0.25"/>
    <row r="291" ht="17.25" hidden="1" customHeight="1" x14ac:dyDescent="0.25"/>
    <row r="292" ht="17.25" hidden="1" customHeight="1" x14ac:dyDescent="0.25"/>
    <row r="293" ht="17.25" hidden="1" customHeight="1" x14ac:dyDescent="0.25"/>
    <row r="294" ht="17.25" hidden="1" customHeight="1" x14ac:dyDescent="0.25"/>
    <row r="295" ht="17.25" hidden="1" customHeight="1" x14ac:dyDescent="0.25"/>
    <row r="296" ht="17.25" hidden="1" customHeight="1" x14ac:dyDescent="0.25"/>
    <row r="297" ht="17.25" hidden="1" customHeight="1" x14ac:dyDescent="0.25"/>
    <row r="298" ht="17.25" hidden="1" customHeight="1" x14ac:dyDescent="0.25"/>
    <row r="299" ht="17.25" hidden="1" customHeight="1" x14ac:dyDescent="0.25"/>
    <row r="300" ht="17.25" hidden="1" customHeight="1" x14ac:dyDescent="0.25"/>
    <row r="301" ht="17.25" hidden="1" customHeight="1" x14ac:dyDescent="0.25"/>
    <row r="302" ht="17.25" hidden="1" customHeight="1" x14ac:dyDescent="0.25"/>
    <row r="303" ht="17.25" hidden="1" customHeight="1" x14ac:dyDescent="0.25"/>
    <row r="304" ht="17.25" hidden="1" customHeight="1" x14ac:dyDescent="0.25"/>
    <row r="305" ht="17.25" hidden="1" customHeight="1" x14ac:dyDescent="0.25"/>
    <row r="306" ht="17.25" hidden="1" customHeight="1" x14ac:dyDescent="0.25"/>
    <row r="307" ht="17.25" hidden="1" customHeight="1" x14ac:dyDescent="0.25"/>
    <row r="308" ht="17.25" hidden="1" customHeight="1" x14ac:dyDescent="0.25"/>
    <row r="309" ht="17.25" hidden="1" customHeight="1" x14ac:dyDescent="0.25"/>
    <row r="310" ht="17.25" hidden="1" customHeight="1" x14ac:dyDescent="0.25"/>
    <row r="311" ht="17.25" hidden="1" customHeight="1" x14ac:dyDescent="0.25"/>
    <row r="312" ht="17.25" hidden="1" customHeight="1" x14ac:dyDescent="0.25"/>
    <row r="313" ht="17.25" hidden="1" customHeight="1" x14ac:dyDescent="0.25"/>
    <row r="314" ht="17.25" hidden="1" customHeight="1" x14ac:dyDescent="0.25"/>
    <row r="315" ht="17.25" hidden="1" customHeight="1" x14ac:dyDescent="0.25"/>
    <row r="316" ht="17.25" hidden="1" customHeight="1" x14ac:dyDescent="0.25"/>
    <row r="317" ht="17.25" hidden="1" customHeight="1" x14ac:dyDescent="0.25"/>
    <row r="318" ht="17.25" hidden="1" customHeight="1" x14ac:dyDescent="0.25"/>
    <row r="319" ht="17.25" hidden="1" customHeight="1" x14ac:dyDescent="0.25"/>
    <row r="320" ht="17.25" hidden="1" customHeight="1" x14ac:dyDescent="0.25"/>
    <row r="321" ht="17.25" hidden="1" customHeight="1" x14ac:dyDescent="0.25"/>
    <row r="322" ht="17.25" hidden="1" customHeight="1" x14ac:dyDescent="0.25"/>
    <row r="323" ht="17.25" hidden="1" customHeight="1" x14ac:dyDescent="0.25"/>
    <row r="324" ht="17.25" hidden="1" customHeight="1" x14ac:dyDescent="0.25"/>
    <row r="325" ht="17.25" hidden="1" customHeight="1" x14ac:dyDescent="0.25"/>
    <row r="326" ht="17.25" hidden="1" customHeight="1" x14ac:dyDescent="0.25"/>
    <row r="327" ht="17.25" hidden="1" customHeight="1" x14ac:dyDescent="0.25"/>
    <row r="328" ht="17.25" hidden="1" customHeight="1" x14ac:dyDescent="0.25"/>
    <row r="329" ht="17.25" hidden="1" customHeight="1" x14ac:dyDescent="0.25"/>
    <row r="330" ht="17.25" hidden="1" customHeight="1" x14ac:dyDescent="0.25"/>
    <row r="331" ht="17.25" hidden="1" customHeight="1" x14ac:dyDescent="0.25"/>
    <row r="332" ht="17.25" hidden="1" customHeight="1" x14ac:dyDescent="0.25"/>
    <row r="333" ht="17.25" hidden="1" customHeight="1" x14ac:dyDescent="0.25"/>
    <row r="334" ht="17.25" hidden="1" customHeight="1" x14ac:dyDescent="0.25"/>
    <row r="335" ht="17.25" hidden="1" customHeight="1" x14ac:dyDescent="0.25"/>
    <row r="336" ht="17.25" hidden="1" customHeight="1" x14ac:dyDescent="0.25"/>
    <row r="337" ht="17.25" hidden="1" customHeight="1" x14ac:dyDescent="0.25"/>
    <row r="338" ht="17.25" hidden="1" customHeight="1" x14ac:dyDescent="0.25"/>
    <row r="339" ht="17.25" hidden="1" customHeight="1" x14ac:dyDescent="0.25"/>
    <row r="340" ht="17.25" hidden="1" customHeight="1" x14ac:dyDescent="0.25"/>
    <row r="341" ht="17.25" hidden="1" customHeight="1" x14ac:dyDescent="0.25"/>
    <row r="342" ht="17.25" hidden="1" customHeight="1" x14ac:dyDescent="0.25"/>
    <row r="343" ht="17.25" hidden="1" customHeight="1" x14ac:dyDescent="0.25"/>
    <row r="344" ht="17.25" hidden="1" customHeight="1" x14ac:dyDescent="0.25"/>
    <row r="345" ht="17.25" hidden="1" customHeight="1" x14ac:dyDescent="0.25"/>
    <row r="346" ht="17.25" hidden="1" customHeight="1" x14ac:dyDescent="0.25"/>
    <row r="347" ht="17.25" hidden="1" customHeight="1" x14ac:dyDescent="0.25"/>
    <row r="348" ht="17.25" hidden="1" customHeight="1" x14ac:dyDescent="0.25"/>
    <row r="349" ht="17.25" hidden="1" customHeight="1" x14ac:dyDescent="0.25"/>
    <row r="350" ht="17.25" hidden="1" customHeight="1" x14ac:dyDescent="0.25"/>
    <row r="351" ht="17.25" hidden="1" customHeight="1" x14ac:dyDescent="0.25"/>
    <row r="352" ht="17.25" hidden="1" customHeight="1" x14ac:dyDescent="0.25"/>
    <row r="353" ht="17.25" hidden="1" customHeight="1" x14ac:dyDescent="0.25"/>
    <row r="354" ht="17.25" hidden="1" customHeight="1" x14ac:dyDescent="0.25"/>
    <row r="355" ht="17.25" hidden="1" customHeight="1" x14ac:dyDescent="0.25"/>
    <row r="356" ht="17.25" hidden="1" customHeight="1" x14ac:dyDescent="0.25"/>
    <row r="357" ht="17.25" hidden="1" customHeight="1" x14ac:dyDescent="0.25"/>
    <row r="358" ht="17.25" hidden="1" customHeight="1" x14ac:dyDescent="0.25"/>
    <row r="359" ht="17.25" hidden="1" customHeight="1" x14ac:dyDescent="0.25"/>
    <row r="360" ht="17.25" hidden="1" customHeight="1" x14ac:dyDescent="0.25"/>
    <row r="361" ht="17.25" hidden="1" customHeight="1" x14ac:dyDescent="0.25"/>
    <row r="362" ht="17.25" hidden="1" customHeight="1" x14ac:dyDescent="0.25"/>
    <row r="363" ht="17.25" hidden="1" customHeight="1" x14ac:dyDescent="0.25"/>
    <row r="364" ht="17.25" hidden="1" customHeight="1" x14ac:dyDescent="0.25"/>
    <row r="365" ht="17.25" hidden="1" customHeight="1" x14ac:dyDescent="0.25"/>
    <row r="366" ht="17.25" hidden="1" customHeight="1" x14ac:dyDescent="0.25"/>
    <row r="367" ht="17.25" hidden="1" customHeight="1" x14ac:dyDescent="0.25"/>
    <row r="368" ht="17.25" hidden="1" customHeight="1" x14ac:dyDescent="0.25"/>
    <row r="369" ht="17.25" hidden="1" customHeight="1" x14ac:dyDescent="0.25"/>
    <row r="370" ht="17.25" hidden="1" customHeight="1" x14ac:dyDescent="0.25"/>
    <row r="371" ht="17.25" hidden="1" customHeight="1" x14ac:dyDescent="0.25"/>
    <row r="372" ht="17.25" hidden="1" customHeight="1" x14ac:dyDescent="0.25"/>
    <row r="373" ht="17.25" hidden="1" customHeight="1" x14ac:dyDescent="0.25"/>
    <row r="374" ht="17.25" hidden="1" customHeight="1" x14ac:dyDescent="0.25"/>
    <row r="375" ht="17.25" hidden="1" customHeight="1" x14ac:dyDescent="0.25"/>
    <row r="376" ht="17.25" hidden="1" customHeight="1" x14ac:dyDescent="0.25"/>
    <row r="377" ht="17.25" hidden="1" customHeight="1" x14ac:dyDescent="0.25"/>
    <row r="378" ht="17.25" hidden="1" customHeight="1" x14ac:dyDescent="0.25"/>
    <row r="379" ht="17.25" hidden="1" customHeight="1" x14ac:dyDescent="0.25"/>
    <row r="380" ht="17.25" hidden="1" customHeight="1" x14ac:dyDescent="0.25"/>
    <row r="381" ht="17.25" hidden="1" customHeight="1" x14ac:dyDescent="0.25"/>
    <row r="382" ht="17.25" hidden="1" customHeight="1" x14ac:dyDescent="0.25"/>
    <row r="383" ht="17.25" hidden="1" customHeight="1" x14ac:dyDescent="0.25"/>
    <row r="384" ht="17.25" hidden="1" customHeight="1" x14ac:dyDescent="0.25"/>
    <row r="385" ht="17.25" hidden="1" customHeight="1" x14ac:dyDescent="0.25"/>
    <row r="386" ht="17.25" hidden="1" customHeight="1" x14ac:dyDescent="0.25"/>
    <row r="387" ht="17.25" hidden="1" customHeight="1" x14ac:dyDescent="0.25"/>
    <row r="388" ht="17.25" hidden="1" customHeight="1" x14ac:dyDescent="0.25"/>
    <row r="389" ht="17.25" hidden="1" customHeight="1" x14ac:dyDescent="0.25"/>
    <row r="390" ht="17.25" hidden="1" customHeight="1" x14ac:dyDescent="0.25"/>
    <row r="391" ht="17.25" hidden="1" customHeight="1" x14ac:dyDescent="0.25"/>
    <row r="392" ht="17.25" hidden="1" customHeight="1" x14ac:dyDescent="0.25"/>
    <row r="393" ht="17.25" hidden="1" customHeight="1" x14ac:dyDescent="0.25"/>
    <row r="394" ht="17.25" hidden="1" customHeight="1" x14ac:dyDescent="0.25"/>
    <row r="395" ht="17.25" hidden="1" customHeight="1" x14ac:dyDescent="0.25"/>
    <row r="396" ht="17.25" hidden="1" customHeight="1" x14ac:dyDescent="0.25"/>
    <row r="397" ht="17.25" hidden="1" customHeight="1" x14ac:dyDescent="0.25"/>
    <row r="398" ht="17.25" hidden="1" customHeight="1" x14ac:dyDescent="0.25"/>
    <row r="399" ht="17.25" hidden="1" customHeight="1" x14ac:dyDescent="0.25"/>
    <row r="400" ht="17.25" hidden="1" customHeight="1" x14ac:dyDescent="0.25"/>
    <row r="401" ht="17.25" hidden="1" customHeight="1" x14ac:dyDescent="0.25"/>
    <row r="402" ht="17.25" hidden="1" customHeight="1" x14ac:dyDescent="0.25"/>
    <row r="403" ht="17.25" hidden="1" customHeight="1" x14ac:dyDescent="0.25"/>
    <row r="404" ht="17.25" hidden="1" customHeight="1" x14ac:dyDescent="0.25"/>
    <row r="405" ht="17.25" hidden="1" customHeight="1" x14ac:dyDescent="0.25"/>
    <row r="406" ht="17.25" hidden="1" customHeight="1" x14ac:dyDescent="0.25"/>
    <row r="407" ht="17.25" hidden="1" customHeight="1" x14ac:dyDescent="0.25"/>
    <row r="408" ht="17.25" hidden="1" customHeight="1" x14ac:dyDescent="0.25"/>
    <row r="409" ht="17.25" hidden="1" customHeight="1" x14ac:dyDescent="0.25"/>
    <row r="410" ht="17.25" hidden="1" customHeight="1" x14ac:dyDescent="0.25"/>
    <row r="411" ht="17.25" hidden="1" customHeight="1" x14ac:dyDescent="0.25"/>
    <row r="412" ht="17.25" hidden="1" customHeight="1" x14ac:dyDescent="0.25"/>
    <row r="413" ht="17.25" hidden="1" customHeight="1" x14ac:dyDescent="0.25"/>
    <row r="414" ht="17.25" hidden="1" customHeight="1" x14ac:dyDescent="0.25"/>
    <row r="415" ht="17.25" hidden="1" customHeight="1" x14ac:dyDescent="0.25"/>
    <row r="416" ht="17.25" hidden="1" customHeight="1" x14ac:dyDescent="0.25"/>
    <row r="417" ht="17.25" hidden="1" customHeight="1" x14ac:dyDescent="0.25"/>
    <row r="418" ht="17.25" hidden="1" customHeight="1" x14ac:dyDescent="0.25"/>
    <row r="419" ht="17.25" hidden="1" customHeight="1" x14ac:dyDescent="0.25"/>
    <row r="420" ht="17.25" hidden="1" customHeight="1" x14ac:dyDescent="0.25"/>
    <row r="421" ht="17.25" hidden="1" customHeight="1" x14ac:dyDescent="0.25"/>
    <row r="422" ht="17.25" hidden="1" customHeight="1" x14ac:dyDescent="0.25"/>
    <row r="423" ht="17.25" hidden="1" customHeight="1" x14ac:dyDescent="0.25"/>
    <row r="424" ht="17.25" hidden="1" customHeight="1" x14ac:dyDescent="0.25"/>
    <row r="425" ht="17.25" hidden="1" customHeight="1" x14ac:dyDescent="0.25"/>
    <row r="426" ht="17.25" hidden="1" customHeight="1" x14ac:dyDescent="0.25"/>
    <row r="427" ht="17.25" hidden="1" customHeight="1" x14ac:dyDescent="0.25"/>
    <row r="428" ht="17.25" hidden="1" customHeight="1" x14ac:dyDescent="0.25"/>
    <row r="429" ht="17.25" hidden="1" customHeight="1" x14ac:dyDescent="0.25"/>
    <row r="430" ht="17.25" hidden="1" customHeight="1" x14ac:dyDescent="0.25"/>
    <row r="431" ht="17.25" hidden="1" customHeight="1" x14ac:dyDescent="0.25"/>
    <row r="432" ht="17.25" hidden="1" customHeight="1" x14ac:dyDescent="0.25"/>
    <row r="433" ht="17.25" hidden="1" customHeight="1" x14ac:dyDescent="0.25"/>
    <row r="434" ht="17.25" hidden="1" customHeight="1" x14ac:dyDescent="0.25"/>
    <row r="435" ht="17.25" hidden="1" customHeight="1" x14ac:dyDescent="0.25"/>
    <row r="436" ht="17.25" hidden="1" customHeight="1" x14ac:dyDescent="0.25"/>
    <row r="437" ht="17.25" hidden="1" customHeight="1" x14ac:dyDescent="0.25"/>
    <row r="438" ht="17.25" hidden="1" customHeight="1" x14ac:dyDescent="0.25"/>
    <row r="439" ht="17.25" hidden="1" customHeight="1" x14ac:dyDescent="0.25"/>
    <row r="440" ht="17.25" hidden="1" customHeight="1" x14ac:dyDescent="0.25"/>
    <row r="441" ht="17.25" hidden="1" customHeight="1" x14ac:dyDescent="0.25"/>
    <row r="442" ht="17.25" hidden="1" customHeight="1" x14ac:dyDescent="0.25"/>
    <row r="443" ht="17.25" hidden="1" customHeight="1" x14ac:dyDescent="0.25"/>
    <row r="444" ht="17.25" hidden="1" customHeight="1" x14ac:dyDescent="0.25"/>
    <row r="445" ht="17.25" hidden="1" customHeight="1" x14ac:dyDescent="0.25"/>
    <row r="446" ht="17.25" hidden="1" customHeight="1" x14ac:dyDescent="0.25"/>
    <row r="447" ht="17.25" hidden="1" customHeight="1" x14ac:dyDescent="0.25"/>
    <row r="448" ht="17.25" hidden="1" customHeight="1" x14ac:dyDescent="0.25"/>
    <row r="449" ht="17.25" hidden="1" customHeight="1" x14ac:dyDescent="0.25"/>
    <row r="450" ht="17.25" hidden="1" customHeight="1" x14ac:dyDescent="0.25"/>
    <row r="451" ht="17.25" hidden="1" customHeight="1" x14ac:dyDescent="0.25"/>
    <row r="452" ht="17.25" hidden="1" customHeight="1" x14ac:dyDescent="0.25"/>
    <row r="453" ht="17.25" hidden="1" customHeight="1" x14ac:dyDescent="0.25"/>
    <row r="454" ht="17.25" hidden="1" customHeight="1" x14ac:dyDescent="0.25"/>
    <row r="455" ht="17.25" hidden="1" customHeight="1" x14ac:dyDescent="0.25"/>
    <row r="456" ht="17.25" hidden="1" customHeight="1" x14ac:dyDescent="0.25"/>
    <row r="457" ht="17.25" hidden="1" customHeight="1" x14ac:dyDescent="0.25"/>
    <row r="458" ht="17.25" hidden="1" customHeight="1" x14ac:dyDescent="0.25"/>
    <row r="459" ht="17.25" hidden="1" customHeight="1" x14ac:dyDescent="0.25"/>
    <row r="460" ht="17.25" hidden="1" customHeight="1" x14ac:dyDescent="0.25"/>
    <row r="461" ht="17.25" hidden="1" customHeight="1" x14ac:dyDescent="0.25"/>
    <row r="462" ht="17.25" hidden="1" customHeight="1" x14ac:dyDescent="0.25"/>
    <row r="463" ht="17.25" hidden="1" customHeight="1" x14ac:dyDescent="0.25"/>
    <row r="464" ht="17.25" hidden="1" customHeight="1" x14ac:dyDescent="0.25"/>
    <row r="465" ht="17.25" hidden="1" customHeight="1" x14ac:dyDescent="0.25"/>
    <row r="466" ht="17.25" hidden="1" customHeight="1" x14ac:dyDescent="0.25"/>
    <row r="467" ht="17.25" hidden="1" customHeight="1" x14ac:dyDescent="0.25"/>
    <row r="468" ht="17.25" hidden="1" customHeight="1" x14ac:dyDescent="0.25"/>
    <row r="469" ht="17.25" hidden="1" customHeight="1" x14ac:dyDescent="0.25"/>
    <row r="470" ht="17.25" hidden="1" customHeight="1" x14ac:dyDescent="0.25"/>
    <row r="471" ht="17.25" hidden="1" customHeight="1" x14ac:dyDescent="0.25"/>
    <row r="472" ht="17.25" hidden="1" customHeight="1" x14ac:dyDescent="0.25"/>
    <row r="473" ht="17.25" hidden="1" customHeight="1" x14ac:dyDescent="0.25"/>
    <row r="474" ht="17.25" hidden="1" customHeight="1" x14ac:dyDescent="0.25"/>
    <row r="475" ht="17.25" hidden="1" customHeight="1" x14ac:dyDescent="0.25"/>
    <row r="476" ht="17.25" hidden="1" customHeight="1" x14ac:dyDescent="0.25"/>
    <row r="477" ht="17.25" hidden="1" customHeight="1" x14ac:dyDescent="0.25"/>
    <row r="478" ht="17.25" hidden="1" customHeight="1" x14ac:dyDescent="0.25"/>
    <row r="479" ht="17.25" hidden="1" customHeight="1" x14ac:dyDescent="0.25"/>
    <row r="480" ht="17.25" hidden="1" customHeight="1" x14ac:dyDescent="0.25"/>
    <row r="481" ht="17.25" hidden="1" customHeight="1" x14ac:dyDescent="0.25"/>
    <row r="482" ht="17.25" hidden="1" customHeight="1" x14ac:dyDescent="0.25"/>
    <row r="483" ht="17.25" hidden="1" customHeight="1" x14ac:dyDescent="0.25"/>
    <row r="484" ht="17.25" hidden="1" customHeight="1" x14ac:dyDescent="0.25"/>
    <row r="485" ht="17.25" hidden="1" customHeight="1" x14ac:dyDescent="0.25"/>
    <row r="486" ht="17.25" hidden="1" customHeight="1" x14ac:dyDescent="0.25"/>
    <row r="487" ht="17.25" hidden="1" customHeight="1" x14ac:dyDescent="0.25"/>
    <row r="488" ht="17.25" hidden="1" customHeight="1" x14ac:dyDescent="0.25"/>
    <row r="489" ht="17.25" hidden="1" customHeight="1" x14ac:dyDescent="0.25"/>
    <row r="490" ht="17.25" hidden="1" customHeight="1" x14ac:dyDescent="0.25"/>
    <row r="491" ht="17.25" hidden="1" customHeight="1" x14ac:dyDescent="0.25"/>
    <row r="492" ht="17.25" hidden="1" customHeight="1" x14ac:dyDescent="0.25"/>
    <row r="493" ht="17.25" hidden="1" customHeight="1" x14ac:dyDescent="0.25"/>
    <row r="494" ht="17.25" hidden="1" customHeight="1" x14ac:dyDescent="0.25"/>
    <row r="495" ht="17.25" hidden="1" customHeight="1" x14ac:dyDescent="0.25"/>
    <row r="496" ht="17.25" hidden="1" customHeight="1" x14ac:dyDescent="0.25"/>
    <row r="497" ht="17.25" hidden="1" customHeight="1" x14ac:dyDescent="0.25"/>
    <row r="498" ht="17.25" hidden="1" customHeight="1" x14ac:dyDescent="0.25"/>
    <row r="499" ht="17.25" hidden="1" customHeight="1" x14ac:dyDescent="0.25"/>
    <row r="500" ht="17.25" hidden="1" customHeight="1" x14ac:dyDescent="0.25"/>
    <row r="501" ht="17.25" hidden="1" customHeight="1" x14ac:dyDescent="0.25"/>
    <row r="502" ht="17.25" hidden="1" customHeight="1" x14ac:dyDescent="0.25"/>
    <row r="503" ht="17.25" hidden="1" customHeight="1" x14ac:dyDescent="0.25"/>
    <row r="504" ht="17.25" hidden="1" customHeight="1" x14ac:dyDescent="0.25"/>
    <row r="505" ht="17.25" hidden="1" customHeight="1" x14ac:dyDescent="0.25"/>
    <row r="506" ht="17.25" hidden="1" customHeight="1" x14ac:dyDescent="0.25"/>
    <row r="507" ht="17.25" hidden="1" customHeight="1" x14ac:dyDescent="0.25"/>
    <row r="508" ht="17.25" hidden="1" customHeight="1" x14ac:dyDescent="0.25"/>
    <row r="509" ht="17.25" hidden="1" customHeight="1" x14ac:dyDescent="0.25"/>
    <row r="510" ht="17.25" hidden="1" customHeight="1" x14ac:dyDescent="0.25"/>
    <row r="511" ht="17.25" hidden="1" customHeight="1" x14ac:dyDescent="0.25"/>
    <row r="512" ht="17.25" hidden="1" customHeight="1" x14ac:dyDescent="0.25"/>
    <row r="513" ht="17.25" hidden="1" customHeight="1" x14ac:dyDescent="0.25"/>
    <row r="514" ht="17.25" hidden="1" customHeight="1" x14ac:dyDescent="0.25"/>
    <row r="515" ht="17.25" hidden="1" customHeight="1" x14ac:dyDescent="0.25"/>
    <row r="516" ht="17.25" hidden="1" customHeight="1" x14ac:dyDescent="0.25"/>
    <row r="517" ht="17.25" hidden="1" customHeight="1" x14ac:dyDescent="0.25"/>
    <row r="518" ht="17.25" hidden="1" customHeight="1" x14ac:dyDescent="0.25"/>
    <row r="519" ht="17.25" hidden="1" customHeight="1" x14ac:dyDescent="0.25"/>
    <row r="520" ht="17.25" hidden="1" customHeight="1" x14ac:dyDescent="0.25"/>
    <row r="521" ht="17.25" hidden="1" customHeight="1" x14ac:dyDescent="0.25"/>
    <row r="522" ht="17.25" hidden="1" customHeight="1" x14ac:dyDescent="0.25"/>
    <row r="523" ht="17.25" hidden="1" customHeight="1" x14ac:dyDescent="0.25"/>
    <row r="524" ht="17.25" hidden="1" customHeight="1" x14ac:dyDescent="0.25"/>
    <row r="525" ht="17.25" hidden="1" customHeight="1" x14ac:dyDescent="0.25"/>
    <row r="526" ht="17.25" hidden="1" customHeight="1" x14ac:dyDescent="0.25"/>
    <row r="527" ht="17.25" hidden="1" customHeight="1" x14ac:dyDescent="0.25"/>
    <row r="528" ht="17.25" hidden="1" customHeight="1" x14ac:dyDescent="0.25"/>
    <row r="529" ht="17.25" hidden="1" customHeight="1" x14ac:dyDescent="0.25"/>
    <row r="530" ht="17.25" hidden="1" customHeight="1" x14ac:dyDescent="0.25"/>
    <row r="531" ht="17.25" hidden="1" customHeight="1" x14ac:dyDescent="0.25"/>
    <row r="532" ht="17.25" hidden="1" customHeight="1" x14ac:dyDescent="0.25"/>
    <row r="533" ht="17.25" hidden="1" customHeight="1" x14ac:dyDescent="0.25"/>
    <row r="534" ht="17.25" hidden="1" customHeight="1" x14ac:dyDescent="0.25"/>
    <row r="535" ht="17.25" hidden="1" customHeight="1" x14ac:dyDescent="0.25"/>
    <row r="536" ht="17.25" hidden="1" customHeight="1" x14ac:dyDescent="0.25"/>
    <row r="537" ht="17.25" hidden="1" customHeight="1" x14ac:dyDescent="0.25"/>
    <row r="538" ht="17.25" hidden="1" customHeight="1" x14ac:dyDescent="0.25"/>
    <row r="539" ht="17.25" hidden="1" customHeight="1" x14ac:dyDescent="0.25"/>
    <row r="540" ht="17.25" hidden="1" customHeight="1" x14ac:dyDescent="0.25"/>
    <row r="541" ht="17.25" hidden="1" customHeight="1" x14ac:dyDescent="0.25"/>
    <row r="542" ht="17.25" hidden="1" customHeight="1" x14ac:dyDescent="0.25"/>
    <row r="543" ht="17.25" hidden="1" customHeight="1" x14ac:dyDescent="0.25"/>
    <row r="544" ht="17.25" hidden="1" customHeight="1" x14ac:dyDescent="0.25"/>
    <row r="545" ht="17.25" hidden="1" customHeight="1" x14ac:dyDescent="0.25"/>
    <row r="546" ht="17.25" hidden="1" customHeight="1" x14ac:dyDescent="0.25"/>
    <row r="547" ht="17.25" hidden="1" customHeight="1" x14ac:dyDescent="0.25"/>
    <row r="548" ht="17.25" hidden="1" customHeight="1" x14ac:dyDescent="0.25"/>
    <row r="549" ht="17.25" hidden="1" customHeight="1" x14ac:dyDescent="0.25"/>
    <row r="550" ht="17.25" hidden="1" customHeight="1" x14ac:dyDescent="0.25"/>
    <row r="551" ht="17.25" hidden="1" customHeight="1" x14ac:dyDescent="0.25"/>
    <row r="552" ht="17.25" hidden="1" customHeight="1" x14ac:dyDescent="0.25"/>
    <row r="553" ht="17.25" hidden="1" customHeight="1" x14ac:dyDescent="0.25"/>
    <row r="554" ht="17.25" hidden="1" customHeight="1" x14ac:dyDescent="0.25"/>
    <row r="555" ht="17.25" hidden="1" customHeight="1" x14ac:dyDescent="0.25"/>
    <row r="556" ht="17.25" hidden="1" customHeight="1" x14ac:dyDescent="0.25"/>
    <row r="557" ht="17.25" hidden="1" customHeight="1" x14ac:dyDescent="0.25"/>
    <row r="558" ht="17.25" hidden="1" customHeight="1" x14ac:dyDescent="0.25"/>
    <row r="559" ht="17.25" hidden="1" customHeight="1" x14ac:dyDescent="0.25"/>
    <row r="560" ht="17.25" hidden="1" customHeight="1" x14ac:dyDescent="0.25"/>
    <row r="561" ht="17.25" hidden="1" customHeight="1" x14ac:dyDescent="0.25"/>
    <row r="562" ht="17.25" hidden="1" customHeight="1" x14ac:dyDescent="0.25"/>
    <row r="563" ht="17.25" hidden="1" customHeight="1" x14ac:dyDescent="0.25"/>
    <row r="564" ht="17.25" hidden="1" customHeight="1" x14ac:dyDescent="0.25"/>
    <row r="565" ht="17.25" hidden="1" customHeight="1" x14ac:dyDescent="0.25"/>
    <row r="566" ht="17.25" hidden="1" customHeight="1" x14ac:dyDescent="0.25"/>
    <row r="567" ht="17.25" hidden="1" customHeight="1" x14ac:dyDescent="0.25"/>
    <row r="568" ht="17.25" hidden="1" customHeight="1" x14ac:dyDescent="0.25"/>
    <row r="569" ht="17.25" hidden="1" customHeight="1" x14ac:dyDescent="0.25"/>
    <row r="570" ht="17.25" hidden="1" customHeight="1" x14ac:dyDescent="0.25"/>
    <row r="571" ht="17.25" hidden="1" customHeight="1" x14ac:dyDescent="0.25"/>
    <row r="572" ht="17.25" hidden="1" customHeight="1" x14ac:dyDescent="0.25"/>
    <row r="573" ht="17.25" hidden="1" customHeight="1" x14ac:dyDescent="0.25"/>
    <row r="574" ht="17.25" hidden="1" customHeight="1" x14ac:dyDescent="0.25"/>
    <row r="575" ht="17.25" hidden="1" customHeight="1" x14ac:dyDescent="0.25"/>
    <row r="576" ht="17.25" hidden="1" customHeight="1" x14ac:dyDescent="0.25"/>
    <row r="577" ht="17.25" hidden="1" customHeight="1" x14ac:dyDescent="0.25"/>
    <row r="578" ht="17.25" hidden="1" customHeight="1" x14ac:dyDescent="0.25"/>
    <row r="579" ht="17.25" hidden="1" customHeight="1" x14ac:dyDescent="0.25"/>
    <row r="580" ht="17.25" hidden="1" customHeight="1" x14ac:dyDescent="0.25"/>
    <row r="581" ht="17.25" hidden="1" customHeight="1" x14ac:dyDescent="0.25"/>
    <row r="582" ht="17.25" hidden="1" customHeight="1" x14ac:dyDescent="0.25"/>
    <row r="583" ht="17.25" hidden="1" customHeight="1" x14ac:dyDescent="0.25"/>
    <row r="584" ht="17.25" hidden="1" customHeight="1" x14ac:dyDescent="0.25"/>
    <row r="585" ht="17.25" hidden="1" customHeight="1" x14ac:dyDescent="0.25"/>
    <row r="586" ht="17.25" hidden="1" customHeight="1" x14ac:dyDescent="0.25"/>
    <row r="587" ht="17.25" hidden="1" customHeight="1" x14ac:dyDescent="0.25"/>
    <row r="588" ht="17.25" hidden="1" customHeight="1" x14ac:dyDescent="0.25"/>
    <row r="589" ht="17.25" hidden="1" customHeight="1" x14ac:dyDescent="0.25"/>
    <row r="590" ht="17.25" hidden="1" customHeight="1" x14ac:dyDescent="0.25"/>
    <row r="591" ht="17.25" hidden="1" customHeight="1" x14ac:dyDescent="0.25"/>
    <row r="592" ht="17.25" hidden="1" customHeight="1" x14ac:dyDescent="0.25"/>
    <row r="593" ht="17.25" hidden="1" customHeight="1" x14ac:dyDescent="0.25"/>
    <row r="594" ht="17.25" hidden="1" customHeight="1" x14ac:dyDescent="0.25"/>
    <row r="595" ht="17.25" hidden="1" customHeight="1" x14ac:dyDescent="0.25"/>
    <row r="596" ht="17.25" hidden="1" customHeight="1" x14ac:dyDescent="0.25"/>
    <row r="597" ht="17.25" hidden="1" customHeight="1" x14ac:dyDescent="0.25"/>
    <row r="598" ht="17.25" hidden="1" customHeight="1" x14ac:dyDescent="0.25"/>
    <row r="599" ht="17.25" hidden="1" customHeight="1" x14ac:dyDescent="0.25"/>
    <row r="600" ht="17.25" hidden="1" customHeight="1" x14ac:dyDescent="0.25"/>
    <row r="601" ht="17.25" hidden="1" customHeight="1" x14ac:dyDescent="0.25"/>
    <row r="602" ht="17.25" hidden="1" customHeight="1" x14ac:dyDescent="0.25"/>
    <row r="603" ht="17.25" hidden="1" customHeight="1" x14ac:dyDescent="0.25"/>
    <row r="604" ht="17.25" hidden="1" customHeight="1" x14ac:dyDescent="0.25"/>
    <row r="605" ht="17.25" hidden="1" customHeight="1" x14ac:dyDescent="0.25"/>
    <row r="606" ht="17.25" hidden="1" customHeight="1" x14ac:dyDescent="0.25"/>
    <row r="607" ht="17.25" hidden="1" customHeight="1" x14ac:dyDescent="0.25"/>
    <row r="608" ht="17.25" hidden="1" customHeight="1" x14ac:dyDescent="0.25"/>
    <row r="609" ht="17.25" hidden="1" customHeight="1" x14ac:dyDescent="0.25"/>
    <row r="610" ht="17.25" hidden="1" customHeight="1" x14ac:dyDescent="0.25"/>
    <row r="611" ht="17.25" hidden="1" customHeight="1" x14ac:dyDescent="0.25"/>
    <row r="612" ht="17.25" hidden="1" customHeight="1" x14ac:dyDescent="0.25"/>
    <row r="613" ht="17.25" hidden="1" customHeight="1" x14ac:dyDescent="0.25"/>
    <row r="614" ht="17.25" hidden="1" customHeight="1" x14ac:dyDescent="0.25"/>
    <row r="615" ht="17.25" hidden="1" customHeight="1" x14ac:dyDescent="0.25"/>
    <row r="616" ht="17.25" hidden="1" customHeight="1" x14ac:dyDescent="0.25"/>
    <row r="617" ht="17.25" hidden="1" customHeight="1" x14ac:dyDescent="0.25"/>
    <row r="618" ht="17.25" hidden="1" customHeight="1" x14ac:dyDescent="0.25"/>
    <row r="619" ht="17.25" hidden="1" customHeight="1" x14ac:dyDescent="0.25"/>
    <row r="620" ht="17.25" hidden="1" customHeight="1" x14ac:dyDescent="0.25"/>
    <row r="621" ht="17.25" hidden="1" customHeight="1" x14ac:dyDescent="0.25"/>
    <row r="622" ht="17.25" hidden="1" customHeight="1" x14ac:dyDescent="0.25"/>
    <row r="623" ht="17.25" hidden="1" customHeight="1" x14ac:dyDescent="0.25"/>
    <row r="624" ht="17.25" hidden="1" customHeight="1" x14ac:dyDescent="0.25"/>
    <row r="625" ht="17.25" hidden="1" customHeight="1" x14ac:dyDescent="0.25"/>
    <row r="626" ht="17.25" hidden="1" customHeight="1" x14ac:dyDescent="0.25"/>
    <row r="627" ht="17.25" hidden="1" customHeight="1" x14ac:dyDescent="0.25"/>
    <row r="628" ht="17.25" hidden="1" customHeight="1" x14ac:dyDescent="0.25"/>
    <row r="629" ht="17.25" hidden="1" customHeight="1" x14ac:dyDescent="0.25"/>
    <row r="630" ht="17.25" hidden="1" customHeight="1" x14ac:dyDescent="0.25"/>
    <row r="631" ht="17.25" hidden="1" customHeight="1" x14ac:dyDescent="0.25"/>
    <row r="632" ht="17.25" hidden="1" customHeight="1" x14ac:dyDescent="0.25"/>
    <row r="633" ht="17.25" hidden="1" customHeight="1" x14ac:dyDescent="0.25"/>
    <row r="634" ht="17.25" hidden="1" customHeight="1" x14ac:dyDescent="0.25"/>
    <row r="635" ht="17.25" hidden="1" customHeight="1" x14ac:dyDescent="0.25"/>
    <row r="636" ht="17.25" hidden="1" customHeight="1" x14ac:dyDescent="0.25"/>
    <row r="637" ht="17.25" hidden="1" customHeight="1" x14ac:dyDescent="0.25"/>
    <row r="638" ht="17.25" hidden="1" customHeight="1" x14ac:dyDescent="0.25"/>
    <row r="639" ht="17.25" hidden="1" customHeight="1" x14ac:dyDescent="0.25"/>
    <row r="640" ht="17.25" hidden="1" customHeight="1" x14ac:dyDescent="0.25"/>
    <row r="641" ht="17.25" hidden="1" customHeight="1" x14ac:dyDescent="0.25"/>
    <row r="642" ht="17.25" hidden="1" customHeight="1" x14ac:dyDescent="0.25"/>
    <row r="643" ht="17.25" hidden="1" customHeight="1" x14ac:dyDescent="0.25"/>
    <row r="644" ht="17.25" hidden="1" customHeight="1" x14ac:dyDescent="0.25"/>
    <row r="645" ht="17.25" hidden="1" customHeight="1" x14ac:dyDescent="0.25"/>
    <row r="646" ht="17.25" hidden="1" customHeight="1" x14ac:dyDescent="0.25"/>
    <row r="647" ht="17.25" hidden="1" customHeight="1" x14ac:dyDescent="0.25"/>
    <row r="648" ht="17.25" hidden="1" customHeight="1" x14ac:dyDescent="0.25"/>
    <row r="649" ht="17.25" hidden="1" customHeight="1" x14ac:dyDescent="0.25"/>
    <row r="650" ht="17.25" hidden="1" customHeight="1" x14ac:dyDescent="0.25"/>
    <row r="651" ht="17.25" hidden="1" customHeight="1" x14ac:dyDescent="0.25"/>
    <row r="652" ht="17.25" hidden="1" customHeight="1" x14ac:dyDescent="0.25"/>
    <row r="653" ht="17.25" hidden="1" customHeight="1" x14ac:dyDescent="0.25"/>
    <row r="654" ht="17.25" hidden="1" customHeight="1" x14ac:dyDescent="0.25"/>
    <row r="655" ht="17.25" hidden="1" customHeight="1" x14ac:dyDescent="0.25"/>
    <row r="656" ht="17.25" hidden="1" customHeight="1" x14ac:dyDescent="0.25"/>
    <row r="657" ht="17.25" hidden="1" customHeight="1" x14ac:dyDescent="0.25"/>
    <row r="658" ht="17.25" hidden="1" customHeight="1" x14ac:dyDescent="0.25"/>
    <row r="659" ht="17.25" hidden="1" customHeight="1" x14ac:dyDescent="0.25"/>
    <row r="660" ht="17.25" hidden="1" customHeight="1" x14ac:dyDescent="0.25"/>
    <row r="661" ht="17.25" hidden="1" customHeight="1" x14ac:dyDescent="0.25"/>
    <row r="662" ht="17.25" hidden="1" customHeight="1" x14ac:dyDescent="0.25"/>
    <row r="663" ht="17.25" hidden="1" customHeight="1" x14ac:dyDescent="0.25"/>
    <row r="664" ht="17.25" hidden="1" customHeight="1" x14ac:dyDescent="0.25"/>
    <row r="665" ht="17.25" hidden="1" customHeight="1" x14ac:dyDescent="0.25"/>
    <row r="666" ht="17.25" hidden="1" customHeight="1" x14ac:dyDescent="0.25"/>
    <row r="667" ht="17.25" hidden="1" customHeight="1" x14ac:dyDescent="0.25"/>
    <row r="668" ht="17.25" hidden="1" customHeight="1" x14ac:dyDescent="0.25"/>
    <row r="669" ht="17.25" hidden="1" customHeight="1" x14ac:dyDescent="0.25"/>
    <row r="670" ht="17.25" hidden="1" customHeight="1" x14ac:dyDescent="0.25"/>
    <row r="671" ht="17.25" hidden="1" customHeight="1" x14ac:dyDescent="0.25"/>
    <row r="672" ht="17.25" hidden="1" customHeight="1" x14ac:dyDescent="0.25"/>
    <row r="673" ht="17.25" hidden="1" customHeight="1" x14ac:dyDescent="0.25"/>
    <row r="674" ht="17.25" hidden="1" customHeight="1" x14ac:dyDescent="0.25"/>
    <row r="675" ht="17.25" hidden="1" customHeight="1" x14ac:dyDescent="0.25"/>
    <row r="676" ht="17.25" hidden="1" customHeight="1" x14ac:dyDescent="0.25"/>
    <row r="677" ht="17.25" hidden="1" customHeight="1" x14ac:dyDescent="0.25"/>
    <row r="678" ht="17.25" hidden="1" customHeight="1" x14ac:dyDescent="0.25"/>
    <row r="679" ht="17.25" hidden="1" customHeight="1" x14ac:dyDescent="0.25"/>
    <row r="680" ht="17.25" hidden="1" customHeight="1" x14ac:dyDescent="0.25"/>
    <row r="681" ht="17.25" hidden="1" customHeight="1" x14ac:dyDescent="0.25"/>
    <row r="682" ht="17.25" hidden="1" customHeight="1" x14ac:dyDescent="0.25"/>
    <row r="683" ht="17.25" hidden="1" customHeight="1" x14ac:dyDescent="0.25"/>
    <row r="684" ht="17.25" hidden="1" customHeight="1" x14ac:dyDescent="0.25"/>
    <row r="685" ht="17.25" hidden="1" customHeight="1" x14ac:dyDescent="0.25"/>
    <row r="686" ht="17.25" hidden="1" customHeight="1" x14ac:dyDescent="0.25"/>
    <row r="687" ht="17.25" hidden="1" customHeight="1" x14ac:dyDescent="0.25"/>
    <row r="688" ht="17.25" hidden="1" customHeight="1" x14ac:dyDescent="0.25"/>
    <row r="689" ht="17.25" hidden="1" customHeight="1" x14ac:dyDescent="0.25"/>
    <row r="690" ht="17.25" hidden="1" customHeight="1" x14ac:dyDescent="0.25"/>
    <row r="691" ht="17.25" hidden="1" customHeight="1" x14ac:dyDescent="0.25"/>
    <row r="692" ht="17.25" hidden="1" customHeight="1" x14ac:dyDescent="0.25"/>
    <row r="693" ht="17.25" hidden="1" customHeight="1" x14ac:dyDescent="0.25"/>
    <row r="694" ht="17.25" hidden="1" customHeight="1" x14ac:dyDescent="0.25"/>
    <row r="695" ht="17.25" hidden="1" customHeight="1" x14ac:dyDescent="0.25"/>
    <row r="696" ht="17.25" hidden="1" customHeight="1" x14ac:dyDescent="0.25"/>
    <row r="697" ht="17.25" hidden="1" customHeight="1" x14ac:dyDescent="0.25"/>
    <row r="698" ht="17.25" hidden="1" customHeight="1" x14ac:dyDescent="0.25"/>
    <row r="699" ht="17.25" hidden="1" customHeight="1" x14ac:dyDescent="0.25"/>
    <row r="700" ht="17.25" hidden="1" customHeight="1" x14ac:dyDescent="0.25"/>
    <row r="701" ht="17.25" hidden="1" customHeight="1" x14ac:dyDescent="0.25"/>
    <row r="702" ht="17.25" hidden="1" customHeight="1" x14ac:dyDescent="0.25"/>
    <row r="703" ht="17.25" hidden="1" customHeight="1" x14ac:dyDescent="0.25"/>
    <row r="704" ht="17.25" hidden="1" customHeight="1" x14ac:dyDescent="0.25"/>
    <row r="705" ht="17.25" hidden="1" customHeight="1" x14ac:dyDescent="0.25"/>
    <row r="706" ht="17.25" hidden="1" customHeight="1" x14ac:dyDescent="0.25"/>
    <row r="707" ht="17.25" hidden="1" customHeight="1" x14ac:dyDescent="0.25"/>
    <row r="708" ht="17.25" hidden="1" customHeight="1" x14ac:dyDescent="0.25"/>
    <row r="709" ht="17.25" hidden="1" customHeight="1" x14ac:dyDescent="0.25"/>
    <row r="710" ht="17.25" hidden="1" customHeight="1" x14ac:dyDescent="0.25"/>
    <row r="711" ht="17.25" hidden="1" customHeight="1" x14ac:dyDescent="0.25"/>
    <row r="712" ht="17.25" hidden="1" customHeight="1" x14ac:dyDescent="0.25"/>
    <row r="713" ht="17.25" hidden="1" customHeight="1" x14ac:dyDescent="0.25"/>
    <row r="714" ht="17.25" hidden="1" customHeight="1" x14ac:dyDescent="0.25"/>
    <row r="715" ht="17.25" hidden="1" customHeight="1" x14ac:dyDescent="0.25"/>
    <row r="716" ht="17.25" hidden="1" customHeight="1" x14ac:dyDescent="0.25"/>
    <row r="717" ht="17.25" hidden="1" customHeight="1" x14ac:dyDescent="0.25"/>
    <row r="718" ht="17.25" hidden="1" customHeight="1" x14ac:dyDescent="0.25"/>
    <row r="719" ht="17.25" hidden="1" customHeight="1" x14ac:dyDescent="0.25"/>
    <row r="720" ht="17.25" hidden="1" customHeight="1" x14ac:dyDescent="0.25"/>
    <row r="721" ht="17.25" hidden="1" customHeight="1" x14ac:dyDescent="0.25"/>
    <row r="722" ht="17.25" hidden="1" customHeight="1" x14ac:dyDescent="0.25"/>
    <row r="723" ht="17.25" hidden="1" customHeight="1" x14ac:dyDescent="0.25"/>
    <row r="724" ht="17.25" hidden="1" customHeight="1" x14ac:dyDescent="0.25"/>
    <row r="725" ht="17.25" hidden="1" customHeight="1" x14ac:dyDescent="0.25"/>
    <row r="726" ht="17.25" hidden="1" customHeight="1" x14ac:dyDescent="0.25"/>
    <row r="727" ht="17.25" hidden="1" customHeight="1" x14ac:dyDescent="0.25"/>
    <row r="728" ht="17.25" hidden="1" customHeight="1" x14ac:dyDescent="0.25"/>
    <row r="729" ht="17.25" hidden="1" customHeight="1" x14ac:dyDescent="0.25"/>
    <row r="730" ht="17.25" hidden="1" customHeight="1" x14ac:dyDescent="0.25"/>
    <row r="731" ht="17.25" hidden="1" customHeight="1" x14ac:dyDescent="0.25"/>
    <row r="732" ht="17.25" hidden="1" customHeight="1" x14ac:dyDescent="0.25"/>
    <row r="733" ht="17.25" hidden="1" customHeight="1" x14ac:dyDescent="0.25"/>
    <row r="734" ht="17.25" hidden="1" customHeight="1" x14ac:dyDescent="0.25"/>
    <row r="735" ht="17.25" hidden="1" customHeight="1" x14ac:dyDescent="0.25"/>
  </sheetData>
  <sheetProtection algorithmName="SHA-512" hashValue="sedHj44ekcxBp+7grX5qx2A1H8ejXEGCyKJpKnne+HdQ1EHa5iBiZJABSCJrqkJmC5H6oowklskGpZz6CEsxhg==" saltValue="kFD9FmGS+3+ubItMS+Vrog==" spinCount="100000" sheet="1" objects="1" scenarios="1"/>
  <protectedRanges>
    <protectedRange sqref="F95 A95 C95:D95" name="Rango18_1_1"/>
    <protectedRange sqref="A94" name="Rango16_1_1"/>
    <protectedRange sqref="C94:D94" name="Rango17_1_1"/>
  </protectedRanges>
  <mergeCells count="268">
    <mergeCell ref="E63:I63"/>
    <mergeCell ref="A114:V114"/>
    <mergeCell ref="C101:K101"/>
    <mergeCell ref="N101:V101"/>
    <mergeCell ref="A57:V57"/>
    <mergeCell ref="A58:E61"/>
    <mergeCell ref="F58:R59"/>
    <mergeCell ref="S58:V58"/>
    <mergeCell ref="S59:V59"/>
    <mergeCell ref="F60:R61"/>
    <mergeCell ref="S60:V60"/>
    <mergeCell ref="S61:V61"/>
    <mergeCell ref="A62:V62"/>
    <mergeCell ref="L98:M100"/>
    <mergeCell ref="N98:S100"/>
    <mergeCell ref="T99:V100"/>
    <mergeCell ref="N104:V104"/>
    <mergeCell ref="N105:V107"/>
    <mergeCell ref="C104:K104"/>
    <mergeCell ref="C105:K107"/>
    <mergeCell ref="L91:N91"/>
    <mergeCell ref="E75:I75"/>
    <mergeCell ref="A93:V93"/>
    <mergeCell ref="A94:V95"/>
    <mergeCell ref="S2:V2"/>
    <mergeCell ref="S3:V3"/>
    <mergeCell ref="S5:V5"/>
    <mergeCell ref="A37:V37"/>
    <mergeCell ref="Q38:V38"/>
    <mergeCell ref="A48:A56"/>
    <mergeCell ref="A63:A71"/>
    <mergeCell ref="B49:C56"/>
    <mergeCell ref="A72:A80"/>
    <mergeCell ref="B73:C80"/>
    <mergeCell ref="E80:F80"/>
    <mergeCell ref="B63:C63"/>
    <mergeCell ref="B72:C72"/>
    <mergeCell ref="E56:F56"/>
    <mergeCell ref="B64:C71"/>
    <mergeCell ref="G71:K71"/>
    <mergeCell ref="G56:K56"/>
    <mergeCell ref="E51:I51"/>
    <mergeCell ref="E52:I52"/>
    <mergeCell ref="E53:I53"/>
    <mergeCell ref="E64:I64"/>
    <mergeCell ref="E65:I65"/>
    <mergeCell ref="E66:I66"/>
    <mergeCell ref="F30:K30"/>
    <mergeCell ref="A96:V96"/>
    <mergeCell ref="K82:V82"/>
    <mergeCell ref="U81:V81"/>
    <mergeCell ref="A81:G81"/>
    <mergeCell ref="I81:M81"/>
    <mergeCell ref="P81:T81"/>
    <mergeCell ref="A83:C83"/>
    <mergeCell ref="E83:F86"/>
    <mergeCell ref="L92:N92"/>
    <mergeCell ref="A90:C90"/>
    <mergeCell ref="A91:C91"/>
    <mergeCell ref="A92:C92"/>
    <mergeCell ref="E90:K90"/>
    <mergeCell ref="E91:K91"/>
    <mergeCell ref="E92:K92"/>
    <mergeCell ref="P89:R89"/>
    <mergeCell ref="T89:V89"/>
    <mergeCell ref="L90:N90"/>
    <mergeCell ref="A106:B107"/>
    <mergeCell ref="C102:K103"/>
    <mergeCell ref="N102:V103"/>
    <mergeCell ref="L106:L107"/>
    <mergeCell ref="Q32:R32"/>
    <mergeCell ref="S30:T30"/>
    <mergeCell ref="Q31:R31"/>
    <mergeCell ref="A25:G25"/>
    <mergeCell ref="A19:B19"/>
    <mergeCell ref="A27:V27"/>
    <mergeCell ref="A31:E31"/>
    <mergeCell ref="A28:E29"/>
    <mergeCell ref="F28:K29"/>
    <mergeCell ref="N28:R28"/>
    <mergeCell ref="S28:V28"/>
    <mergeCell ref="N36:R36"/>
    <mergeCell ref="A87:V87"/>
    <mergeCell ref="B39:C39"/>
    <mergeCell ref="L102:M103"/>
    <mergeCell ref="A102:B103"/>
    <mergeCell ref="A104:B105"/>
    <mergeCell ref="F33:K33"/>
    <mergeCell ref="F34:K34"/>
    <mergeCell ref="J38:P38"/>
    <mergeCell ref="L104:M105"/>
    <mergeCell ref="E39:I39"/>
    <mergeCell ref="E47:F47"/>
    <mergeCell ref="E71:F71"/>
    <mergeCell ref="B48:C48"/>
    <mergeCell ref="A98:B100"/>
    <mergeCell ref="C98:G100"/>
    <mergeCell ref="I99:K100"/>
    <mergeCell ref="T85:V86"/>
    <mergeCell ref="P84:P85"/>
    <mergeCell ref="A85:A86"/>
    <mergeCell ref="B85:B86"/>
    <mergeCell ref="G85:G86"/>
    <mergeCell ref="I85:I86"/>
    <mergeCell ref="K86:N86"/>
    <mergeCell ref="K84:L84"/>
    <mergeCell ref="P90:V90"/>
    <mergeCell ref="P91:V91"/>
    <mergeCell ref="A97:K97"/>
    <mergeCell ref="L97:V97"/>
    <mergeCell ref="P92:V92"/>
    <mergeCell ref="A88:K88"/>
    <mergeCell ref="E67:I67"/>
    <mergeCell ref="E68:I68"/>
    <mergeCell ref="L30:M30"/>
    <mergeCell ref="L31:M31"/>
    <mergeCell ref="A38:I38"/>
    <mergeCell ref="B40:C47"/>
    <mergeCell ref="A40:A47"/>
    <mergeCell ref="A33:E33"/>
    <mergeCell ref="S35:U35"/>
    <mergeCell ref="E49:I49"/>
    <mergeCell ref="E43:I43"/>
    <mergeCell ref="E44:I44"/>
    <mergeCell ref="E45:I45"/>
    <mergeCell ref="E46:I46"/>
    <mergeCell ref="Q47:S47"/>
    <mergeCell ref="E42:I42"/>
    <mergeCell ref="E40:I40"/>
    <mergeCell ref="E41:I41"/>
    <mergeCell ref="I25:P25"/>
    <mergeCell ref="Q25:R25"/>
    <mergeCell ref="S25:T25"/>
    <mergeCell ref="Q29:R29"/>
    <mergeCell ref="L28:M29"/>
    <mergeCell ref="S29:T29"/>
    <mergeCell ref="A30:E30"/>
    <mergeCell ref="A35:K35"/>
    <mergeCell ref="N35:Q35"/>
    <mergeCell ref="Q33:R33"/>
    <mergeCell ref="A34:E34"/>
    <mergeCell ref="L34:M34"/>
    <mergeCell ref="L35:M35"/>
    <mergeCell ref="S33:T33"/>
    <mergeCell ref="S34:T34"/>
    <mergeCell ref="A32:E32"/>
    <mergeCell ref="F32:K32"/>
    <mergeCell ref="L32:M32"/>
    <mergeCell ref="L33:M33"/>
    <mergeCell ref="Q34:R34"/>
    <mergeCell ref="S31:T31"/>
    <mergeCell ref="S32:T32"/>
    <mergeCell ref="Q30:R30"/>
    <mergeCell ref="F31:K31"/>
    <mergeCell ref="A24:B24"/>
    <mergeCell ref="C24:F24"/>
    <mergeCell ref="A22:V22"/>
    <mergeCell ref="A23:B23"/>
    <mergeCell ref="C23:F23"/>
    <mergeCell ref="G23:M23"/>
    <mergeCell ref="N23:V23"/>
    <mergeCell ref="N24:V24"/>
    <mergeCell ref="G24:M24"/>
    <mergeCell ref="A17:V17"/>
    <mergeCell ref="A18:B18"/>
    <mergeCell ref="A12:B12"/>
    <mergeCell ref="C12:F12"/>
    <mergeCell ref="Q20:R20"/>
    <mergeCell ref="S20:T20"/>
    <mergeCell ref="U20:V20"/>
    <mergeCell ref="A20:J20"/>
    <mergeCell ref="E8:E9"/>
    <mergeCell ref="U8:V8"/>
    <mergeCell ref="U9:V9"/>
    <mergeCell ref="R8:T9"/>
    <mergeCell ref="A8:C9"/>
    <mergeCell ref="G12:M12"/>
    <mergeCell ref="N12:V12"/>
    <mergeCell ref="C19:F19"/>
    <mergeCell ref="G19:M19"/>
    <mergeCell ref="N19:V19"/>
    <mergeCell ref="C18:F18"/>
    <mergeCell ref="G18:M18"/>
    <mergeCell ref="N18:V18"/>
    <mergeCell ref="A15:F15"/>
    <mergeCell ref="I98:K98"/>
    <mergeCell ref="A89:B89"/>
    <mergeCell ref="L89:M89"/>
    <mergeCell ref="T98:V98"/>
    <mergeCell ref="A2:E5"/>
    <mergeCell ref="F2:R3"/>
    <mergeCell ref="A36:M36"/>
    <mergeCell ref="A10:V10"/>
    <mergeCell ref="A11:B11"/>
    <mergeCell ref="C11:F11"/>
    <mergeCell ref="G11:M11"/>
    <mergeCell ref="N11:V11"/>
    <mergeCell ref="F8:G8"/>
    <mergeCell ref="F9:G9"/>
    <mergeCell ref="I8:I9"/>
    <mergeCell ref="J9:K9"/>
    <mergeCell ref="J8:K8"/>
    <mergeCell ref="Q85:S86"/>
    <mergeCell ref="Q71:S71"/>
    <mergeCell ref="Q80:S80"/>
    <mergeCell ref="E73:I73"/>
    <mergeCell ref="K83:L83"/>
    <mergeCell ref="L8:M9"/>
    <mergeCell ref="P8:P9"/>
    <mergeCell ref="N111:Q113"/>
    <mergeCell ref="R111:V113"/>
    <mergeCell ref="A110:V110"/>
    <mergeCell ref="A111:C113"/>
    <mergeCell ref="E111:E113"/>
    <mergeCell ref="F111:I113"/>
    <mergeCell ref="J111:M113"/>
    <mergeCell ref="A108:K108"/>
    <mergeCell ref="L108:V108"/>
    <mergeCell ref="A109:K109"/>
    <mergeCell ref="L109:V109"/>
    <mergeCell ref="Q56:S56"/>
    <mergeCell ref="G47:K47"/>
    <mergeCell ref="E48:I48"/>
    <mergeCell ref="E54:I54"/>
    <mergeCell ref="E55:I55"/>
    <mergeCell ref="E72:I72"/>
    <mergeCell ref="E89:F89"/>
    <mergeCell ref="I89:K89"/>
    <mergeCell ref="Q83:V83"/>
    <mergeCell ref="Q84:S84"/>
    <mergeCell ref="T84:V84"/>
    <mergeCell ref="E50:I50"/>
    <mergeCell ref="E69:I69"/>
    <mergeCell ref="E70:I70"/>
    <mergeCell ref="E74:I74"/>
    <mergeCell ref="E76:I76"/>
    <mergeCell ref="E77:I77"/>
    <mergeCell ref="E78:I78"/>
    <mergeCell ref="E79:I79"/>
    <mergeCell ref="G80:K80"/>
    <mergeCell ref="K85:L85"/>
    <mergeCell ref="G83:J83"/>
    <mergeCell ref="A82:J82"/>
    <mergeCell ref="L88:V88"/>
    <mergeCell ref="F4:R5"/>
    <mergeCell ref="A6:V6"/>
    <mergeCell ref="K21:P21"/>
    <mergeCell ref="S36:T36"/>
    <mergeCell ref="Q21:R21"/>
    <mergeCell ref="S21:T21"/>
    <mergeCell ref="U21:V21"/>
    <mergeCell ref="K20:P20"/>
    <mergeCell ref="A21:J21"/>
    <mergeCell ref="U25:V25"/>
    <mergeCell ref="A26:G26"/>
    <mergeCell ref="I26:P26"/>
    <mergeCell ref="Q26:R26"/>
    <mergeCell ref="S26:T26"/>
    <mergeCell ref="U26:V26"/>
    <mergeCell ref="G15:I15"/>
    <mergeCell ref="K15:K16"/>
    <mergeCell ref="L15:V16"/>
    <mergeCell ref="A16:F16"/>
    <mergeCell ref="G16:I16"/>
    <mergeCell ref="K13:V13"/>
    <mergeCell ref="K14:V14"/>
    <mergeCell ref="A13:J13"/>
    <mergeCell ref="A14:J14"/>
  </mergeCells>
  <conditionalFormatting sqref="P86">
    <cfRule type="containsText" dxfId="57" priority="46" operator="containsText" text="INSATISFACTORIO">
      <formula>NOT(ISERROR(SEARCH("INSATISFACTORIO",P86)))</formula>
    </cfRule>
    <cfRule type="containsText" dxfId="56" priority="47" operator="containsText" text="SATISFACTORIO">
      <formula>NOT(ISERROR(SEARCH("SATISFACTORIO",P86)))</formula>
    </cfRule>
    <cfRule type="containsText" dxfId="55" priority="48" operator="containsText" text="EXCELENTE">
      <formula>NOT(ISERROR(SEARCH("EXCELENTE",P86)))</formula>
    </cfRule>
  </conditionalFormatting>
  <conditionalFormatting sqref="T85">
    <cfRule type="containsText" dxfId="54" priority="40" operator="containsText" text="INSATISFACTORIO">
      <formula>NOT(ISERROR(SEARCH("INSATISFACTORIO",T85)))</formula>
    </cfRule>
    <cfRule type="containsText" dxfId="53" priority="41" operator="containsText" text="SATISFACTORIO">
      <formula>NOT(ISERROR(SEARCH("SATISFACTORIO",T85)))</formula>
    </cfRule>
    <cfRule type="containsText" dxfId="52" priority="42" operator="containsText" text="EXCELENTE">
      <formula>NOT(ISERROR(SEARCH("EXCELENTE",T85)))</formula>
    </cfRule>
  </conditionalFormatting>
  <conditionalFormatting sqref="C85">
    <cfRule type="containsText" dxfId="51" priority="16" operator="containsText" text="EXCELENTE">
      <formula>NOT(ISERROR(SEARCH("EXCELENTE",C85)))</formula>
    </cfRule>
    <cfRule type="containsText" dxfId="50" priority="17" operator="containsText" text="INSATISFACTORIO">
      <formula>NOT(ISERROR(SEARCH("INSATISFACTORIO",C85)))</formula>
    </cfRule>
    <cfRule type="containsText" dxfId="49" priority="18" operator="containsText" text="SATISFACTORIO">
      <formula>NOT(ISERROR(SEARCH("SATISFACTORIO",C85)))</formula>
    </cfRule>
  </conditionalFormatting>
  <conditionalFormatting sqref="J85">
    <cfRule type="containsText" dxfId="48" priority="13" operator="containsText" text="EXCELENTE">
      <formula>NOT(ISERROR(SEARCH("EXCELENTE",J85)))</formula>
    </cfRule>
    <cfRule type="containsText" dxfId="47" priority="14" operator="containsText" text="INSATISFACTORIO">
      <formula>NOT(ISERROR(SEARCH("INSATISFACTORIO",J85)))</formula>
    </cfRule>
    <cfRule type="containsText" dxfId="46" priority="15" operator="containsText" text="SATISFACTORIO">
      <formula>NOT(ISERROR(SEARCH("SATISFACTORIO",J85)))</formula>
    </cfRule>
  </conditionalFormatting>
  <conditionalFormatting sqref="U81">
    <cfRule type="cellIs" dxfId="45" priority="4" operator="between">
      <formula>13.4</formula>
      <formula>20</formula>
    </cfRule>
    <cfRule type="cellIs" dxfId="44" priority="5" operator="between">
      <formula>6.8</formula>
      <formula>13.3</formula>
    </cfRule>
    <cfRule type="cellIs" dxfId="43" priority="6" operator="between">
      <formula>0.1</formula>
      <formula>6.7</formula>
    </cfRule>
  </conditionalFormatting>
  <conditionalFormatting sqref="N81">
    <cfRule type="cellIs" dxfId="42" priority="1" operator="between">
      <formula>13.4</formula>
      <formula>20</formula>
    </cfRule>
    <cfRule type="cellIs" dxfId="41" priority="2" operator="between">
      <formula>6.8</formula>
      <formula>13.3</formula>
    </cfRule>
    <cfRule type="cellIs" dxfId="40" priority="3" operator="between">
      <formula>0.1</formula>
      <formula>6.7</formula>
    </cfRule>
  </conditionalFormatting>
  <dataValidations count="11">
    <dataValidation type="custom" allowBlank="1" showInputMessage="1" showErrorMessage="1" sqref="N19:O19" xr:uid="{00000000-0002-0000-0500-000000000000}">
      <formula1>COUNTA(C19:J19)=2</formula1>
    </dataValidation>
    <dataValidation type="custom" allowBlank="1" showInputMessage="1" showErrorMessage="1" sqref="G19:H19" xr:uid="{00000000-0002-0000-0500-000001000000}">
      <formula1>COUNTA(C19)=1</formula1>
    </dataValidation>
    <dataValidation allowBlank="1" showInputMessage="1" showErrorMessage="1" promptTitle="Propósito del empleo" prompt="Debe registrar el propósito del empleo que se encuentra relacionado en el manual de funciones del empleo." sqref="K15" xr:uid="{00000000-0002-0000-0500-000002000000}"/>
    <dataValidation type="whole" allowBlank="1" showInputMessage="1" showErrorMessage="1" sqref="N36:O36 S36 V36" xr:uid="{00000000-0002-0000-0500-000003000000}">
      <formula1>31</formula1>
      <formula2>180</formula2>
    </dataValidation>
    <dataValidation type="custom" allowBlank="1" showInputMessage="1" showErrorMessage="1" sqref="L15" xr:uid="{00000000-0002-0000-0500-000004000000}">
      <formula1>COUNTA(C12,G12,N12,A14,K14,A16,G16,J16)=8</formula1>
    </dataValidation>
    <dataValidation type="custom" allowBlank="1" showInputMessage="1" showErrorMessage="1" sqref="K14" xr:uid="{00000000-0002-0000-0500-000005000000}">
      <formula1>COUNTA(C12:V12,A14)&gt;=4</formula1>
    </dataValidation>
    <dataValidation type="custom" allowBlank="1" showInputMessage="1" showErrorMessage="1" sqref="A14" xr:uid="{00000000-0002-0000-0500-000006000000}">
      <formula1>COUNTA(C12:V12)&gt;=3</formula1>
    </dataValidation>
    <dataValidation type="custom" allowBlank="1" showInputMessage="1" showErrorMessage="1" sqref="J16" xr:uid="{00000000-0002-0000-0500-000007000000}">
      <formula1>COUNTA(C12:V12,A14:V14,A16,G16)&gt;=7</formula1>
    </dataValidation>
    <dataValidation type="custom" allowBlank="1" showInputMessage="1" showErrorMessage="1" sqref="C19" xr:uid="{00000000-0002-0000-0500-000008000000}">
      <formula1>COUNTA(C12,G12,N12,A13,K14,A16,G16,J16,L15)=9</formula1>
    </dataValidation>
    <dataValidation type="custom" allowBlank="1" showInputMessage="1" showErrorMessage="1" sqref="D19" xr:uid="{00000000-0002-0000-0500-000009000000}">
      <formula1>COUNTA(D12,I12,P12,B13,L14,B16,I16,K16,M15)=9</formula1>
    </dataValidation>
    <dataValidation type="custom" allowBlank="1" showInputMessage="1" showErrorMessage="1" sqref="G16:H16" xr:uid="{00000000-0002-0000-0500-00000A000000}">
      <formula1>COUNTA(C12:V12,A14:V14,A16)&gt;=6</formula1>
    </dataValidation>
  </dataValidations>
  <pageMargins left="0.25" right="0.25" top="0.75" bottom="0.75" header="0.3" footer="0.3"/>
  <pageSetup scale="29" fitToHeight="0" orientation="landscape" r:id="rId1"/>
  <rowBreaks count="1" manualBreakCount="1">
    <brk id="57" max="21"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B000000}">
          <x14:formula1>
            <xm:f>'BASES LISTAS DESPLEGABLES'!$J$2:$J$3</xm:f>
          </x14:formula1>
          <xm:sqref>D83 D8:D9</xm:sqref>
        </x14:dataValidation>
        <x14:dataValidation type="list" allowBlank="1" showInputMessage="1" showErrorMessage="1" xr:uid="{00000000-0002-0000-0500-00000C000000}">
          <x14:formula1>
            <xm:f>'BASES LISTAS DESPLEGABLES'!$M$2:$M$3</xm:f>
          </x14:formula1>
          <xm:sqref>A94:V95</xm:sqref>
        </x14:dataValidation>
        <x14:dataValidation type="list" allowBlank="1" showInputMessage="1" showErrorMessage="1" xr:uid="{00000000-0002-0000-0500-00000D000000}">
          <x14:formula1>
            <xm:f>'ESCALAS COMPTALES'!$B$3:$B$6</xm:f>
          </x14:formula1>
          <xm:sqref>J73:J79 J40:J46 Q40:Q46 J49:J55 Q49:Q55 Q73:Q79 Q64:Q70 J64:J70</xm:sqref>
        </x14:dataValidation>
        <x14:dataValidation type="list" allowBlank="1" showInputMessage="1" showErrorMessage="1" xr:uid="{00000000-0002-0000-0500-00000E000000}">
          <x14:formula1>
            <xm:f>'D:\TRABAJO 2022\EVALUACION DESEMPEÑO\FORMATOS\FORMATOS CODIFICADOS\[FORMATO 3 CONSOLIDADO INFORMACI_N GENERAL EVALUACI_N PERIODO DE PRUEBA (3).cleaned.xlsx]BASES LISTAS DESPLEGABLES'!#REF!</xm:f>
          </x14:formula1>
          <xm:sqref>F60</xm:sqref>
        </x14:dataValidation>
        <x14:dataValidation type="list" allowBlank="1" showInputMessage="1" showErrorMessage="1" xr:uid="{00000000-0002-0000-0500-00000F000000}">
          <x14:formula1>
            <xm:f>'BASES LISTAS DESPLEGABLES'!$AM$4:$AM$5</xm:f>
          </x14:formula1>
          <xm:sqref>A19:B19 A24:B24</xm:sqref>
        </x14:dataValidation>
        <x14:dataValidation type="list" allowBlank="1" showInputMessage="1" showErrorMessage="1" xr:uid="{00000000-0002-0000-0500-000010000000}">
          <x14:formula1>
            <xm:f>'BASES LISTAS DESPLEGABLES'!$AO$1:$AO$100</xm:f>
          </x14:formula1>
          <xm:sqref>N30 N31:N34 S30:T34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V113"/>
  <sheetViews>
    <sheetView view="pageBreakPreview" topLeftCell="B1" zoomScale="70" zoomScaleNormal="70" zoomScaleSheetLayoutView="70" workbookViewId="0">
      <selection activeCell="S75" sqref="S75"/>
    </sheetView>
  </sheetViews>
  <sheetFormatPr baseColWidth="10" defaultColWidth="0" defaultRowHeight="15" zeroHeight="1" x14ac:dyDescent="0.25"/>
  <cols>
    <col min="1" max="1" width="28.140625" style="1" customWidth="1"/>
    <col min="2" max="2" width="23.7109375" style="1" customWidth="1"/>
    <col min="3" max="3" width="22.42578125" style="1" customWidth="1"/>
    <col min="4" max="4" width="9.28515625" style="1" hidden="1" customWidth="1"/>
    <col min="5" max="5" width="24.85546875" style="1" customWidth="1"/>
    <col min="6" max="6" width="22" style="1" customWidth="1"/>
    <col min="7" max="7" width="29.140625" style="1" customWidth="1"/>
    <col min="8" max="8" width="26.140625" style="1" hidden="1" customWidth="1"/>
    <col min="9" max="9" width="21.5703125" style="1" customWidth="1"/>
    <col min="10" max="10" width="25.42578125" style="1" customWidth="1"/>
    <col min="11" max="11" width="19.28515625" style="1" customWidth="1"/>
    <col min="12" max="12" width="18.7109375" style="1" customWidth="1"/>
    <col min="13" max="13" width="18.85546875" style="1" customWidth="1"/>
    <col min="14" max="14" width="27.42578125" style="1" customWidth="1"/>
    <col min="15" max="15" width="21.7109375" style="1" hidden="1" customWidth="1"/>
    <col min="16" max="16" width="25.7109375" style="1" customWidth="1"/>
    <col min="17" max="17" width="21" style="1" customWidth="1"/>
    <col min="18" max="18" width="17.5703125" style="1" customWidth="1"/>
    <col min="19" max="19" width="17.42578125" style="1" customWidth="1"/>
    <col min="20" max="20" width="17.140625" style="1" customWidth="1"/>
    <col min="21" max="21" width="27.7109375" style="1" customWidth="1"/>
    <col min="22" max="22" width="30.140625" style="1" customWidth="1"/>
    <col min="23" max="74" width="0" style="1" hidden="1" customWidth="1"/>
    <col min="75" max="16384" width="7" style="1" hidden="1"/>
  </cols>
  <sheetData>
    <row r="1" spans="1:74" s="457" customFormat="1" ht="25.5" customHeight="1" thickBot="1" x14ac:dyDescent="0.3">
      <c r="A1" s="967"/>
      <c r="B1" s="968"/>
      <c r="C1" s="968"/>
      <c r="D1" s="968"/>
      <c r="E1" s="968"/>
      <c r="F1" s="750" t="s">
        <v>240</v>
      </c>
      <c r="G1" s="751"/>
      <c r="H1" s="751"/>
      <c r="I1" s="751"/>
      <c r="J1" s="751"/>
      <c r="K1" s="751"/>
      <c r="L1" s="751"/>
      <c r="M1" s="751"/>
      <c r="N1" s="751"/>
      <c r="O1" s="751"/>
      <c r="P1" s="751"/>
      <c r="Q1" s="751"/>
      <c r="R1" s="752"/>
      <c r="S1" s="1205" t="s">
        <v>455</v>
      </c>
      <c r="T1" s="1205"/>
      <c r="U1" s="1205"/>
      <c r="V1" s="1205"/>
    </row>
    <row r="2" spans="1:74" ht="24.75" customHeight="1" thickBot="1" x14ac:dyDescent="0.3">
      <c r="A2" s="970"/>
      <c r="B2" s="971"/>
      <c r="C2" s="971"/>
      <c r="D2" s="971"/>
      <c r="E2" s="971"/>
      <c r="F2" s="753"/>
      <c r="G2" s="754"/>
      <c r="H2" s="754"/>
      <c r="I2" s="754"/>
      <c r="J2" s="754"/>
      <c r="K2" s="754"/>
      <c r="L2" s="754"/>
      <c r="M2" s="754"/>
      <c r="N2" s="754"/>
      <c r="O2" s="754"/>
      <c r="P2" s="754"/>
      <c r="Q2" s="754"/>
      <c r="R2" s="755"/>
      <c r="S2" s="1205" t="s">
        <v>462</v>
      </c>
      <c r="T2" s="1205"/>
      <c r="U2" s="1205"/>
      <c r="V2" s="1205"/>
    </row>
    <row r="3" spans="1:74" ht="23.25" customHeight="1" thickBot="1" x14ac:dyDescent="0.3">
      <c r="A3" s="970"/>
      <c r="B3" s="971"/>
      <c r="C3" s="971"/>
      <c r="D3" s="971"/>
      <c r="E3" s="971"/>
      <c r="F3" s="930" t="s">
        <v>461</v>
      </c>
      <c r="G3" s="931"/>
      <c r="H3" s="931"/>
      <c r="I3" s="931"/>
      <c r="J3" s="931"/>
      <c r="K3" s="931"/>
      <c r="L3" s="931"/>
      <c r="M3" s="931"/>
      <c r="N3" s="931"/>
      <c r="O3" s="931"/>
      <c r="P3" s="931"/>
      <c r="Q3" s="931"/>
      <c r="R3" s="954"/>
      <c r="S3" s="1212" t="s">
        <v>430</v>
      </c>
      <c r="T3" s="1213"/>
      <c r="U3" s="1213"/>
      <c r="V3" s="1214"/>
    </row>
    <row r="4" spans="1:74" ht="21" customHeight="1" thickBot="1" x14ac:dyDescent="0.3">
      <c r="A4" s="973"/>
      <c r="B4" s="974"/>
      <c r="C4" s="974"/>
      <c r="D4" s="974"/>
      <c r="E4" s="974"/>
      <c r="F4" s="762"/>
      <c r="G4" s="763"/>
      <c r="H4" s="763"/>
      <c r="I4" s="763"/>
      <c r="J4" s="763"/>
      <c r="K4" s="763"/>
      <c r="L4" s="763"/>
      <c r="M4" s="763"/>
      <c r="N4" s="763"/>
      <c r="O4" s="763"/>
      <c r="P4" s="763"/>
      <c r="Q4" s="763"/>
      <c r="R4" s="764"/>
      <c r="S4" s="1205" t="s">
        <v>459</v>
      </c>
      <c r="T4" s="1205"/>
      <c r="U4" s="1205"/>
      <c r="V4" s="1205"/>
    </row>
    <row r="5" spans="1:74" ht="21" customHeight="1" thickBot="1" x14ac:dyDescent="0.3">
      <c r="A5" s="747" t="s">
        <v>154</v>
      </c>
      <c r="B5" s="748"/>
      <c r="C5" s="748"/>
      <c r="D5" s="748"/>
      <c r="E5" s="748"/>
      <c r="F5" s="748"/>
      <c r="G5" s="748"/>
      <c r="H5" s="748"/>
      <c r="I5" s="748"/>
      <c r="J5" s="748"/>
      <c r="K5" s="748"/>
      <c r="L5" s="748"/>
      <c r="M5" s="748"/>
      <c r="N5" s="748"/>
      <c r="O5" s="748"/>
      <c r="P5" s="748"/>
      <c r="Q5" s="748"/>
      <c r="R5" s="748"/>
      <c r="S5" s="748"/>
      <c r="T5" s="748"/>
      <c r="U5" s="748"/>
      <c r="V5" s="749"/>
    </row>
    <row r="6" spans="1:74" ht="5.25" customHeight="1" thickBot="1" x14ac:dyDescent="0.3">
      <c r="A6" s="1299"/>
      <c r="B6" s="1300"/>
      <c r="C6" s="1300"/>
      <c r="D6" s="1300"/>
      <c r="E6" s="1300"/>
      <c r="F6" s="1300"/>
      <c r="G6" s="1300"/>
      <c r="H6" s="1300"/>
      <c r="I6" s="1300"/>
      <c r="J6" s="1300"/>
      <c r="K6" s="1300"/>
      <c r="L6" s="1300"/>
      <c r="M6" s="1300"/>
      <c r="N6" s="1300"/>
      <c r="O6" s="1300"/>
      <c r="P6" s="1300"/>
      <c r="Q6" s="1300"/>
      <c r="R6" s="1300"/>
      <c r="S6" s="1300"/>
      <c r="T6" s="1300"/>
      <c r="U6" s="1300"/>
      <c r="V6" s="1301"/>
    </row>
    <row r="7" spans="1:74" s="436" customFormat="1" ht="16.5" customHeight="1" x14ac:dyDescent="0.25">
      <c r="A7" s="819" t="s">
        <v>179</v>
      </c>
      <c r="B7" s="530"/>
      <c r="C7" s="1007" t="s">
        <v>131</v>
      </c>
      <c r="D7" s="1248"/>
      <c r="E7" s="1008"/>
      <c r="F7" s="986" t="s">
        <v>181</v>
      </c>
      <c r="G7" s="987"/>
      <c r="H7" s="331"/>
      <c r="I7" s="990" t="s">
        <v>180</v>
      </c>
      <c r="J7" s="993" t="s">
        <v>181</v>
      </c>
      <c r="K7" s="993"/>
      <c r="L7" s="1007" t="s">
        <v>132</v>
      </c>
      <c r="M7" s="1008"/>
      <c r="N7" s="334" t="s">
        <v>181</v>
      </c>
      <c r="O7" s="334"/>
      <c r="P7" s="990" t="s">
        <v>180</v>
      </c>
      <c r="Q7" s="151" t="s">
        <v>181</v>
      </c>
      <c r="R7" s="819" t="s">
        <v>82</v>
      </c>
      <c r="S7" s="557"/>
      <c r="T7" s="685"/>
      <c r="U7" s="1014" t="s">
        <v>181</v>
      </c>
      <c r="V7" s="1015"/>
    </row>
    <row r="8" spans="1:74" s="458" customFormat="1" ht="25.5" customHeight="1" thickBot="1" x14ac:dyDescent="0.3">
      <c r="A8" s="1309"/>
      <c r="B8" s="572"/>
      <c r="C8" s="1009"/>
      <c r="D8" s="1249"/>
      <c r="E8" s="1010"/>
      <c r="F8" s="988"/>
      <c r="G8" s="989"/>
      <c r="H8" s="332"/>
      <c r="I8" s="991"/>
      <c r="J8" s="992"/>
      <c r="K8" s="992"/>
      <c r="L8" s="1009"/>
      <c r="M8" s="1010"/>
      <c r="N8" s="333"/>
      <c r="O8" s="333"/>
      <c r="P8" s="991"/>
      <c r="Q8" s="4"/>
      <c r="R8" s="686"/>
      <c r="S8" s="560"/>
      <c r="T8" s="687"/>
      <c r="U8" s="1016"/>
      <c r="V8" s="1017"/>
    </row>
    <row r="9" spans="1:74" s="437" customFormat="1" ht="17.25" customHeight="1" thickBot="1" x14ac:dyDescent="0.3">
      <c r="A9" s="1310" t="s">
        <v>7</v>
      </c>
      <c r="B9" s="1311"/>
      <c r="C9" s="1311"/>
      <c r="D9" s="1311"/>
      <c r="E9" s="1311"/>
      <c r="F9" s="1311"/>
      <c r="G9" s="1311"/>
      <c r="H9" s="1311"/>
      <c r="I9" s="1311"/>
      <c r="J9" s="1311"/>
      <c r="K9" s="1311"/>
      <c r="L9" s="1311"/>
      <c r="M9" s="1311"/>
      <c r="N9" s="1311"/>
      <c r="O9" s="1311"/>
      <c r="P9" s="1311"/>
      <c r="Q9" s="1311"/>
      <c r="R9" s="1311"/>
      <c r="S9" s="1311"/>
      <c r="T9" s="1311"/>
      <c r="U9" s="1311"/>
      <c r="V9" s="1312"/>
    </row>
    <row r="10" spans="1:74" s="438" customFormat="1" ht="17.25" customHeight="1" x14ac:dyDescent="0.25">
      <c r="A10" s="728" t="s">
        <v>8</v>
      </c>
      <c r="B10" s="983"/>
      <c r="C10" s="729" t="s">
        <v>9</v>
      </c>
      <c r="D10" s="729"/>
      <c r="E10" s="729"/>
      <c r="F10" s="729"/>
      <c r="G10" s="984" t="s">
        <v>44</v>
      </c>
      <c r="H10" s="729"/>
      <c r="I10" s="729"/>
      <c r="J10" s="729"/>
      <c r="K10" s="729"/>
      <c r="L10" s="729"/>
      <c r="M10" s="983"/>
      <c r="N10" s="729" t="s">
        <v>45</v>
      </c>
      <c r="O10" s="729"/>
      <c r="P10" s="729"/>
      <c r="Q10" s="729"/>
      <c r="R10" s="729"/>
      <c r="S10" s="729"/>
      <c r="T10" s="729"/>
      <c r="U10" s="729"/>
      <c r="V10" s="985"/>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4"/>
      <c r="BF10" s="314"/>
      <c r="BG10" s="314"/>
      <c r="BH10" s="314"/>
      <c r="BI10" s="314"/>
      <c r="BJ10" s="314"/>
      <c r="BK10" s="314"/>
      <c r="BL10" s="314"/>
      <c r="BM10" s="314"/>
      <c r="BN10" s="314"/>
      <c r="BO10" s="314"/>
      <c r="BP10" s="314"/>
      <c r="BQ10" s="314"/>
      <c r="BR10" s="314"/>
      <c r="BS10" s="314"/>
      <c r="BT10" s="314"/>
      <c r="BU10" s="314"/>
      <c r="BV10" s="314"/>
    </row>
    <row r="11" spans="1:74" s="438" customFormat="1" ht="17.25" customHeight="1" x14ac:dyDescent="0.25">
      <c r="A11" s="1011">
        <f>'F1. CONCERTACION DE COMPROMISOS'!A12</f>
        <v>0</v>
      </c>
      <c r="B11" s="1012"/>
      <c r="C11" s="1013">
        <f>'F1. CONCERTACION DE COMPROMISOS'!C12</f>
        <v>0</v>
      </c>
      <c r="D11" s="1013"/>
      <c r="E11" s="1013"/>
      <c r="F11" s="1013"/>
      <c r="G11" s="1018">
        <f>'F1. CONCERTACION DE COMPROMISOS'!F12</f>
        <v>0</v>
      </c>
      <c r="H11" s="895"/>
      <c r="I11" s="895"/>
      <c r="J11" s="895"/>
      <c r="K11" s="895"/>
      <c r="L11" s="895"/>
      <c r="M11" s="899"/>
      <c r="N11" s="895">
        <f>'F1. CONCERTACION DE COMPROMISOS'!M12</f>
        <v>0</v>
      </c>
      <c r="O11" s="895"/>
      <c r="P11" s="895"/>
      <c r="Q11" s="895"/>
      <c r="R11" s="895"/>
      <c r="S11" s="895"/>
      <c r="T11" s="895"/>
      <c r="U11" s="895"/>
      <c r="V11" s="896"/>
      <c r="W11" s="314"/>
      <c r="X11" s="314"/>
      <c r="Y11" s="314"/>
      <c r="Z11" s="314"/>
      <c r="AA11" s="314"/>
      <c r="AB11" s="314"/>
      <c r="AC11" s="314"/>
      <c r="AD11" s="314"/>
      <c r="AE11" s="314"/>
      <c r="AF11" s="314"/>
      <c r="AG11" s="314"/>
      <c r="AH11" s="314"/>
      <c r="AI11" s="314"/>
      <c r="AJ11" s="314"/>
      <c r="AK11" s="314"/>
      <c r="AL11" s="314"/>
      <c r="AM11" s="314"/>
      <c r="AN11" s="314"/>
      <c r="AO11" s="314"/>
      <c r="AP11" s="314"/>
      <c r="AQ11" s="314"/>
      <c r="AR11" s="314"/>
      <c r="AS11" s="314"/>
      <c r="AT11" s="314"/>
      <c r="AU11" s="314"/>
      <c r="AV11" s="314"/>
      <c r="AW11" s="314"/>
      <c r="AX11" s="314"/>
      <c r="AY11" s="314"/>
      <c r="AZ11" s="314"/>
      <c r="BA11" s="314"/>
      <c r="BB11" s="314"/>
      <c r="BC11" s="314"/>
      <c r="BD11" s="314"/>
      <c r="BE11" s="314"/>
      <c r="BF11" s="314"/>
      <c r="BG11" s="314"/>
      <c r="BH11" s="314"/>
      <c r="BI11" s="314"/>
      <c r="BJ11" s="314"/>
      <c r="BK11" s="314"/>
      <c r="BL11" s="314"/>
      <c r="BM11" s="314"/>
      <c r="BN11" s="314"/>
      <c r="BO11" s="314"/>
      <c r="BP11" s="314"/>
      <c r="BQ11" s="314"/>
      <c r="BR11" s="314"/>
      <c r="BS11" s="314"/>
      <c r="BT11" s="314"/>
      <c r="BU11" s="314"/>
      <c r="BV11" s="314"/>
    </row>
    <row r="12" spans="1:74" s="439" customFormat="1" ht="17.25" customHeight="1" x14ac:dyDescent="0.25">
      <c r="A12" s="897" t="s">
        <v>100</v>
      </c>
      <c r="B12" s="818"/>
      <c r="C12" s="818"/>
      <c r="D12" s="818"/>
      <c r="E12" s="818"/>
      <c r="F12" s="818"/>
      <c r="G12" s="818"/>
      <c r="H12" s="818"/>
      <c r="I12" s="818"/>
      <c r="J12" s="882"/>
      <c r="K12" s="818" t="s">
        <v>11</v>
      </c>
      <c r="L12" s="818"/>
      <c r="M12" s="818"/>
      <c r="N12" s="818"/>
      <c r="O12" s="818"/>
      <c r="P12" s="818"/>
      <c r="Q12" s="818"/>
      <c r="R12" s="818"/>
      <c r="S12" s="818"/>
      <c r="T12" s="818"/>
      <c r="U12" s="818"/>
      <c r="V12" s="884"/>
    </row>
    <row r="13" spans="1:74" s="438" customFormat="1" ht="17.25" customHeight="1" x14ac:dyDescent="0.25">
      <c r="A13" s="898">
        <f>'F1. CONCERTACION DE COMPROMISOS'!A14</f>
        <v>0</v>
      </c>
      <c r="B13" s="895"/>
      <c r="C13" s="895"/>
      <c r="D13" s="895"/>
      <c r="E13" s="895"/>
      <c r="F13" s="895"/>
      <c r="G13" s="895"/>
      <c r="H13" s="895"/>
      <c r="I13" s="895"/>
      <c r="J13" s="899"/>
      <c r="K13" s="895">
        <f>'F1. CONCERTACION DE COMPROMISOS'!J14</f>
        <v>0</v>
      </c>
      <c r="L13" s="895"/>
      <c r="M13" s="895"/>
      <c r="N13" s="895"/>
      <c r="O13" s="895"/>
      <c r="P13" s="895"/>
      <c r="Q13" s="895"/>
      <c r="R13" s="895"/>
      <c r="S13" s="895"/>
      <c r="T13" s="895"/>
      <c r="U13" s="895"/>
      <c r="V13" s="896"/>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437"/>
      <c r="BI13" s="437"/>
      <c r="BJ13" s="437"/>
      <c r="BK13" s="437"/>
      <c r="BL13" s="437"/>
      <c r="BM13" s="437"/>
      <c r="BN13" s="437"/>
      <c r="BO13" s="437"/>
      <c r="BP13" s="437"/>
      <c r="BQ13" s="437"/>
      <c r="BR13" s="437"/>
      <c r="BS13" s="437"/>
      <c r="BT13" s="437"/>
      <c r="BU13" s="437"/>
      <c r="BV13" s="437"/>
    </row>
    <row r="14" spans="1:74" s="441" customFormat="1" ht="17.25" customHeight="1" x14ac:dyDescent="0.25">
      <c r="A14" s="897" t="s">
        <v>12</v>
      </c>
      <c r="B14" s="818"/>
      <c r="C14" s="818"/>
      <c r="D14" s="818"/>
      <c r="E14" s="818"/>
      <c r="F14" s="882"/>
      <c r="G14" s="818" t="s">
        <v>13</v>
      </c>
      <c r="H14" s="818"/>
      <c r="I14" s="818"/>
      <c r="J14" s="7" t="s">
        <v>14</v>
      </c>
      <c r="K14" s="809" t="s">
        <v>15</v>
      </c>
      <c r="L14" s="888">
        <f>'F1. CONCERTACION DE COMPROMISOS'!K15</f>
        <v>0</v>
      </c>
      <c r="M14" s="888"/>
      <c r="N14" s="888"/>
      <c r="O14" s="888"/>
      <c r="P14" s="888"/>
      <c r="Q14" s="888"/>
      <c r="R14" s="888"/>
      <c r="S14" s="888"/>
      <c r="T14" s="888"/>
      <c r="U14" s="888"/>
      <c r="V14" s="889"/>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row>
    <row r="15" spans="1:74" s="441" customFormat="1" ht="17.25" customHeight="1" thickBot="1" x14ac:dyDescent="0.3">
      <c r="A15" s="892">
        <f>'F1. CONCERTACION DE COMPROMISOS'!A16</f>
        <v>0</v>
      </c>
      <c r="B15" s="890"/>
      <c r="C15" s="890"/>
      <c r="D15" s="890"/>
      <c r="E15" s="890"/>
      <c r="F15" s="893"/>
      <c r="G15" s="894">
        <f>'F1. CONCERTACION DE COMPROMISOS'!F16</f>
        <v>0</v>
      </c>
      <c r="H15" s="894"/>
      <c r="I15" s="894"/>
      <c r="J15" s="112">
        <f>'F1. CONCERTACION DE COMPROMISOS'!I16</f>
        <v>0</v>
      </c>
      <c r="K15" s="887"/>
      <c r="L15" s="890"/>
      <c r="M15" s="890"/>
      <c r="N15" s="890"/>
      <c r="O15" s="890"/>
      <c r="P15" s="890"/>
      <c r="Q15" s="890"/>
      <c r="R15" s="890"/>
      <c r="S15" s="890"/>
      <c r="T15" s="890"/>
      <c r="U15" s="890"/>
      <c r="V15" s="891"/>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0"/>
      <c r="AT15" s="440"/>
      <c r="AU15" s="440"/>
      <c r="AV15" s="440"/>
      <c r="AW15" s="440"/>
      <c r="AX15" s="440"/>
      <c r="AY15" s="440"/>
      <c r="AZ15" s="440"/>
      <c r="BA15" s="440"/>
      <c r="BB15" s="440"/>
      <c r="BC15" s="440"/>
      <c r="BD15" s="440"/>
      <c r="BE15" s="440"/>
      <c r="BF15" s="440"/>
      <c r="BG15" s="440"/>
      <c r="BH15" s="440"/>
      <c r="BI15" s="440"/>
      <c r="BJ15" s="440"/>
      <c r="BK15" s="440"/>
      <c r="BL15" s="440"/>
      <c r="BM15" s="440"/>
      <c r="BN15" s="440"/>
      <c r="BO15" s="440"/>
      <c r="BP15" s="440"/>
      <c r="BQ15" s="440"/>
      <c r="BR15" s="440"/>
      <c r="BS15" s="440"/>
      <c r="BT15" s="440"/>
      <c r="BU15" s="440"/>
      <c r="BV15" s="440"/>
    </row>
    <row r="16" spans="1:74" s="442" customFormat="1" ht="17.25" customHeight="1" thickBot="1" x14ac:dyDescent="0.3">
      <c r="A16" s="744" t="s">
        <v>17</v>
      </c>
      <c r="B16" s="745"/>
      <c r="C16" s="745"/>
      <c r="D16" s="745"/>
      <c r="E16" s="745"/>
      <c r="F16" s="745"/>
      <c r="G16" s="745"/>
      <c r="H16" s="745"/>
      <c r="I16" s="745"/>
      <c r="J16" s="745"/>
      <c r="K16" s="745"/>
      <c r="L16" s="745"/>
      <c r="M16" s="745"/>
      <c r="N16" s="745"/>
      <c r="O16" s="745"/>
      <c r="P16" s="745"/>
      <c r="Q16" s="745"/>
      <c r="R16" s="745"/>
      <c r="S16" s="745"/>
      <c r="T16" s="745"/>
      <c r="U16" s="745"/>
      <c r="V16" s="746"/>
      <c r="W16" s="437"/>
      <c r="X16" s="437"/>
      <c r="Y16" s="437"/>
      <c r="Z16" s="437"/>
      <c r="AA16" s="437"/>
      <c r="AB16" s="437"/>
      <c r="AC16" s="437"/>
      <c r="AD16" s="437"/>
      <c r="AE16" s="437"/>
      <c r="AF16" s="437"/>
      <c r="AG16" s="437"/>
      <c r="AH16" s="437"/>
      <c r="AI16" s="437"/>
      <c r="AJ16" s="437"/>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437"/>
      <c r="BI16" s="437"/>
      <c r="BJ16" s="437"/>
      <c r="BK16" s="437"/>
      <c r="BL16" s="437"/>
      <c r="BM16" s="437"/>
      <c r="BN16" s="437"/>
      <c r="BO16" s="437"/>
      <c r="BP16" s="437"/>
      <c r="BQ16" s="437"/>
      <c r="BR16" s="437"/>
      <c r="BS16" s="437"/>
      <c r="BT16" s="437"/>
      <c r="BU16" s="437"/>
      <c r="BV16" s="437"/>
    </row>
    <row r="17" spans="1:74" s="438" customFormat="1" ht="17.25" customHeight="1" x14ac:dyDescent="0.25">
      <c r="A17" s="728" t="s">
        <v>18</v>
      </c>
      <c r="B17" s="983"/>
      <c r="C17" s="984" t="s">
        <v>9</v>
      </c>
      <c r="D17" s="729"/>
      <c r="E17" s="729"/>
      <c r="F17" s="983"/>
      <c r="G17" s="984" t="s">
        <v>44</v>
      </c>
      <c r="H17" s="729"/>
      <c r="I17" s="729"/>
      <c r="J17" s="729"/>
      <c r="K17" s="729"/>
      <c r="L17" s="729"/>
      <c r="M17" s="983"/>
      <c r="N17" s="729" t="s">
        <v>45</v>
      </c>
      <c r="O17" s="729"/>
      <c r="P17" s="729"/>
      <c r="Q17" s="729"/>
      <c r="R17" s="729"/>
      <c r="S17" s="729"/>
      <c r="T17" s="729"/>
      <c r="U17" s="729"/>
      <c r="V17" s="985"/>
      <c r="W17" s="437"/>
      <c r="X17" s="437"/>
      <c r="Y17" s="437"/>
      <c r="Z17" s="437"/>
      <c r="AA17" s="437"/>
      <c r="AB17" s="437"/>
      <c r="AC17" s="437"/>
      <c r="AD17" s="437"/>
      <c r="AE17" s="437"/>
      <c r="AF17" s="43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437"/>
    </row>
    <row r="18" spans="1:74" s="438" customFormat="1" ht="17.25" customHeight="1" x14ac:dyDescent="0.25">
      <c r="A18" s="1124"/>
      <c r="B18" s="1125"/>
      <c r="C18" s="1019">
        <v>87976531</v>
      </c>
      <c r="D18" s="1020"/>
      <c r="E18" s="1020"/>
      <c r="F18" s="1021"/>
      <c r="G18" s="1022"/>
      <c r="H18" s="1023"/>
      <c r="I18" s="1023"/>
      <c r="J18" s="1023"/>
      <c r="K18" s="1023"/>
      <c r="L18" s="1023"/>
      <c r="M18" s="1024"/>
      <c r="N18" s="1023"/>
      <c r="O18" s="1023"/>
      <c r="P18" s="1023"/>
      <c r="Q18" s="1023"/>
      <c r="R18" s="1023"/>
      <c r="S18" s="1023"/>
      <c r="T18" s="1023"/>
      <c r="U18" s="1023"/>
      <c r="V18" s="1025"/>
      <c r="W18" s="437"/>
      <c r="X18" s="437"/>
      <c r="Y18" s="437"/>
      <c r="Z18" s="437"/>
      <c r="AA18" s="437"/>
      <c r="AB18" s="437"/>
      <c r="AC18" s="437"/>
      <c r="AD18" s="437"/>
      <c r="AE18" s="437"/>
      <c r="AF18" s="437"/>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437"/>
      <c r="BP18" s="437"/>
      <c r="BQ18" s="437"/>
      <c r="BR18" s="437"/>
      <c r="BS18" s="437"/>
      <c r="BT18" s="437"/>
      <c r="BU18" s="437"/>
      <c r="BV18" s="437"/>
    </row>
    <row r="19" spans="1:74" s="439" customFormat="1" ht="17.25" customHeight="1" x14ac:dyDescent="0.25">
      <c r="A19" s="897" t="s">
        <v>101</v>
      </c>
      <c r="B19" s="818"/>
      <c r="C19" s="818"/>
      <c r="D19" s="818"/>
      <c r="E19" s="818"/>
      <c r="F19" s="818"/>
      <c r="G19" s="818"/>
      <c r="H19" s="818"/>
      <c r="I19" s="818"/>
      <c r="J19" s="882"/>
      <c r="K19" s="881" t="s">
        <v>47</v>
      </c>
      <c r="L19" s="818"/>
      <c r="M19" s="818"/>
      <c r="N19" s="818"/>
      <c r="O19" s="818"/>
      <c r="P19" s="882"/>
      <c r="Q19" s="881" t="s">
        <v>13</v>
      </c>
      <c r="R19" s="882"/>
      <c r="S19" s="881" t="s">
        <v>14</v>
      </c>
      <c r="T19" s="882"/>
      <c r="U19" s="818" t="s">
        <v>12</v>
      </c>
      <c r="V19" s="884"/>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437"/>
    </row>
    <row r="20" spans="1:74" s="438" customFormat="1" ht="17.25" customHeight="1" thickBot="1" x14ac:dyDescent="0.3">
      <c r="A20" s="883"/>
      <c r="B20" s="872"/>
      <c r="C20" s="872"/>
      <c r="D20" s="872"/>
      <c r="E20" s="872"/>
      <c r="F20" s="872"/>
      <c r="G20" s="872"/>
      <c r="H20" s="872"/>
      <c r="I20" s="872"/>
      <c r="J20" s="873"/>
      <c r="K20" s="871"/>
      <c r="L20" s="872"/>
      <c r="M20" s="872"/>
      <c r="N20" s="872"/>
      <c r="O20" s="872"/>
      <c r="P20" s="873"/>
      <c r="Q20" s="876"/>
      <c r="R20" s="877"/>
      <c r="S20" s="878"/>
      <c r="T20" s="879"/>
      <c r="U20" s="872"/>
      <c r="V20" s="880"/>
      <c r="W20" s="437"/>
      <c r="X20" s="437"/>
      <c r="Y20" s="437"/>
      <c r="Z20" s="437"/>
      <c r="AA20" s="437"/>
      <c r="AB20" s="437"/>
      <c r="AC20" s="437"/>
      <c r="AD20" s="437"/>
      <c r="AE20" s="437"/>
      <c r="AF20" s="437"/>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437"/>
    </row>
    <row r="21" spans="1:74" s="438" customFormat="1" ht="17.25" customHeight="1" thickBot="1" x14ac:dyDescent="0.3">
      <c r="A21" s="744" t="s">
        <v>19</v>
      </c>
      <c r="B21" s="745"/>
      <c r="C21" s="745"/>
      <c r="D21" s="745"/>
      <c r="E21" s="745"/>
      <c r="F21" s="745"/>
      <c r="G21" s="745"/>
      <c r="H21" s="745"/>
      <c r="I21" s="745"/>
      <c r="J21" s="745"/>
      <c r="K21" s="745"/>
      <c r="L21" s="745"/>
      <c r="M21" s="745"/>
      <c r="N21" s="745"/>
      <c r="O21" s="745"/>
      <c r="P21" s="745"/>
      <c r="Q21" s="745"/>
      <c r="R21" s="745"/>
      <c r="S21" s="745"/>
      <c r="T21" s="745"/>
      <c r="U21" s="745"/>
      <c r="V21" s="746"/>
      <c r="W21" s="437"/>
      <c r="X21" s="437"/>
      <c r="Y21" s="437"/>
      <c r="Z21" s="437"/>
      <c r="AA21" s="437"/>
      <c r="AB21" s="437"/>
      <c r="AC21" s="437"/>
      <c r="AD21" s="437"/>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row>
    <row r="22" spans="1:74" s="438" customFormat="1" ht="17.25" customHeight="1" x14ac:dyDescent="0.25">
      <c r="A22" s="728" t="s">
        <v>18</v>
      </c>
      <c r="B22" s="983"/>
      <c r="C22" s="729" t="s">
        <v>9</v>
      </c>
      <c r="D22" s="729"/>
      <c r="E22" s="729"/>
      <c r="F22" s="729"/>
      <c r="G22" s="984" t="s">
        <v>44</v>
      </c>
      <c r="H22" s="729"/>
      <c r="I22" s="729"/>
      <c r="J22" s="729"/>
      <c r="K22" s="729"/>
      <c r="L22" s="729"/>
      <c r="M22" s="983"/>
      <c r="N22" s="729" t="s">
        <v>45</v>
      </c>
      <c r="O22" s="729"/>
      <c r="P22" s="729"/>
      <c r="Q22" s="729"/>
      <c r="R22" s="729"/>
      <c r="S22" s="729"/>
      <c r="T22" s="729"/>
      <c r="U22" s="729"/>
      <c r="V22" s="985"/>
      <c r="W22" s="437"/>
      <c r="X22" s="437"/>
      <c r="Y22" s="437"/>
      <c r="Z22" s="437"/>
      <c r="AA22" s="437"/>
      <c r="AB22" s="437"/>
      <c r="AC22" s="437"/>
      <c r="AD22" s="437"/>
      <c r="AE22" s="437"/>
      <c r="AF22" s="437"/>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437"/>
    </row>
    <row r="23" spans="1:74" s="465" customFormat="1" ht="17.25" customHeight="1" x14ac:dyDescent="0.25">
      <c r="A23" s="1026"/>
      <c r="B23" s="1024"/>
      <c r="C23" s="1020">
        <v>8765131</v>
      </c>
      <c r="D23" s="1020"/>
      <c r="E23" s="1020"/>
      <c r="F23" s="1020"/>
      <c r="G23" s="1022"/>
      <c r="H23" s="1023"/>
      <c r="I23" s="1023"/>
      <c r="J23" s="1023"/>
      <c r="K23" s="1023"/>
      <c r="L23" s="1023"/>
      <c r="M23" s="1024"/>
      <c r="N23" s="1023"/>
      <c r="O23" s="1023"/>
      <c r="P23" s="1023"/>
      <c r="Q23" s="1023"/>
      <c r="R23" s="1023"/>
      <c r="S23" s="1023"/>
      <c r="T23" s="1023"/>
      <c r="U23" s="1023"/>
      <c r="V23" s="1025"/>
      <c r="W23" s="439"/>
      <c r="X23" s="439"/>
      <c r="Y23" s="439"/>
      <c r="Z23" s="439"/>
      <c r="AA23" s="439"/>
      <c r="AB23" s="439"/>
      <c r="AC23" s="439"/>
      <c r="AD23" s="439"/>
      <c r="AE23" s="439"/>
      <c r="AF23" s="439"/>
      <c r="AG23" s="439"/>
      <c r="AH23" s="439"/>
      <c r="AI23" s="439"/>
      <c r="AJ23" s="439"/>
      <c r="AK23" s="439"/>
      <c r="AL23" s="439"/>
      <c r="AM23" s="439"/>
      <c r="AN23" s="439"/>
      <c r="AO23" s="439"/>
      <c r="AP23" s="439"/>
      <c r="AQ23" s="439"/>
      <c r="AR23" s="439"/>
      <c r="AS23" s="439"/>
      <c r="AT23" s="439"/>
      <c r="AU23" s="439"/>
      <c r="AV23" s="439"/>
      <c r="AW23" s="439"/>
      <c r="AX23" s="439"/>
      <c r="AY23" s="439"/>
      <c r="AZ23" s="439"/>
      <c r="BA23" s="439"/>
      <c r="BB23" s="439"/>
      <c r="BC23" s="439"/>
      <c r="BD23" s="439"/>
      <c r="BE23" s="439"/>
      <c r="BF23" s="439"/>
      <c r="BG23" s="439"/>
      <c r="BH23" s="439"/>
      <c r="BI23" s="439"/>
      <c r="BJ23" s="439"/>
      <c r="BK23" s="439"/>
      <c r="BL23" s="439"/>
      <c r="BM23" s="439"/>
      <c r="BN23" s="439"/>
      <c r="BO23" s="439"/>
      <c r="BP23" s="439"/>
      <c r="BQ23" s="439"/>
      <c r="BR23" s="439"/>
      <c r="BS23" s="439"/>
      <c r="BT23" s="439"/>
      <c r="BU23" s="439"/>
      <c r="BV23" s="439"/>
    </row>
    <row r="24" spans="1:74" s="438" customFormat="1" ht="17.25" customHeight="1" x14ac:dyDescent="0.25">
      <c r="A24" s="897" t="s">
        <v>157</v>
      </c>
      <c r="B24" s="818"/>
      <c r="C24" s="818"/>
      <c r="D24" s="818"/>
      <c r="E24" s="818"/>
      <c r="F24" s="818"/>
      <c r="G24" s="882"/>
      <c r="H24" s="246"/>
      <c r="I24" s="881" t="s">
        <v>11</v>
      </c>
      <c r="J24" s="818"/>
      <c r="K24" s="818"/>
      <c r="L24" s="818"/>
      <c r="M24" s="818"/>
      <c r="N24" s="818"/>
      <c r="O24" s="818"/>
      <c r="P24" s="882"/>
      <c r="Q24" s="881" t="s">
        <v>13</v>
      </c>
      <c r="R24" s="882"/>
      <c r="S24" s="881" t="s">
        <v>14</v>
      </c>
      <c r="T24" s="882"/>
      <c r="U24" s="818" t="s">
        <v>12</v>
      </c>
      <c r="V24" s="884"/>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c r="BH24" s="437"/>
      <c r="BI24" s="437"/>
      <c r="BJ24" s="437"/>
      <c r="BK24" s="437"/>
      <c r="BL24" s="437"/>
      <c r="BM24" s="437"/>
      <c r="BN24" s="437"/>
      <c r="BO24" s="437"/>
      <c r="BP24" s="437"/>
      <c r="BQ24" s="437"/>
      <c r="BR24" s="437"/>
      <c r="BS24" s="437"/>
      <c r="BT24" s="437"/>
      <c r="BU24" s="437"/>
      <c r="BV24" s="437"/>
    </row>
    <row r="25" spans="1:74" s="438" customFormat="1" ht="17.25" customHeight="1" thickBot="1" x14ac:dyDescent="0.3">
      <c r="A25" s="885"/>
      <c r="B25" s="886"/>
      <c r="C25" s="886"/>
      <c r="D25" s="886"/>
      <c r="E25" s="886"/>
      <c r="F25" s="886"/>
      <c r="G25" s="879"/>
      <c r="H25" s="509"/>
      <c r="I25" s="871"/>
      <c r="J25" s="872"/>
      <c r="K25" s="872"/>
      <c r="L25" s="872"/>
      <c r="M25" s="872"/>
      <c r="N25" s="872"/>
      <c r="O25" s="872"/>
      <c r="P25" s="873"/>
      <c r="Q25" s="876"/>
      <c r="R25" s="877"/>
      <c r="S25" s="878"/>
      <c r="T25" s="879"/>
      <c r="U25" s="872"/>
      <c r="V25" s="880"/>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c r="BH25" s="437"/>
      <c r="BI25" s="437"/>
      <c r="BJ25" s="437"/>
      <c r="BK25" s="437"/>
      <c r="BL25" s="437"/>
      <c r="BM25" s="437"/>
      <c r="BN25" s="437"/>
      <c r="BO25" s="437"/>
      <c r="BP25" s="437"/>
      <c r="BQ25" s="437"/>
      <c r="BR25" s="437"/>
      <c r="BS25" s="437"/>
      <c r="BT25" s="437"/>
      <c r="BU25" s="437"/>
      <c r="BV25" s="437"/>
    </row>
    <row r="26" spans="1:74" ht="17.25" customHeight="1" thickBot="1" x14ac:dyDescent="0.3">
      <c r="A26" s="1126" t="s">
        <v>228</v>
      </c>
      <c r="B26" s="1127"/>
      <c r="C26" s="1127"/>
      <c r="D26" s="1127"/>
      <c r="E26" s="1127"/>
      <c r="F26" s="1127"/>
      <c r="G26" s="1127"/>
      <c r="H26" s="1127"/>
      <c r="I26" s="1127"/>
      <c r="J26" s="1127"/>
      <c r="K26" s="1127"/>
      <c r="L26" s="1127"/>
      <c r="M26" s="1127"/>
      <c r="N26" s="1127"/>
      <c r="O26" s="1127"/>
      <c r="P26" s="1127"/>
      <c r="Q26" s="1127"/>
      <c r="R26" s="1127"/>
      <c r="S26" s="1127"/>
      <c r="T26" s="1127"/>
      <c r="U26" s="1127"/>
      <c r="V26" s="1128"/>
      <c r="W26" s="437"/>
      <c r="X26" s="437"/>
      <c r="Y26" s="437"/>
      <c r="Z26" s="437"/>
      <c r="AA26" s="437"/>
      <c r="AB26" s="437"/>
      <c r="AC26" s="437"/>
      <c r="AD26" s="437"/>
      <c r="AE26" s="437"/>
      <c r="AF26" s="437"/>
      <c r="AG26" s="437"/>
      <c r="AH26" s="437"/>
      <c r="AI26" s="437"/>
      <c r="AJ26" s="437"/>
      <c r="AK26" s="437"/>
      <c r="AL26" s="437"/>
      <c r="AM26" s="437"/>
      <c r="AN26" s="437"/>
      <c r="AO26" s="437"/>
      <c r="AP26" s="437"/>
      <c r="AQ26" s="437"/>
      <c r="AR26" s="437"/>
      <c r="AS26" s="437"/>
      <c r="AT26" s="437"/>
      <c r="AU26" s="437"/>
      <c r="AV26" s="437"/>
      <c r="AW26" s="437"/>
      <c r="AX26" s="437"/>
      <c r="AY26" s="437"/>
      <c r="AZ26" s="437"/>
      <c r="BA26" s="437"/>
      <c r="BB26" s="437"/>
      <c r="BC26" s="437"/>
      <c r="BD26" s="437"/>
      <c r="BE26" s="437"/>
      <c r="BF26" s="437"/>
      <c r="BG26" s="437"/>
      <c r="BH26" s="437"/>
      <c r="BI26" s="437"/>
      <c r="BJ26" s="437"/>
      <c r="BK26" s="437"/>
      <c r="BL26" s="437"/>
      <c r="BM26" s="437"/>
      <c r="BN26" s="437"/>
      <c r="BO26" s="437"/>
      <c r="BP26" s="437"/>
      <c r="BQ26" s="437"/>
      <c r="BR26" s="437"/>
      <c r="BS26" s="437"/>
      <c r="BT26" s="437"/>
      <c r="BU26" s="437"/>
      <c r="BV26" s="437"/>
    </row>
    <row r="27" spans="1:74" ht="15.75" thickBot="1" x14ac:dyDescent="0.3">
      <c r="A27" s="801" t="s">
        <v>492</v>
      </c>
      <c r="B27" s="795"/>
      <c r="C27" s="795"/>
      <c r="D27" s="795"/>
      <c r="E27" s="1129"/>
      <c r="F27" s="1131" t="s">
        <v>24</v>
      </c>
      <c r="G27" s="795"/>
      <c r="H27" s="795"/>
      <c r="I27" s="795"/>
      <c r="J27" s="795"/>
      <c r="K27" s="796"/>
      <c r="L27" s="795" t="s">
        <v>334</v>
      </c>
      <c r="M27" s="796"/>
      <c r="N27" s="1133" t="s">
        <v>162</v>
      </c>
      <c r="O27" s="1134"/>
      <c r="P27" s="1135"/>
      <c r="Q27" s="1135"/>
      <c r="R27" s="1136"/>
      <c r="S27" s="1133" t="s">
        <v>164</v>
      </c>
      <c r="T27" s="1135"/>
      <c r="U27" s="1135"/>
      <c r="V27" s="1136"/>
    </row>
    <row r="28" spans="1:74" ht="67.5" customHeight="1" thickBot="1" x14ac:dyDescent="0.3">
      <c r="A28" s="1130"/>
      <c r="B28" s="799"/>
      <c r="C28" s="799"/>
      <c r="D28" s="799"/>
      <c r="E28" s="594"/>
      <c r="F28" s="1132"/>
      <c r="G28" s="799"/>
      <c r="H28" s="799"/>
      <c r="I28" s="799"/>
      <c r="J28" s="799"/>
      <c r="K28" s="800"/>
      <c r="L28" s="799"/>
      <c r="M28" s="800"/>
      <c r="N28" s="327" t="s">
        <v>49</v>
      </c>
      <c r="O28" s="341"/>
      <c r="P28" s="113" t="s">
        <v>218</v>
      </c>
      <c r="Q28" s="1027" t="s">
        <v>83</v>
      </c>
      <c r="R28" s="1006"/>
      <c r="S28" s="1005" t="s">
        <v>49</v>
      </c>
      <c r="T28" s="1028"/>
      <c r="U28" s="113" t="s">
        <v>218</v>
      </c>
      <c r="V28" s="114" t="s">
        <v>83</v>
      </c>
    </row>
    <row r="29" spans="1:74" ht="75" customHeight="1" x14ac:dyDescent="0.25">
      <c r="A29" s="1029">
        <f>'F1. CONCERTACION DE COMPROMISOS'!A34</f>
        <v>0</v>
      </c>
      <c r="B29" s="1030"/>
      <c r="C29" s="1030"/>
      <c r="D29" s="1030"/>
      <c r="E29" s="1031"/>
      <c r="F29" s="1192">
        <f>'F1. CONCERTACION DE COMPROMISOS'!I34</f>
        <v>0</v>
      </c>
      <c r="G29" s="1193"/>
      <c r="H29" s="1193"/>
      <c r="I29" s="1193"/>
      <c r="J29" s="1193"/>
      <c r="K29" s="1194"/>
      <c r="L29" s="1055" t="str">
        <f>'F1. CONCERTACION DE COMPROMISOS'!T34</f>
        <v/>
      </c>
      <c r="M29" s="1055"/>
      <c r="N29" s="354"/>
      <c r="O29" s="208"/>
      <c r="P29" s="367" t="str">
        <f>IF(OR('F5. EVALUACIÓN PARCIAL EVENTUAL'!$V$28="1ER SEMESTRE"),'F5. EVALUACIÓN PARCIAL EVENTUAL'!V33,"")</f>
        <v/>
      </c>
      <c r="Q29" s="1053" t="str">
        <f>IFERROR(IF(N29&gt;0,L29*N29,L29*P29),"")</f>
        <v/>
      </c>
      <c r="R29" s="1054"/>
      <c r="S29" s="1297"/>
      <c r="T29" s="1298"/>
      <c r="U29" s="367">
        <f>IF(OR('F5. EVALUACIÓN PARCIAL EVENTUAL'!$AL$28="2DO SEMESTRE"),'F5. EVALUACIÓN PARCIAL EVENTUAL'!AL33,"")</f>
        <v>77.5</v>
      </c>
      <c r="V29" s="356" t="str">
        <f>IFERROR(IF(S29&gt;0,L29*S29,U29*L29),"")</f>
        <v/>
      </c>
    </row>
    <row r="30" spans="1:74" ht="75" customHeight="1" x14ac:dyDescent="0.25">
      <c r="A30" s="1045">
        <f>'F1. CONCERTACION DE COMPROMISOS'!A35</f>
        <v>0</v>
      </c>
      <c r="B30" s="1046"/>
      <c r="C30" s="1046"/>
      <c r="D30" s="1046"/>
      <c r="E30" s="1046"/>
      <c r="F30" s="1047">
        <f>'F1. CONCERTACION DE COMPROMISOS'!I35</f>
        <v>0</v>
      </c>
      <c r="G30" s="1048"/>
      <c r="H30" s="1048"/>
      <c r="I30" s="1048"/>
      <c r="J30" s="1048"/>
      <c r="K30" s="1049"/>
      <c r="L30" s="1050" t="str">
        <f>'F1. CONCERTACION DE COMPROMISOS'!T35</f>
        <v/>
      </c>
      <c r="M30" s="1050"/>
      <c r="N30" s="355"/>
      <c r="O30" s="209"/>
      <c r="P30" s="368" t="str">
        <f>IF(OR('F5. EVALUACIÓN PARCIAL EVENTUAL'!$V$28="1ER SEMESTRE"),'F5. EVALUACIÓN PARCIAL EVENTUAL'!V34,"")</f>
        <v/>
      </c>
      <c r="Q30" s="1035" t="str">
        <f>IFERROR(IF(N30&gt;0,L30*N30,L30*P30),"")</f>
        <v/>
      </c>
      <c r="R30" s="1036"/>
      <c r="S30" s="1295"/>
      <c r="T30" s="1296"/>
      <c r="U30" s="368">
        <f>IF(OR('F5. EVALUACIÓN PARCIAL EVENTUAL'!$AL$28="2DO SEMESTRE"),'F5. EVALUACIÓN PARCIAL EVENTUAL'!AL34,"")</f>
        <v>77.5</v>
      </c>
      <c r="V30" s="357" t="str">
        <f>IFERROR(IF(S30&gt;0,L30*S30,U30*L30),"")</f>
        <v/>
      </c>
    </row>
    <row r="31" spans="1:74" ht="75" customHeight="1" x14ac:dyDescent="0.25">
      <c r="A31" s="1045">
        <f>'F1. CONCERTACION DE COMPROMISOS'!A36</f>
        <v>0</v>
      </c>
      <c r="B31" s="1046"/>
      <c r="C31" s="1046"/>
      <c r="D31" s="1046"/>
      <c r="E31" s="1046"/>
      <c r="F31" s="1047">
        <f>'F1. CONCERTACION DE COMPROMISOS'!I36</f>
        <v>0</v>
      </c>
      <c r="G31" s="1048"/>
      <c r="H31" s="1048"/>
      <c r="I31" s="1048"/>
      <c r="J31" s="1048"/>
      <c r="K31" s="1049"/>
      <c r="L31" s="1050" t="str">
        <f>'F1. CONCERTACION DE COMPROMISOS'!T36</f>
        <v/>
      </c>
      <c r="M31" s="1050"/>
      <c r="N31" s="355"/>
      <c r="O31" s="209"/>
      <c r="P31" s="368" t="str">
        <f>IF(OR('F5. EVALUACIÓN PARCIAL EVENTUAL'!$V$28="1ER SEMESTRE"),'F5. EVALUACIÓN PARCIAL EVENTUAL'!V35,"")</f>
        <v/>
      </c>
      <c r="Q31" s="1035" t="str">
        <f>IFERROR(IF(N31&gt;0,L31*N31,L31*P31),"")</f>
        <v/>
      </c>
      <c r="R31" s="1036"/>
      <c r="S31" s="1295"/>
      <c r="T31" s="1296"/>
      <c r="U31" s="368">
        <f>IF(OR('F5. EVALUACIÓN PARCIAL EVENTUAL'!$AL$28="2DO SEMESTRE"),'F5. EVALUACIÓN PARCIAL EVENTUAL'!AL35,"")</f>
        <v>85</v>
      </c>
      <c r="V31" s="357" t="str">
        <f>IFERROR(IF(S31&gt;0,L31*S31,U31*L31),"")</f>
        <v/>
      </c>
    </row>
    <row r="32" spans="1:74" ht="75" customHeight="1" x14ac:dyDescent="0.25">
      <c r="A32" s="1045">
        <f>'F1. CONCERTACION DE COMPROMISOS'!A37</f>
        <v>0</v>
      </c>
      <c r="B32" s="1046"/>
      <c r="C32" s="1046"/>
      <c r="D32" s="1046"/>
      <c r="E32" s="1046"/>
      <c r="F32" s="1047">
        <f>'F1. CONCERTACION DE COMPROMISOS'!I37</f>
        <v>0</v>
      </c>
      <c r="G32" s="1048"/>
      <c r="H32" s="1048"/>
      <c r="I32" s="1048"/>
      <c r="J32" s="1048"/>
      <c r="K32" s="1049"/>
      <c r="L32" s="1040" t="str">
        <f>'F1. CONCERTACION DE COMPROMISOS'!T37</f>
        <v/>
      </c>
      <c r="M32" s="1040"/>
      <c r="N32" s="38"/>
      <c r="O32" s="209"/>
      <c r="P32" s="368" t="str">
        <f>IF(OR('F5. EVALUACIÓN PARCIAL EVENTUAL'!$V$28="1ER SEMESTRE"),'F5. EVALUACIÓN PARCIAL EVENTUAL'!V36,"")</f>
        <v/>
      </c>
      <c r="Q32" s="1035" t="str">
        <f>IFERROR(IF(N32&gt;0,L32*N32,L32*P32),"")</f>
        <v/>
      </c>
      <c r="R32" s="1036"/>
      <c r="S32" s="1043"/>
      <c r="T32" s="1044"/>
      <c r="U32" s="368">
        <f>IF(OR('F5. EVALUACIÓN PARCIAL EVENTUAL'!$AL$28="2DO SEMESTRE"),'F5. EVALUACIÓN PARCIAL EVENTUAL'!AL36,"")</f>
        <v>75</v>
      </c>
      <c r="V32" s="357" t="str">
        <f>IFERROR(IF(S32&gt;0,L32*S32,U32*L32),"")</f>
        <v/>
      </c>
    </row>
    <row r="33" spans="1:25" ht="75.75" customHeight="1" thickBot="1" x14ac:dyDescent="0.3">
      <c r="A33" s="1037">
        <f>'F1. CONCERTACION DE COMPROMISOS'!A38</f>
        <v>0</v>
      </c>
      <c r="B33" s="1038"/>
      <c r="C33" s="1038"/>
      <c r="D33" s="1038"/>
      <c r="E33" s="1039"/>
      <c r="F33" s="1140">
        <f>'F1. CONCERTACION DE COMPROMISOS'!I38</f>
        <v>0</v>
      </c>
      <c r="G33" s="1038"/>
      <c r="H33" s="1038"/>
      <c r="I33" s="1038"/>
      <c r="J33" s="1038"/>
      <c r="K33" s="1141"/>
      <c r="L33" s="1040" t="str">
        <f>'F1. CONCERTACION DE COMPROMISOS'!T38</f>
        <v/>
      </c>
      <c r="M33" s="1040"/>
      <c r="N33" s="115"/>
      <c r="O33" s="328"/>
      <c r="P33" s="376" t="str">
        <f>IF(OR('F5. EVALUACIÓN PARCIAL EVENTUAL'!$V$28="1ER SEMESTRE"),'F5. EVALUACIÓN PARCIAL EVENTUAL'!V37,"")</f>
        <v/>
      </c>
      <c r="Q33" s="1051" t="str">
        <f>IFERROR(IF(N33&gt;0,L33*N33,L33*P33),"")</f>
        <v/>
      </c>
      <c r="R33" s="1052"/>
      <c r="S33" s="1043"/>
      <c r="T33" s="1044"/>
      <c r="U33" s="376">
        <f>IF(OR('F5. EVALUACIÓN PARCIAL EVENTUAL'!$AL$28="2DO SEMESTRE"),'F5. EVALUACIÓN PARCIAL EVENTUAL'!AL37,"")</f>
        <v>60</v>
      </c>
      <c r="V33" s="357" t="str">
        <f>IFERROR(IF(S33&gt;0,L33*S33,U33*L33),"")</f>
        <v/>
      </c>
    </row>
    <row r="34" spans="1:25" ht="15.75" x14ac:dyDescent="0.25">
      <c r="A34" s="1032" t="s">
        <v>50</v>
      </c>
      <c r="B34" s="1033"/>
      <c r="C34" s="1033"/>
      <c r="D34" s="1033"/>
      <c r="E34" s="1033"/>
      <c r="F34" s="1033"/>
      <c r="G34" s="1033"/>
      <c r="H34" s="1033"/>
      <c r="I34" s="1033"/>
      <c r="J34" s="1033"/>
      <c r="K34" s="1034"/>
      <c r="L34" s="1041">
        <f>SUM(L29:L33)</f>
        <v>0</v>
      </c>
      <c r="M34" s="1042"/>
      <c r="N34" s="1032" t="s">
        <v>51</v>
      </c>
      <c r="O34" s="1033"/>
      <c r="P34" s="1033"/>
      <c r="Q34" s="1034"/>
      <c r="R34" s="358">
        <f>SUM(Q29:R33)</f>
        <v>0</v>
      </c>
      <c r="S34" s="1032" t="s">
        <v>51</v>
      </c>
      <c r="T34" s="1033"/>
      <c r="U34" s="1034"/>
      <c r="V34" s="358">
        <f>SUM(V29:V33)</f>
        <v>0</v>
      </c>
      <c r="X34" s="443"/>
      <c r="Y34" s="444"/>
    </row>
    <row r="35" spans="1:25" ht="16.5" thickBot="1" x14ac:dyDescent="0.3">
      <c r="A35" s="874" t="s">
        <v>221</v>
      </c>
      <c r="B35" s="982"/>
      <c r="C35" s="982"/>
      <c r="D35" s="982"/>
      <c r="E35" s="982"/>
      <c r="F35" s="982"/>
      <c r="G35" s="982"/>
      <c r="H35" s="982"/>
      <c r="I35" s="982"/>
      <c r="J35" s="982"/>
      <c r="K35" s="982"/>
      <c r="L35" s="982"/>
      <c r="M35" s="982"/>
      <c r="N35" s="874">
        <f>(J8-F8)</f>
        <v>0</v>
      </c>
      <c r="O35" s="982"/>
      <c r="P35" s="982"/>
      <c r="Q35" s="982"/>
      <c r="R35" s="1137"/>
      <c r="S35" s="874">
        <f>(Q8-N8)</f>
        <v>0</v>
      </c>
      <c r="T35" s="875"/>
      <c r="U35" s="44" t="s">
        <v>364</v>
      </c>
      <c r="V35" s="45">
        <f>(N35+S35)</f>
        <v>0</v>
      </c>
      <c r="X35" s="443"/>
      <c r="Y35" s="444"/>
    </row>
    <row r="36" spans="1:25" ht="19.5" thickBot="1" x14ac:dyDescent="0.3">
      <c r="A36" s="1181" t="s">
        <v>225</v>
      </c>
      <c r="B36" s="1182"/>
      <c r="C36" s="1182"/>
      <c r="D36" s="1182"/>
      <c r="E36" s="1182"/>
      <c r="F36" s="1182"/>
      <c r="G36" s="1182"/>
      <c r="H36" s="1182"/>
      <c r="I36" s="1182"/>
      <c r="J36" s="1182"/>
      <c r="K36" s="1182"/>
      <c r="L36" s="1182"/>
      <c r="M36" s="1182"/>
      <c r="N36" s="1182"/>
      <c r="O36" s="1182"/>
      <c r="P36" s="1182"/>
      <c r="Q36" s="1182"/>
      <c r="R36" s="1182"/>
      <c r="S36" s="1182"/>
      <c r="T36" s="1182"/>
      <c r="U36" s="1182"/>
      <c r="V36" s="1183"/>
      <c r="X36" s="443"/>
      <c r="Y36" s="444"/>
    </row>
    <row r="37" spans="1:25" s="422" customFormat="1" ht="16.5" thickBot="1" x14ac:dyDescent="0.3">
      <c r="A37" s="1056" t="s">
        <v>52</v>
      </c>
      <c r="B37" s="1057"/>
      <c r="C37" s="1057"/>
      <c r="D37" s="1057"/>
      <c r="E37" s="1057"/>
      <c r="F37" s="1057"/>
      <c r="G37" s="1057"/>
      <c r="H37" s="1057"/>
      <c r="I37" s="1058"/>
      <c r="J37" s="1142" t="s">
        <v>162</v>
      </c>
      <c r="K37" s="1143"/>
      <c r="L37" s="1143"/>
      <c r="M37" s="1143"/>
      <c r="N37" s="1143"/>
      <c r="O37" s="1143"/>
      <c r="P37" s="1144"/>
      <c r="Q37" s="1142" t="s">
        <v>164</v>
      </c>
      <c r="R37" s="1143"/>
      <c r="S37" s="1143"/>
      <c r="T37" s="1143"/>
      <c r="U37" s="1143"/>
      <c r="V37" s="1144"/>
      <c r="X37" s="423"/>
      <c r="Y37" s="424"/>
    </row>
    <row r="38" spans="1:25" s="422" customFormat="1" ht="32.25" thickBot="1" x14ac:dyDescent="0.3">
      <c r="A38" s="239" t="s">
        <v>257</v>
      </c>
      <c r="B38" s="902" t="s">
        <v>258</v>
      </c>
      <c r="C38" s="903"/>
      <c r="D38" s="152"/>
      <c r="E38" s="1056" t="s">
        <v>259</v>
      </c>
      <c r="F38" s="1057"/>
      <c r="G38" s="1057"/>
      <c r="H38" s="1057"/>
      <c r="I38" s="1058"/>
      <c r="J38" s="152" t="s">
        <v>434</v>
      </c>
      <c r="K38" s="152" t="s">
        <v>357</v>
      </c>
      <c r="L38" s="152" t="s">
        <v>432</v>
      </c>
      <c r="M38" s="152" t="s">
        <v>359</v>
      </c>
      <c r="N38" s="324" t="s">
        <v>329</v>
      </c>
      <c r="O38" s="324"/>
      <c r="P38" s="53" t="s">
        <v>360</v>
      </c>
      <c r="Q38" s="152" t="s">
        <v>431</v>
      </c>
      <c r="R38" s="152" t="s">
        <v>357</v>
      </c>
      <c r="S38" s="152" t="s">
        <v>432</v>
      </c>
      <c r="T38" s="152" t="s">
        <v>358</v>
      </c>
      <c r="U38" s="324" t="s">
        <v>329</v>
      </c>
      <c r="V38" s="53" t="s">
        <v>360</v>
      </c>
      <c r="X38" s="423"/>
      <c r="Y38" s="424"/>
    </row>
    <row r="39" spans="1:25" s="422" customFormat="1" ht="33.75" customHeight="1" x14ac:dyDescent="0.25">
      <c r="A39" s="1063">
        <v>1</v>
      </c>
      <c r="B39" s="1059">
        <f>'F1. CONCERTACION DE COMPROMISOS'!B48</f>
        <v>0</v>
      </c>
      <c r="C39" s="1060"/>
      <c r="D39" s="233">
        <v>1</v>
      </c>
      <c r="E39" s="1002" t="str">
        <f>IFERROR(VLOOKUP($B$39&amp;D39,'BASE COMPORTAMENTAL'!$D$3:$F$80,3,0),"")</f>
        <v/>
      </c>
      <c r="F39" s="1003"/>
      <c r="G39" s="1003"/>
      <c r="H39" s="1003"/>
      <c r="I39" s="1004"/>
      <c r="J39" s="48"/>
      <c r="K39" s="123" t="str">
        <f>IFERROR(VLOOKUP(J39,'ESCALAS COMPTALES'!B$3:C$6,2,0),"")</f>
        <v/>
      </c>
      <c r="L39" s="123" t="str">
        <f>IFERROR(VLOOKUP(J39,'ESCALAS COMPTALES'!$B$17:$C$20,2,0),"")</f>
        <v/>
      </c>
      <c r="M39" s="123" t="str">
        <f>IFERROR(VLOOKUP(L39,'ESCALAS COMPTALES'!B$9:C$12,2,0),"")</f>
        <v/>
      </c>
      <c r="N39" s="126" t="str">
        <f t="shared" ref="N39:N78" si="0">IFERROR((K39*0.3+M39*0.7),"")</f>
        <v/>
      </c>
      <c r="O39" s="210"/>
      <c r="P39" s="377" t="str">
        <f>IFERROR(IF(OR('F5. EVALUACIÓN PARCIAL EVENTUAL'!$U$45="1ER SEMESTRE"),'F5. EVALUACIÓN PARCIAL EVENTUAL'!$U46,""),"")</f>
        <v/>
      </c>
      <c r="Q39" s="48"/>
      <c r="R39" s="123" t="str">
        <f>IFERROR(VLOOKUP(Q39,'ESCALAS COMPTALES'!$B$3:$C$6,2,0),"")</f>
        <v/>
      </c>
      <c r="S39" s="123" t="str">
        <f>IFERROR(VLOOKUP(Q39,'ESCALAS COMPTALES'!$B$17:$C$20,2,0),"")</f>
        <v/>
      </c>
      <c r="T39" s="123" t="str">
        <f>IFERROR(VLOOKUP(S39,'ESCALAS COMPTALES'!$B$9:$C$12,2,0),"")</f>
        <v/>
      </c>
      <c r="U39" s="126" t="str">
        <f t="shared" ref="U39:U78" si="1">IFERROR((R39*0.3+T39*0.7),"")</f>
        <v/>
      </c>
      <c r="V39" s="377" t="str">
        <f>IFERROR(IF(OR('F5. EVALUACIÓN PARCIAL EVENTUAL'!$AL$45="2DO SEMESTRE"),'F5. EVALUACIÓN PARCIAL EVENTUAL'!$AL46,""),"")</f>
        <v/>
      </c>
      <c r="X39" s="423"/>
      <c r="Y39" s="424"/>
    </row>
    <row r="40" spans="1:25" s="422" customFormat="1" ht="33.75" customHeight="1" x14ac:dyDescent="0.25">
      <c r="A40" s="1063"/>
      <c r="B40" s="1059"/>
      <c r="C40" s="1060"/>
      <c r="D40" s="34">
        <v>2</v>
      </c>
      <c r="E40" s="905" t="str">
        <f>IFERROR(VLOOKUP($B$39&amp;D40,'BASE COMPORTAMENTAL'!$D$3:$F$80,3,0),"")</f>
        <v/>
      </c>
      <c r="F40" s="906"/>
      <c r="G40" s="906"/>
      <c r="H40" s="906"/>
      <c r="I40" s="907"/>
      <c r="J40" s="48"/>
      <c r="K40" s="123" t="str">
        <f>IFERROR(VLOOKUP(J40,'ESCALAS COMPTALES'!B$3:C$6,2,0),"")</f>
        <v/>
      </c>
      <c r="L40" s="128" t="str">
        <f>IFERROR(VLOOKUP(J40,'ESCALAS COMPTALES'!$B$17:$C$20,2,0),"")</f>
        <v/>
      </c>
      <c r="M40" s="123" t="str">
        <f>IFERROR(VLOOKUP(L40,'ESCALAS COMPTALES'!B$9:C$12,2,0),"")</f>
        <v/>
      </c>
      <c r="N40" s="126" t="str">
        <f t="shared" si="0"/>
        <v/>
      </c>
      <c r="O40" s="210"/>
      <c r="P40" s="378" t="str">
        <f>IFERROR(IF(OR('F5. EVALUACIÓN PARCIAL EVENTUAL'!$U$45="1ER SEMESTRE"),'F5. EVALUACIÓN PARCIAL EVENTUAL'!$U47,""),"")</f>
        <v/>
      </c>
      <c r="Q40" s="48"/>
      <c r="R40" s="128" t="str">
        <f>IFERROR(VLOOKUP(Q40,'ESCALAS COMPTALES'!$B$3:$C$6,2,0),"")</f>
        <v/>
      </c>
      <c r="S40" s="128" t="str">
        <f>IFERROR(VLOOKUP(Q40,'ESCALAS COMPTALES'!$B$17:$C$20,2,0),"")</f>
        <v/>
      </c>
      <c r="T40" s="128" t="str">
        <f>IFERROR(VLOOKUP(S40,'ESCALAS COMPTALES'!$B$9:$C$12,2,0),"")</f>
        <v/>
      </c>
      <c r="U40" s="126" t="str">
        <f t="shared" si="1"/>
        <v/>
      </c>
      <c r="V40" s="377" t="str">
        <f>IFERROR(IF(OR('F5. EVALUACIÓN PARCIAL EVENTUAL'!$AL$45="2DO SEMESTRE"),'F5. EVALUACIÓN PARCIAL EVENTUAL'!$AL47,""),"")</f>
        <v/>
      </c>
      <c r="X40" s="423"/>
      <c r="Y40" s="424"/>
    </row>
    <row r="41" spans="1:25" s="422" customFormat="1" ht="33.75" customHeight="1" x14ac:dyDescent="0.25">
      <c r="A41" s="1063"/>
      <c r="B41" s="1059"/>
      <c r="C41" s="1060"/>
      <c r="D41" s="34">
        <v>3</v>
      </c>
      <c r="E41" s="905" t="str">
        <f>IFERROR(VLOOKUP($B$39&amp;D41,'BASE COMPORTAMENTAL'!$D$3:$F$80,3,0),"")</f>
        <v/>
      </c>
      <c r="F41" s="906"/>
      <c r="G41" s="906"/>
      <c r="H41" s="906"/>
      <c r="I41" s="907"/>
      <c r="J41" s="48"/>
      <c r="K41" s="123" t="str">
        <f>IFERROR(VLOOKUP(J41,'ESCALAS COMPTALES'!B$3:C$6,2,0),"")</f>
        <v/>
      </c>
      <c r="L41" s="128" t="str">
        <f>IFERROR(VLOOKUP(J41,'ESCALAS COMPTALES'!$B$17:$C$20,2,0),"")</f>
        <v/>
      </c>
      <c r="M41" s="123" t="str">
        <f>IFERROR(VLOOKUP(L41,'ESCALAS COMPTALES'!B$9:C$12,2,0),"")</f>
        <v/>
      </c>
      <c r="N41" s="126" t="str">
        <f t="shared" si="0"/>
        <v/>
      </c>
      <c r="O41" s="210"/>
      <c r="P41" s="378" t="str">
        <f>IFERROR(IF(OR('F5. EVALUACIÓN PARCIAL EVENTUAL'!$U$45="1ER SEMESTRE"),'F5. EVALUACIÓN PARCIAL EVENTUAL'!$U48,""),"")</f>
        <v/>
      </c>
      <c r="Q41" s="48"/>
      <c r="R41" s="128" t="str">
        <f>IFERROR(VLOOKUP(Q41,'ESCALAS COMPTALES'!$B$3:$C$6,2,0),"")</f>
        <v/>
      </c>
      <c r="S41" s="128" t="str">
        <f>IFERROR(VLOOKUP(Q41,'ESCALAS COMPTALES'!$B$17:$C$20,2,0),"")</f>
        <v/>
      </c>
      <c r="T41" s="128" t="str">
        <f>IFERROR(VLOOKUP(S41,'ESCALAS COMPTALES'!$B$9:$C$12,2,0),"")</f>
        <v/>
      </c>
      <c r="U41" s="126" t="str">
        <f t="shared" si="1"/>
        <v/>
      </c>
      <c r="V41" s="377" t="str">
        <f>IFERROR(IF(OR('F5. EVALUACIÓN PARCIAL EVENTUAL'!$AL$45="2DO SEMESTRE"),'F5. EVALUACIÓN PARCIAL EVENTUAL'!$AL48,""),"")</f>
        <v/>
      </c>
      <c r="X41" s="423"/>
      <c r="Y41" s="424"/>
    </row>
    <row r="42" spans="1:25" s="422" customFormat="1" ht="33.75" customHeight="1" x14ac:dyDescent="0.25">
      <c r="A42" s="1063"/>
      <c r="B42" s="1059"/>
      <c r="C42" s="1060"/>
      <c r="D42" s="34">
        <v>4</v>
      </c>
      <c r="E42" s="905" t="str">
        <f>IFERROR(VLOOKUP($B$39&amp;D42,'BASE COMPORTAMENTAL'!$D$3:$F$80,3,0),"")</f>
        <v/>
      </c>
      <c r="F42" s="906"/>
      <c r="G42" s="906"/>
      <c r="H42" s="906"/>
      <c r="I42" s="907"/>
      <c r="J42" s="48"/>
      <c r="K42" s="123" t="str">
        <f>IFERROR(VLOOKUP(J42,'ESCALAS COMPTALES'!B$3:C$6,2,0),"")</f>
        <v/>
      </c>
      <c r="L42" s="128" t="str">
        <f>IFERROR(VLOOKUP(J42,'ESCALAS COMPTALES'!$B$17:$C$20,2,0),"")</f>
        <v/>
      </c>
      <c r="M42" s="123" t="str">
        <f>IFERROR(VLOOKUP(L42,'ESCALAS COMPTALES'!B$9:C$12,2,0),"")</f>
        <v/>
      </c>
      <c r="N42" s="126" t="str">
        <f t="shared" si="0"/>
        <v/>
      </c>
      <c r="O42" s="210"/>
      <c r="P42" s="378" t="str">
        <f>IFERROR(IF(OR('F5. EVALUACIÓN PARCIAL EVENTUAL'!$U$45="1ER SEMESTRE"),'F5. EVALUACIÓN PARCIAL EVENTUAL'!$U49,""),"")</f>
        <v/>
      </c>
      <c r="Q42" s="48"/>
      <c r="R42" s="128" t="str">
        <f>IFERROR(VLOOKUP(Q42,'ESCALAS COMPTALES'!$B$3:$C$6,2,0),"")</f>
        <v/>
      </c>
      <c r="S42" s="128" t="str">
        <f>IFERROR(VLOOKUP(Q42,'ESCALAS COMPTALES'!$B$17:$C$20,2,0),"")</f>
        <v/>
      </c>
      <c r="T42" s="128" t="str">
        <f>IFERROR(VLOOKUP(S42,'ESCALAS COMPTALES'!$B$9:$C$12,2,0),"")</f>
        <v/>
      </c>
      <c r="U42" s="126" t="str">
        <f t="shared" si="1"/>
        <v/>
      </c>
      <c r="V42" s="377" t="str">
        <f>IFERROR(IF(OR('F5. EVALUACIÓN PARCIAL EVENTUAL'!$AL$45="2DO SEMESTRE"),'F5. EVALUACIÓN PARCIAL EVENTUAL'!$AL49,""),"")</f>
        <v/>
      </c>
      <c r="X42" s="423"/>
      <c r="Y42" s="424"/>
    </row>
    <row r="43" spans="1:25" s="422" customFormat="1" ht="33.75" customHeight="1" x14ac:dyDescent="0.25">
      <c r="A43" s="1063"/>
      <c r="B43" s="1059"/>
      <c r="C43" s="1060"/>
      <c r="D43" s="34">
        <v>5</v>
      </c>
      <c r="E43" s="905" t="str">
        <f>IFERROR(VLOOKUP($B$39&amp;D43,'BASE COMPORTAMENTAL'!$D$3:$F$80,3,0),"")</f>
        <v/>
      </c>
      <c r="F43" s="906"/>
      <c r="G43" s="906"/>
      <c r="H43" s="906"/>
      <c r="I43" s="907"/>
      <c r="J43" s="48"/>
      <c r="K43" s="123" t="str">
        <f>IFERROR(VLOOKUP(J43,'ESCALAS COMPTALES'!B$3:C$6,2,0),"")</f>
        <v/>
      </c>
      <c r="L43" s="128" t="str">
        <f>IFERROR(VLOOKUP(J43,'ESCALAS COMPTALES'!$B$17:$C$20,2,0),"")</f>
        <v/>
      </c>
      <c r="M43" s="123" t="str">
        <f>IFERROR(VLOOKUP(L43,'ESCALAS COMPTALES'!B$9:C$12,2,0),"")</f>
        <v/>
      </c>
      <c r="N43" s="126" t="str">
        <f t="shared" si="0"/>
        <v/>
      </c>
      <c r="O43" s="210"/>
      <c r="P43" s="378" t="str">
        <f>IFERROR(IF(OR('F5. EVALUACIÓN PARCIAL EVENTUAL'!$U$45="1ER SEMESTRE"),'F5. EVALUACIÓN PARCIAL EVENTUAL'!$U50,""),"")</f>
        <v/>
      </c>
      <c r="Q43" s="48"/>
      <c r="R43" s="128" t="str">
        <f>IFERROR(VLOOKUP(Q43,'ESCALAS COMPTALES'!$B$3:$C$6,2,0),"")</f>
        <v/>
      </c>
      <c r="S43" s="128" t="str">
        <f>IFERROR(VLOOKUP(Q43,'ESCALAS COMPTALES'!$B$17:$C$20,2,0),"")</f>
        <v/>
      </c>
      <c r="T43" s="128" t="str">
        <f>IFERROR(VLOOKUP(S43,'ESCALAS COMPTALES'!$B$9:$C$12,2,0),"")</f>
        <v/>
      </c>
      <c r="U43" s="126" t="str">
        <f t="shared" si="1"/>
        <v/>
      </c>
      <c r="V43" s="377" t="str">
        <f>IFERROR(IF(OR('F5. EVALUACIÓN PARCIAL EVENTUAL'!$AL$45="2DO SEMESTRE"),'F5. EVALUACIÓN PARCIAL EVENTUAL'!$AL50,""),"")</f>
        <v/>
      </c>
      <c r="X43" s="423"/>
      <c r="Y43" s="424"/>
    </row>
    <row r="44" spans="1:25" s="422" customFormat="1" ht="33.75" customHeight="1" x14ac:dyDescent="0.25">
      <c r="A44" s="1063"/>
      <c r="B44" s="1059"/>
      <c r="C44" s="1060"/>
      <c r="D44" s="34">
        <v>6</v>
      </c>
      <c r="E44" s="905" t="str">
        <f>IFERROR(VLOOKUP($B$39&amp;D44,'BASE COMPORTAMENTAL'!$D$3:$F$80,3,0),"")</f>
        <v/>
      </c>
      <c r="F44" s="906"/>
      <c r="G44" s="906"/>
      <c r="H44" s="906"/>
      <c r="I44" s="907"/>
      <c r="J44" s="48"/>
      <c r="K44" s="123" t="str">
        <f>IFERROR(VLOOKUP(J44,'ESCALAS COMPTALES'!B$3:C$6,2,0),"")</f>
        <v/>
      </c>
      <c r="L44" s="128" t="str">
        <f>IFERROR(VLOOKUP(J44,'ESCALAS COMPTALES'!$B$17:$C$20,2,0),"")</f>
        <v/>
      </c>
      <c r="M44" s="123" t="str">
        <f>IFERROR(VLOOKUP(L44,'ESCALAS COMPTALES'!B$9:C$12,2,0),"")</f>
        <v/>
      </c>
      <c r="N44" s="126" t="str">
        <f t="shared" si="0"/>
        <v/>
      </c>
      <c r="O44" s="210"/>
      <c r="P44" s="377" t="str">
        <f>IFERROR(IF(OR('F5. EVALUACIÓN PARCIAL EVENTUAL'!$U$45="1ER SEMESTRE"),'F5. EVALUACIÓN PARCIAL EVENTUAL'!$U51,""),"")</f>
        <v/>
      </c>
      <c r="Q44" s="48"/>
      <c r="R44" s="128" t="str">
        <f>IFERROR(VLOOKUP(Q44,'ESCALAS COMPTALES'!$B$3:$C$6,2,0),"")</f>
        <v/>
      </c>
      <c r="S44" s="128" t="str">
        <f>IFERROR(VLOOKUP(Q44,'ESCALAS COMPTALES'!$B$17:$C$20,2,0),"")</f>
        <v/>
      </c>
      <c r="T44" s="128" t="str">
        <f>IFERROR(VLOOKUP(S44,'ESCALAS COMPTALES'!$B$9:$C$12,2,0),"")</f>
        <v/>
      </c>
      <c r="U44" s="126" t="str">
        <f t="shared" si="1"/>
        <v/>
      </c>
      <c r="V44" s="377" t="str">
        <f>IFERROR(IF(OR('F5. EVALUACIÓN PARCIAL EVENTUAL'!$AL$45="2DO SEMESTRE"),'F5. EVALUACIÓN PARCIAL EVENTUAL'!$AL51,""),"")</f>
        <v/>
      </c>
      <c r="X44" s="423"/>
      <c r="Y44" s="424"/>
    </row>
    <row r="45" spans="1:25" s="422" customFormat="1" ht="33.75" customHeight="1" thickBot="1" x14ac:dyDescent="0.3">
      <c r="A45" s="1063"/>
      <c r="B45" s="1059"/>
      <c r="C45" s="1060"/>
      <c r="D45" s="34">
        <v>7</v>
      </c>
      <c r="E45" s="908" t="str">
        <f>IFERROR(VLOOKUP($B$39&amp;D45,'BASE COMPORTAMENTAL'!$D$3:$F$80,3,0),"")</f>
        <v/>
      </c>
      <c r="F45" s="909"/>
      <c r="G45" s="909"/>
      <c r="H45" s="909"/>
      <c r="I45" s="910"/>
      <c r="J45" s="49"/>
      <c r="K45" s="124" t="str">
        <f>IFERROR(VLOOKUP(J45,'ESCALAS COMPTALES'!B$3:C$6,2,0),"")</f>
        <v/>
      </c>
      <c r="L45" s="128" t="str">
        <f>IFERROR(VLOOKUP(J45,'ESCALAS COMPTALES'!$B$17:$C$20,2,0),"")</f>
        <v/>
      </c>
      <c r="M45" s="124" t="str">
        <f>IFERROR(VLOOKUP(L45,'ESCALAS COMPTALES'!B$9:C$12,2,0),"")</f>
        <v/>
      </c>
      <c r="N45" s="127" t="str">
        <f t="shared" si="0"/>
        <v/>
      </c>
      <c r="O45" s="211"/>
      <c r="P45" s="377" t="str">
        <f>IFERROR(IF(OR('F5. EVALUACIÓN PARCIAL EVENTUAL'!$U$45="1ER SEMESTRE"),'F5. EVALUACIÓN PARCIAL EVENTUAL'!$U52,""),"")</f>
        <v/>
      </c>
      <c r="Q45" s="50"/>
      <c r="R45" s="129" t="str">
        <f>IFERROR(VLOOKUP(Q45,'ESCALAS COMPTALES'!$B$3:$C$6,2,0),"")</f>
        <v/>
      </c>
      <c r="S45" s="128" t="str">
        <f>IFERROR(VLOOKUP(Q45,'ESCALAS COMPTALES'!$B$17:$C$20,2,0),"")</f>
        <v/>
      </c>
      <c r="T45" s="129" t="str">
        <f>IFERROR(VLOOKUP(S45,'ESCALAS COMPTALES'!$B$9:$C$12,2,0),"")</f>
        <v/>
      </c>
      <c r="U45" s="130" t="str">
        <f t="shared" si="1"/>
        <v/>
      </c>
      <c r="V45" s="377" t="str">
        <f>IFERROR(IF(OR('F5. EVALUACIÓN PARCIAL EVENTUAL'!$AL$45="2DO SEMESTRE"),'F5. EVALUACIÓN PARCIAL EVENTUAL'!$AL52,""),"")</f>
        <v/>
      </c>
      <c r="X45" s="423"/>
      <c r="Y45" s="424"/>
    </row>
    <row r="46" spans="1:25" s="422" customFormat="1" ht="30" customHeight="1" thickBot="1" x14ac:dyDescent="0.3">
      <c r="A46" s="1064"/>
      <c r="B46" s="1061"/>
      <c r="C46" s="1062"/>
      <c r="D46" s="280"/>
      <c r="E46" s="900" t="s">
        <v>361</v>
      </c>
      <c r="F46" s="921"/>
      <c r="G46" s="900">
        <f>B39</f>
        <v>0</v>
      </c>
      <c r="H46" s="901"/>
      <c r="I46" s="901"/>
      <c r="J46" s="901"/>
      <c r="K46" s="901"/>
      <c r="L46" s="317" t="s">
        <v>363</v>
      </c>
      <c r="M46" s="360" t="str">
        <f>IFERROR(IF(OR(N46&lt;0,N46=""),P46,N46),"")</f>
        <v/>
      </c>
      <c r="N46" s="359" t="str">
        <f>IFERROR(AVERAGE(N39:N45),"")</f>
        <v/>
      </c>
      <c r="O46" s="274"/>
      <c r="P46" s="125" t="str">
        <f>IFERROR(AVERAGE(P39:P45),"")</f>
        <v/>
      </c>
      <c r="Q46" s="1000" t="s">
        <v>363</v>
      </c>
      <c r="R46" s="1001"/>
      <c r="S46" s="1065"/>
      <c r="T46" s="361" t="str">
        <f>IFERROR(IF(OR(U46&lt;0,U46=""),V46,U46),"")</f>
        <v/>
      </c>
      <c r="U46" s="364" t="str">
        <f>IFERROR(AVERAGE(U39:U45),"")</f>
        <v/>
      </c>
      <c r="V46" s="361" t="str">
        <f>IFERROR(AVERAGE(V39:V45),"")</f>
        <v/>
      </c>
      <c r="X46" s="423"/>
      <c r="Y46" s="424"/>
    </row>
    <row r="47" spans="1:25" s="422" customFormat="1" ht="32.25" thickBot="1" x14ac:dyDescent="0.3">
      <c r="A47" s="1184">
        <v>2</v>
      </c>
      <c r="B47" s="902" t="s">
        <v>258</v>
      </c>
      <c r="C47" s="903"/>
      <c r="D47" s="238"/>
      <c r="E47" s="902" t="s">
        <v>259</v>
      </c>
      <c r="F47" s="903"/>
      <c r="G47" s="903"/>
      <c r="H47" s="903"/>
      <c r="I47" s="904"/>
      <c r="J47" s="152" t="s">
        <v>434</v>
      </c>
      <c r="K47" s="239" t="s">
        <v>357</v>
      </c>
      <c r="L47" s="152" t="s">
        <v>432</v>
      </c>
      <c r="M47" s="239" t="s">
        <v>359</v>
      </c>
      <c r="N47" s="318" t="s">
        <v>329</v>
      </c>
      <c r="O47" s="318"/>
      <c r="P47" s="53" t="s">
        <v>360</v>
      </c>
      <c r="Q47" s="152" t="s">
        <v>431</v>
      </c>
      <c r="R47" s="239" t="s">
        <v>357</v>
      </c>
      <c r="S47" s="152" t="s">
        <v>432</v>
      </c>
      <c r="T47" s="239" t="s">
        <v>358</v>
      </c>
      <c r="U47" s="318" t="s">
        <v>329</v>
      </c>
      <c r="V47" s="53" t="s">
        <v>360</v>
      </c>
      <c r="X47" s="423"/>
      <c r="Y47" s="424"/>
    </row>
    <row r="48" spans="1:25" s="422" customFormat="1" ht="33.75" customHeight="1" x14ac:dyDescent="0.25">
      <c r="A48" s="1063"/>
      <c r="B48" s="1059">
        <f>'F1. CONCERTACION DE COMPROMISOS'!B49</f>
        <v>0</v>
      </c>
      <c r="C48" s="1185"/>
      <c r="D48" s="28">
        <v>1</v>
      </c>
      <c r="E48" s="1002" t="str">
        <f>IFERROR(VLOOKUP($B$48&amp;D48,'BASE COMPORTAMENTAL'!$D$3:$F$80,3,0),"")</f>
        <v/>
      </c>
      <c r="F48" s="1003"/>
      <c r="G48" s="1003"/>
      <c r="H48" s="1003"/>
      <c r="I48" s="1004"/>
      <c r="J48" s="48"/>
      <c r="K48" s="235" t="str">
        <f>IFERROR(VLOOKUP(J48,'ESCALAS COMPTALES'!B$3:C$6,2,0),"")</f>
        <v/>
      </c>
      <c r="L48" s="123" t="str">
        <f>IFERROR(VLOOKUP(J48,'ESCALAS COMPTALES'!$B$17:$C$20,2,0),"")</f>
        <v/>
      </c>
      <c r="M48" s="140" t="str">
        <f>IFERROR(VLOOKUP(L48,'ESCALAS COMPTALES'!B$9:C$12,2,0),"")</f>
        <v/>
      </c>
      <c r="N48" s="137" t="str">
        <f t="shared" si="0"/>
        <v/>
      </c>
      <c r="O48" s="236"/>
      <c r="P48" s="377" t="str">
        <f>IFERROR(IF(OR('F5. EVALUACIÓN PARCIAL EVENTUAL'!$U$45="1ER SEMESTRE"),'F5. EVALUACIÓN PARCIAL EVENTUAL'!$U63,""),"")</f>
        <v/>
      </c>
      <c r="Q48" s="48"/>
      <c r="R48" s="140" t="str">
        <f>IFERROR(VLOOKUP(Q48,'ESCALAS COMPTALES'!$B$3:$C$6,2,0),"")</f>
        <v/>
      </c>
      <c r="S48" s="123" t="str">
        <f>IFERROR(VLOOKUP(Q48,'ESCALAS COMPTALES'!$B$17:$C$20,2,0),"")</f>
        <v/>
      </c>
      <c r="T48" s="140" t="str">
        <f>IFERROR(VLOOKUP(S48,'ESCALAS COMPTALES'!$B$9:$C$12,2,0),"")</f>
        <v/>
      </c>
      <c r="U48" s="137" t="str">
        <f t="shared" si="1"/>
        <v/>
      </c>
      <c r="V48" s="377" t="str">
        <f>IFERROR(IF(OR('F5. EVALUACIÓN PARCIAL EVENTUAL'!$AL$45="2DO SEMESTRE"),'F5. EVALUACIÓN PARCIAL EVENTUAL'!$AL63,""),"")</f>
        <v/>
      </c>
      <c r="X48" s="423"/>
      <c r="Y48" s="424"/>
    </row>
    <row r="49" spans="1:74" s="422" customFormat="1" ht="33.75" customHeight="1" x14ac:dyDescent="0.25">
      <c r="A49" s="1063"/>
      <c r="B49" s="1059"/>
      <c r="C49" s="1185"/>
      <c r="D49" s="28">
        <v>2</v>
      </c>
      <c r="E49" s="905" t="str">
        <f>IFERROR(VLOOKUP($B$48&amp;D49,'BASE COMPORTAMENTAL'!$D$3:$F$80,3,0),"")</f>
        <v/>
      </c>
      <c r="F49" s="906"/>
      <c r="G49" s="906"/>
      <c r="H49" s="906"/>
      <c r="I49" s="907"/>
      <c r="J49" s="88"/>
      <c r="K49" s="185" t="str">
        <f>IFERROR(VLOOKUP(J49,'ESCALAS COMPTALES'!B$3:C$6,2,0),"")</f>
        <v/>
      </c>
      <c r="L49" s="128" t="str">
        <f>IFERROR(VLOOKUP(J49,'ESCALAS COMPTALES'!$B$17:$C$20,2,0),"")</f>
        <v/>
      </c>
      <c r="M49" s="182" t="str">
        <f>IFERROR(VLOOKUP(L49,'ESCALAS COMPTALES'!B$9:C$12,2,0),"")</f>
        <v/>
      </c>
      <c r="N49" s="184" t="str">
        <f t="shared" si="0"/>
        <v/>
      </c>
      <c r="O49" s="198"/>
      <c r="P49" s="378" t="str">
        <f>IFERROR(IF(OR('F5. EVALUACIÓN PARCIAL EVENTUAL'!$U$45="1ER SEMESTRE"),'F5. EVALUACIÓN PARCIAL EVENTUAL'!$U64,""),"")</f>
        <v/>
      </c>
      <c r="Q49" s="48"/>
      <c r="R49" s="182" t="str">
        <f>IFERROR(VLOOKUP(Q49,'ESCALAS COMPTALES'!$B$3:$C$6,2,0),"")</f>
        <v/>
      </c>
      <c r="S49" s="128" t="str">
        <f>IFERROR(VLOOKUP(Q49,'ESCALAS COMPTALES'!$B$17:$C$20,2,0),"")</f>
        <v/>
      </c>
      <c r="T49" s="182" t="str">
        <f>IFERROR(VLOOKUP(S49,'ESCALAS COMPTALES'!$B$9:$C$12,2,0),"")</f>
        <v/>
      </c>
      <c r="U49" s="137" t="str">
        <f t="shared" si="1"/>
        <v/>
      </c>
      <c r="V49" s="377" t="str">
        <f>IFERROR(IF(OR('F5. EVALUACIÓN PARCIAL EVENTUAL'!$AL$45="2DO SEMESTRE"),'F5. EVALUACIÓN PARCIAL EVENTUAL'!$AL64,""),"")</f>
        <v/>
      </c>
      <c r="X49" s="423"/>
      <c r="Y49" s="424"/>
    </row>
    <row r="50" spans="1:74" s="422" customFormat="1" ht="33.75" customHeight="1" x14ac:dyDescent="0.25">
      <c r="A50" s="1063"/>
      <c r="B50" s="1059"/>
      <c r="C50" s="1185"/>
      <c r="D50" s="28">
        <v>3</v>
      </c>
      <c r="E50" s="905" t="str">
        <f>IFERROR(VLOOKUP($B$48&amp;D50,'BASE COMPORTAMENTAL'!$D$3:$F$80,3,0),"")</f>
        <v/>
      </c>
      <c r="F50" s="906"/>
      <c r="G50" s="906"/>
      <c r="H50" s="906"/>
      <c r="I50" s="907"/>
      <c r="J50" s="88"/>
      <c r="K50" s="185" t="str">
        <f>IFERROR(VLOOKUP(J50,'ESCALAS COMPTALES'!B$3:C$6,2,0),"")</f>
        <v/>
      </c>
      <c r="L50" s="128" t="str">
        <f>IFERROR(VLOOKUP(J50,'ESCALAS COMPTALES'!$B$17:$C$20,2,0),"")</f>
        <v/>
      </c>
      <c r="M50" s="182" t="str">
        <f>IFERROR(VLOOKUP(L50,'ESCALAS COMPTALES'!B$9:C$12,2,0),"")</f>
        <v/>
      </c>
      <c r="N50" s="184" t="str">
        <f t="shared" si="0"/>
        <v/>
      </c>
      <c r="O50" s="198"/>
      <c r="P50" s="378" t="str">
        <f>IFERROR(IF(OR('F5. EVALUACIÓN PARCIAL EVENTUAL'!$U$45="1ER SEMESTRE"),'F5. EVALUACIÓN PARCIAL EVENTUAL'!$U65,""),"")</f>
        <v/>
      </c>
      <c r="Q50" s="48"/>
      <c r="R50" s="182" t="str">
        <f>IFERROR(VLOOKUP(Q50,'ESCALAS COMPTALES'!$B$3:$C$6,2,0),"")</f>
        <v/>
      </c>
      <c r="S50" s="128" t="str">
        <f>IFERROR(VLOOKUP(Q50,'ESCALAS COMPTALES'!$B$17:$C$20,2,0),"")</f>
        <v/>
      </c>
      <c r="T50" s="182" t="str">
        <f>IFERROR(VLOOKUP(S50,'ESCALAS COMPTALES'!$B$9:$C$12,2,0),"")</f>
        <v/>
      </c>
      <c r="U50" s="137" t="str">
        <f t="shared" si="1"/>
        <v/>
      </c>
      <c r="V50" s="377" t="str">
        <f>IFERROR(IF(OR('F5. EVALUACIÓN PARCIAL EVENTUAL'!$AL$45="2DO SEMESTRE"),'F5. EVALUACIÓN PARCIAL EVENTUAL'!$AL65,""),"")</f>
        <v/>
      </c>
      <c r="X50" s="423"/>
      <c r="Y50" s="424"/>
    </row>
    <row r="51" spans="1:74" s="422" customFormat="1" ht="33.75" customHeight="1" x14ac:dyDescent="0.25">
      <c r="A51" s="1063"/>
      <c r="B51" s="1059"/>
      <c r="C51" s="1185"/>
      <c r="D51" s="28">
        <v>4</v>
      </c>
      <c r="E51" s="905" t="str">
        <f>IFERROR(VLOOKUP($B$48&amp;D51,'BASE COMPORTAMENTAL'!$D$3:$F$80,3,0),"")</f>
        <v/>
      </c>
      <c r="F51" s="906"/>
      <c r="G51" s="906"/>
      <c r="H51" s="906"/>
      <c r="I51" s="907"/>
      <c r="J51" s="88"/>
      <c r="K51" s="185" t="str">
        <f>IFERROR(VLOOKUP(J51,'ESCALAS COMPTALES'!B$3:C$6,2,0),"")</f>
        <v/>
      </c>
      <c r="L51" s="128" t="str">
        <f>IFERROR(VLOOKUP(J51,'ESCALAS COMPTALES'!$B$17:$C$20,2,0),"")</f>
        <v/>
      </c>
      <c r="M51" s="182" t="str">
        <f>IFERROR(VLOOKUP(L51,'ESCALAS COMPTALES'!B$9:C$12,2,0),"")</f>
        <v/>
      </c>
      <c r="N51" s="184" t="str">
        <f t="shared" si="0"/>
        <v/>
      </c>
      <c r="O51" s="198"/>
      <c r="P51" s="378" t="str">
        <f>IFERROR(IF(OR('F5. EVALUACIÓN PARCIAL EVENTUAL'!$U$45="1ER SEMESTRE"),'F5. EVALUACIÓN PARCIAL EVENTUAL'!$U66,""),"")</f>
        <v/>
      </c>
      <c r="Q51" s="48"/>
      <c r="R51" s="182" t="str">
        <f>IFERROR(VLOOKUP(Q51,'ESCALAS COMPTALES'!$B$3:$C$6,2,0),"")</f>
        <v/>
      </c>
      <c r="S51" s="128" t="str">
        <f>IFERROR(VLOOKUP(Q51,'ESCALAS COMPTALES'!$B$17:$C$20,2,0),"")</f>
        <v/>
      </c>
      <c r="T51" s="182" t="str">
        <f>IFERROR(VLOOKUP(S51,'ESCALAS COMPTALES'!$B$9:$C$12,2,0),"")</f>
        <v/>
      </c>
      <c r="U51" s="137" t="str">
        <f t="shared" si="1"/>
        <v/>
      </c>
      <c r="V51" s="377" t="str">
        <f>IFERROR(IF(OR('F5. EVALUACIÓN PARCIAL EVENTUAL'!$AL$45="2DO SEMESTRE"),'F5. EVALUACIÓN PARCIAL EVENTUAL'!$AL66,""),"")</f>
        <v/>
      </c>
      <c r="X51" s="423"/>
      <c r="Y51" s="424"/>
    </row>
    <row r="52" spans="1:74" s="422" customFormat="1" ht="33.75" customHeight="1" x14ac:dyDescent="0.25">
      <c r="A52" s="1063"/>
      <c r="B52" s="1059"/>
      <c r="C52" s="1185"/>
      <c r="D52" s="28">
        <v>5</v>
      </c>
      <c r="E52" s="905" t="str">
        <f>IFERROR(VLOOKUP($B$48&amp;D52,'BASE COMPORTAMENTAL'!$D$3:$F$80,3,0),"")</f>
        <v/>
      </c>
      <c r="F52" s="906"/>
      <c r="G52" s="906"/>
      <c r="H52" s="906"/>
      <c r="I52" s="907"/>
      <c r="J52" s="88"/>
      <c r="K52" s="185" t="str">
        <f>IFERROR(VLOOKUP(J52,'ESCALAS COMPTALES'!B$3:C$6,2,0),"")</f>
        <v/>
      </c>
      <c r="L52" s="128" t="str">
        <f>IFERROR(VLOOKUP(J52,'ESCALAS COMPTALES'!$B$17:$C$20,2,0),"")</f>
        <v/>
      </c>
      <c r="M52" s="182" t="str">
        <f>IFERROR(VLOOKUP(L52,'ESCALAS COMPTALES'!B$9:C$12,2,0),"")</f>
        <v/>
      </c>
      <c r="N52" s="184" t="str">
        <f t="shared" si="0"/>
        <v/>
      </c>
      <c r="O52" s="198"/>
      <c r="P52" s="378" t="str">
        <f>IFERROR(IF(OR('F5. EVALUACIÓN PARCIAL EVENTUAL'!$U$45="1ER SEMESTRE"),'F5. EVALUACIÓN PARCIAL EVENTUAL'!$U67,""),"")</f>
        <v/>
      </c>
      <c r="Q52" s="48"/>
      <c r="R52" s="182" t="str">
        <f>IFERROR(VLOOKUP(Q52,'ESCALAS COMPTALES'!$B$3:$C$6,2,0),"")</f>
        <v/>
      </c>
      <c r="S52" s="128" t="str">
        <f>IFERROR(VLOOKUP(Q52,'ESCALAS COMPTALES'!$B$17:$C$20,2,0),"")</f>
        <v/>
      </c>
      <c r="T52" s="182" t="str">
        <f>IFERROR(VLOOKUP(S52,'ESCALAS COMPTALES'!$B$9:$C$12,2,0),"")</f>
        <v/>
      </c>
      <c r="U52" s="137" t="str">
        <f t="shared" si="1"/>
        <v/>
      </c>
      <c r="V52" s="377" t="str">
        <f>IFERROR(IF(OR('F5. EVALUACIÓN PARCIAL EVENTUAL'!$AL$45="2DO SEMESTRE"),'F5. EVALUACIÓN PARCIAL EVENTUAL'!$AL67,""),"")</f>
        <v/>
      </c>
      <c r="X52" s="423"/>
      <c r="Y52" s="424"/>
    </row>
    <row r="53" spans="1:74" s="422" customFormat="1" ht="33.75" customHeight="1" x14ac:dyDescent="0.25">
      <c r="A53" s="1063"/>
      <c r="B53" s="1059"/>
      <c r="C53" s="1185"/>
      <c r="D53" s="28">
        <v>6</v>
      </c>
      <c r="E53" s="905" t="str">
        <f>IFERROR(VLOOKUP($B$48&amp;D53,'BASE COMPORTAMENTAL'!$D$3:$F$80,3,0),"")</f>
        <v/>
      </c>
      <c r="F53" s="906"/>
      <c r="G53" s="906"/>
      <c r="H53" s="906"/>
      <c r="I53" s="907"/>
      <c r="J53" s="88"/>
      <c r="K53" s="185" t="str">
        <f>IFERROR(VLOOKUP(J53,'ESCALAS COMPTALES'!B$3:C$6,2,0),"")</f>
        <v/>
      </c>
      <c r="L53" s="128" t="str">
        <f>IFERROR(VLOOKUP(J53,'ESCALAS COMPTALES'!$B$17:$C$20,2,0),"")</f>
        <v/>
      </c>
      <c r="M53" s="182" t="str">
        <f>IFERROR(VLOOKUP(L53,'ESCALAS COMPTALES'!B$9:C$12,2,0),"")</f>
        <v/>
      </c>
      <c r="N53" s="184" t="str">
        <f t="shared" si="0"/>
        <v/>
      </c>
      <c r="O53" s="198"/>
      <c r="P53" s="378" t="str">
        <f>IFERROR(IF(OR('F5. EVALUACIÓN PARCIAL EVENTUAL'!$U$45="1ER SEMESTRE"),'F5. EVALUACIÓN PARCIAL EVENTUAL'!$U68,""),"")</f>
        <v/>
      </c>
      <c r="Q53" s="48"/>
      <c r="R53" s="182" t="str">
        <f>IFERROR(VLOOKUP(Q53,'ESCALAS COMPTALES'!$B$3:$C$6,2,0),"")</f>
        <v/>
      </c>
      <c r="S53" s="128" t="str">
        <f>IFERROR(VLOOKUP(Q53,'ESCALAS COMPTALES'!$B$17:$C$20,2,0),"")</f>
        <v/>
      </c>
      <c r="T53" s="182" t="str">
        <f>IFERROR(VLOOKUP(S53,'ESCALAS COMPTALES'!$B$9:$C$12,2,0),"")</f>
        <v/>
      </c>
      <c r="U53" s="137" t="str">
        <f t="shared" si="1"/>
        <v/>
      </c>
      <c r="V53" s="377" t="str">
        <f>IFERROR(IF(OR('F5. EVALUACIÓN PARCIAL EVENTUAL'!$AL$45="2DO SEMESTRE"),'F5. EVALUACIÓN PARCIAL EVENTUAL'!$AL68,""),"")</f>
        <v/>
      </c>
      <c r="X53" s="423"/>
      <c r="Y53" s="424"/>
    </row>
    <row r="54" spans="1:74" s="422" customFormat="1" ht="33.75" customHeight="1" thickBot="1" x14ac:dyDescent="0.3">
      <c r="A54" s="1063"/>
      <c r="B54" s="1059"/>
      <c r="C54" s="1185"/>
      <c r="D54" s="28">
        <v>7</v>
      </c>
      <c r="E54" s="908" t="str">
        <f>IFERROR(VLOOKUP($B$48&amp;D54,'BASE COMPORTAMENTAL'!$D$3:$F$80,3,0),"")</f>
        <v/>
      </c>
      <c r="F54" s="909"/>
      <c r="G54" s="909"/>
      <c r="H54" s="909"/>
      <c r="I54" s="910"/>
      <c r="J54" s="50"/>
      <c r="K54" s="131" t="str">
        <f>IFERROR(VLOOKUP(J54,'ESCALAS COMPTALES'!B$3:C$6,2,0),"")</f>
        <v/>
      </c>
      <c r="L54" s="128" t="str">
        <f>IFERROR(VLOOKUP(J54,'ESCALAS COMPTALES'!$B$17:$C$20,2,0),"")</f>
        <v/>
      </c>
      <c r="M54" s="134" t="str">
        <f>IFERROR(VLOOKUP(L54,'ESCALAS COMPTALES'!B$9:C$12,2,0),"")</f>
        <v/>
      </c>
      <c r="N54" s="135" t="str">
        <f t="shared" si="0"/>
        <v/>
      </c>
      <c r="O54" s="315"/>
      <c r="P54" s="377" t="str">
        <f>IFERROR(IF(OR('F5. EVALUACIÓN PARCIAL EVENTUAL'!$U$45="1ER SEMESTRE"),'F5. EVALUACIÓN PARCIAL EVENTUAL'!$U69,""),"")</f>
        <v/>
      </c>
      <c r="Q54" s="191"/>
      <c r="R54" s="136" t="str">
        <f>IFERROR(VLOOKUP(Q54,'ESCALAS COMPTALES'!$B$3:$C$6,2,0),"")</f>
        <v/>
      </c>
      <c r="S54" s="128" t="str">
        <f>IFERROR(VLOOKUP(Q54,'ESCALAS COMPTALES'!$B$17:$C$20,2,0),"")</f>
        <v/>
      </c>
      <c r="T54" s="138" t="str">
        <f>IFERROR(VLOOKUP(S54,'ESCALAS COMPTALES'!$B$9:$C$12,2,0),"")</f>
        <v/>
      </c>
      <c r="U54" s="139" t="str">
        <f t="shared" si="1"/>
        <v/>
      </c>
      <c r="V54" s="377" t="str">
        <f>IFERROR(IF(OR('F5. EVALUACIÓN PARCIAL EVENTUAL'!$AL$45="2DO SEMESTRE"),'F5. EVALUACIÓN PARCIAL EVENTUAL'!$AL69,""),"")</f>
        <v/>
      </c>
      <c r="X54" s="423"/>
      <c r="Y54" s="424"/>
    </row>
    <row r="55" spans="1:74" s="422" customFormat="1" ht="30" customHeight="1" thickBot="1" x14ac:dyDescent="0.3">
      <c r="A55" s="1064"/>
      <c r="B55" s="1061"/>
      <c r="C55" s="1186"/>
      <c r="D55" s="28"/>
      <c r="E55" s="900" t="s">
        <v>361</v>
      </c>
      <c r="F55" s="921"/>
      <c r="G55" s="900">
        <f>B48</f>
        <v>0</v>
      </c>
      <c r="H55" s="901"/>
      <c r="I55" s="901"/>
      <c r="J55" s="901"/>
      <c r="K55" s="901"/>
      <c r="L55" s="317" t="s">
        <v>363</v>
      </c>
      <c r="M55" s="360" t="str">
        <f>IFERROR(IF(OR(N55&lt;0,N55=""),P55,N55),"")</f>
        <v/>
      </c>
      <c r="N55" s="375" t="str">
        <f>IFERROR(AVERAGE(N48:N54),"")</f>
        <v/>
      </c>
      <c r="O55" s="336"/>
      <c r="P55" s="375" t="str">
        <f>IFERROR(AVERAGE(P48:P54),"")</f>
        <v/>
      </c>
      <c r="Q55" s="900" t="s">
        <v>363</v>
      </c>
      <c r="R55" s="901"/>
      <c r="S55" s="901"/>
      <c r="T55" s="360" t="str">
        <f>IFERROR(IF(OR(U55&lt;0,U55=""),V55,U55),"")</f>
        <v/>
      </c>
      <c r="U55" s="365" t="str">
        <f>IFERROR(AVERAGE(U48:U54),"")</f>
        <v/>
      </c>
      <c r="V55" s="360" t="str">
        <f>IFERROR(AVERAGE(V48:V54),"")</f>
        <v/>
      </c>
      <c r="X55" s="423"/>
      <c r="Y55" s="424"/>
    </row>
    <row r="56" spans="1:74" s="422" customFormat="1" ht="75" customHeight="1" thickBot="1" x14ac:dyDescent="0.3">
      <c r="A56" s="1293" t="s">
        <v>460</v>
      </c>
      <c r="B56" s="1294"/>
      <c r="C56" s="1294"/>
      <c r="D56" s="1294"/>
      <c r="E56" s="1294"/>
      <c r="F56" s="1294"/>
      <c r="G56" s="1294"/>
      <c r="H56" s="1294"/>
      <c r="I56" s="1294"/>
      <c r="J56" s="1294"/>
      <c r="K56" s="1294"/>
      <c r="L56" s="1294"/>
      <c r="M56" s="1294"/>
      <c r="N56" s="1294"/>
      <c r="O56" s="1294"/>
      <c r="P56" s="1294"/>
      <c r="Q56" s="1294"/>
      <c r="R56" s="1294"/>
      <c r="S56" s="1294"/>
      <c r="T56" s="1294"/>
      <c r="U56" s="1294"/>
      <c r="V56" s="1294"/>
      <c r="X56" s="423"/>
      <c r="Y56" s="424"/>
    </row>
    <row r="57" spans="1:74" s="422" customFormat="1" ht="22.5" customHeight="1" thickBot="1" x14ac:dyDescent="0.3">
      <c r="A57" s="967"/>
      <c r="B57" s="968"/>
      <c r="C57" s="968"/>
      <c r="D57" s="968"/>
      <c r="E57" s="968"/>
      <c r="F57" s="750" t="s">
        <v>240</v>
      </c>
      <c r="G57" s="751"/>
      <c r="H57" s="751"/>
      <c r="I57" s="751"/>
      <c r="J57" s="751"/>
      <c r="K57" s="751"/>
      <c r="L57" s="751"/>
      <c r="M57" s="751"/>
      <c r="N57" s="751"/>
      <c r="O57" s="751"/>
      <c r="P57" s="751"/>
      <c r="Q57" s="751"/>
      <c r="R57" s="752"/>
      <c r="S57" s="1205" t="s">
        <v>452</v>
      </c>
      <c r="T57" s="1205"/>
      <c r="U57" s="1205"/>
      <c r="V57" s="1205"/>
      <c r="X57" s="423"/>
      <c r="Y57" s="424"/>
    </row>
    <row r="58" spans="1:74" s="422" customFormat="1" ht="22.5" customHeight="1" thickBot="1" x14ac:dyDescent="0.3">
      <c r="A58" s="970"/>
      <c r="B58" s="971"/>
      <c r="C58" s="971"/>
      <c r="D58" s="971"/>
      <c r="E58" s="971"/>
      <c r="F58" s="756"/>
      <c r="G58" s="757"/>
      <c r="H58" s="757"/>
      <c r="I58" s="757"/>
      <c r="J58" s="757"/>
      <c r="K58" s="757"/>
      <c r="L58" s="757"/>
      <c r="M58" s="757"/>
      <c r="N58" s="757"/>
      <c r="O58" s="757"/>
      <c r="P58" s="757"/>
      <c r="Q58" s="757"/>
      <c r="R58" s="758"/>
      <c r="S58" s="1205" t="s">
        <v>462</v>
      </c>
      <c r="T58" s="1205"/>
      <c r="U58" s="1205"/>
      <c r="V58" s="1205"/>
      <c r="X58" s="423"/>
      <c r="Y58" s="424"/>
    </row>
    <row r="59" spans="1:74" s="422" customFormat="1" ht="22.5" customHeight="1" thickBot="1" x14ac:dyDescent="0.3">
      <c r="A59" s="970"/>
      <c r="B59" s="971"/>
      <c r="C59" s="971"/>
      <c r="D59" s="971"/>
      <c r="E59" s="971"/>
      <c r="F59" s="759" t="s">
        <v>461</v>
      </c>
      <c r="G59" s="760"/>
      <c r="H59" s="760"/>
      <c r="I59" s="760"/>
      <c r="J59" s="760"/>
      <c r="K59" s="760"/>
      <c r="L59" s="760"/>
      <c r="M59" s="760"/>
      <c r="N59" s="760"/>
      <c r="O59" s="760"/>
      <c r="P59" s="760"/>
      <c r="Q59" s="760"/>
      <c r="R59" s="761"/>
      <c r="S59" s="1212" t="s">
        <v>430</v>
      </c>
      <c r="T59" s="1213"/>
      <c r="U59" s="1213"/>
      <c r="V59" s="1214"/>
      <c r="X59" s="423"/>
      <c r="Y59" s="424"/>
    </row>
    <row r="60" spans="1:74" s="422" customFormat="1" ht="22.5" customHeight="1" thickBot="1" x14ac:dyDescent="0.3">
      <c r="A60" s="973"/>
      <c r="B60" s="974"/>
      <c r="C60" s="974"/>
      <c r="D60" s="974"/>
      <c r="E60" s="974"/>
      <c r="F60" s="762"/>
      <c r="G60" s="763"/>
      <c r="H60" s="763"/>
      <c r="I60" s="763"/>
      <c r="J60" s="763"/>
      <c r="K60" s="763"/>
      <c r="L60" s="763"/>
      <c r="M60" s="763"/>
      <c r="N60" s="763"/>
      <c r="O60" s="763"/>
      <c r="P60" s="763"/>
      <c r="Q60" s="763"/>
      <c r="R60" s="764"/>
      <c r="S60" s="1205" t="s">
        <v>459</v>
      </c>
      <c r="T60" s="1205"/>
      <c r="U60" s="1205"/>
      <c r="V60" s="1205"/>
      <c r="X60" s="423"/>
      <c r="Y60" s="424"/>
    </row>
    <row r="61" spans="1:74" s="1305" customFormat="1" ht="9.75" customHeight="1" thickBot="1" x14ac:dyDescent="0.3">
      <c r="B61" s="1306"/>
      <c r="C61" s="1306"/>
      <c r="D61" s="1306"/>
      <c r="E61" s="1306"/>
      <c r="F61" s="1306"/>
      <c r="G61" s="1306"/>
      <c r="H61" s="1306"/>
      <c r="I61" s="1306"/>
      <c r="J61" s="1306"/>
      <c r="K61" s="1306"/>
      <c r="L61" s="1306"/>
      <c r="M61" s="1306"/>
      <c r="N61" s="1306"/>
      <c r="O61" s="1306"/>
      <c r="P61" s="1306"/>
      <c r="Q61" s="1306"/>
      <c r="R61" s="1306"/>
      <c r="S61" s="1306"/>
      <c r="T61" s="1306"/>
      <c r="U61" s="1306"/>
      <c r="V61" s="1306"/>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6"/>
      <c r="AR61" s="1306"/>
      <c r="AS61" s="1306"/>
      <c r="AT61" s="1306"/>
      <c r="AU61" s="1306"/>
      <c r="AV61" s="1306"/>
      <c r="AW61" s="1306"/>
      <c r="AX61" s="1306"/>
      <c r="AY61" s="1306"/>
      <c r="AZ61" s="1306"/>
      <c r="BA61" s="1306"/>
      <c r="BB61" s="1306"/>
      <c r="BC61" s="1306"/>
      <c r="BD61" s="1306"/>
      <c r="BE61" s="1306"/>
      <c r="BF61" s="1306"/>
      <c r="BG61" s="1306"/>
      <c r="BH61" s="1306"/>
      <c r="BI61" s="1306"/>
      <c r="BJ61" s="1306"/>
      <c r="BK61" s="1306"/>
      <c r="BL61" s="1306"/>
      <c r="BM61" s="1306"/>
      <c r="BN61" s="1306"/>
      <c r="BO61" s="1306"/>
      <c r="BP61" s="1306"/>
      <c r="BQ61" s="1306"/>
      <c r="BR61" s="1306"/>
      <c r="BS61" s="1306"/>
      <c r="BT61" s="1306"/>
      <c r="BU61" s="1306"/>
      <c r="BV61" s="1306"/>
    </row>
    <row r="62" spans="1:74" s="422" customFormat="1" ht="32.25" thickBot="1" x14ac:dyDescent="0.3">
      <c r="A62" s="1184">
        <v>3</v>
      </c>
      <c r="B62" s="902" t="s">
        <v>258</v>
      </c>
      <c r="C62" s="903"/>
      <c r="D62" s="315"/>
      <c r="E62" s="1195" t="s">
        <v>259</v>
      </c>
      <c r="F62" s="1196"/>
      <c r="G62" s="1196"/>
      <c r="H62" s="1196"/>
      <c r="I62" s="1197"/>
      <c r="J62" s="152" t="s">
        <v>434</v>
      </c>
      <c r="K62" s="312" t="s">
        <v>357</v>
      </c>
      <c r="L62" s="152" t="s">
        <v>432</v>
      </c>
      <c r="M62" s="312" t="s">
        <v>359</v>
      </c>
      <c r="N62" s="311" t="s">
        <v>329</v>
      </c>
      <c r="O62" s="311"/>
      <c r="P62" s="52" t="s">
        <v>360</v>
      </c>
      <c r="Q62" s="152" t="s">
        <v>431</v>
      </c>
      <c r="R62" s="239" t="s">
        <v>357</v>
      </c>
      <c r="S62" s="152" t="s">
        <v>432</v>
      </c>
      <c r="T62" s="239" t="s">
        <v>358</v>
      </c>
      <c r="U62" s="318" t="s">
        <v>329</v>
      </c>
      <c r="V62" s="53" t="s">
        <v>360</v>
      </c>
      <c r="X62" s="423"/>
      <c r="Y62" s="424"/>
    </row>
    <row r="63" spans="1:74" s="422" customFormat="1" ht="33.75" customHeight="1" x14ac:dyDescent="0.25">
      <c r="A63" s="1063"/>
      <c r="B63" s="1187">
        <f>'F1. CONCERTACION DE COMPROMISOS'!B50</f>
        <v>0</v>
      </c>
      <c r="C63" s="1188"/>
      <c r="D63" s="35">
        <v>1</v>
      </c>
      <c r="E63" s="1190" t="str">
        <f>IFERROR(VLOOKUP($B$63&amp;D63,'BASE COMPORTAMENTAL'!$D$3:$F$80,3,0),"")</f>
        <v/>
      </c>
      <c r="F63" s="565"/>
      <c r="G63" s="565"/>
      <c r="H63" s="565"/>
      <c r="I63" s="1191"/>
      <c r="J63" s="47"/>
      <c r="K63" s="132" t="str">
        <f>IFERROR(VLOOKUP(J63,'ESCALAS COMPTALES'!B$3:C$6,2,0),"")</f>
        <v/>
      </c>
      <c r="L63" s="123" t="str">
        <f>IFERROR(VLOOKUP(J63,'ESCALAS COMPTALES'!$B$17:$C$20,2,0),"")</f>
        <v/>
      </c>
      <c r="M63" s="132" t="str">
        <f>IFERROR(VLOOKUP(L63,'ESCALAS COMPTALES'!B$9:C$12,2,0),"")</f>
        <v/>
      </c>
      <c r="N63" s="133" t="str">
        <f t="shared" si="0"/>
        <v/>
      </c>
      <c r="O63" s="197"/>
      <c r="P63" s="387" t="str">
        <f>IFERROR(IF(OR('F5. EVALUACIÓN PARCIAL EVENTUAL'!$U$45="1ER SEMESTRE"),'F5. EVALUACIÓN PARCIAL EVENTUAL'!$U76,""),"")</f>
        <v/>
      </c>
      <c r="Q63" s="47"/>
      <c r="R63" s="140" t="str">
        <f>IFERROR(VLOOKUP(Q63,'ESCALAS COMPTALES'!$B$3:$C$6,2,0),"")</f>
        <v/>
      </c>
      <c r="S63" s="123" t="str">
        <f>IFERROR(VLOOKUP(Q63,'ESCALAS COMPTALES'!$B$17:$C$20,2,0),"")</f>
        <v/>
      </c>
      <c r="T63" s="140" t="str">
        <f>IFERROR(VLOOKUP(S63,'ESCALAS COMPTALES'!$B$9:$C$12,2,0),"")</f>
        <v/>
      </c>
      <c r="U63" s="137" t="str">
        <f t="shared" si="1"/>
        <v/>
      </c>
      <c r="V63" s="377" t="str">
        <f>IFERROR(IF(OR('F5. EVALUACIÓN PARCIAL EVENTUAL'!$AL$45="2DO SEMESTRE"),'F5. EVALUACIÓN PARCIAL EVENTUAL'!$AL76,""),"")</f>
        <v/>
      </c>
      <c r="X63" s="423"/>
      <c r="Y63" s="424"/>
    </row>
    <row r="64" spans="1:74" s="422" customFormat="1" ht="33.75" customHeight="1" x14ac:dyDescent="0.25">
      <c r="A64" s="1063"/>
      <c r="B64" s="1059"/>
      <c r="C64" s="1189"/>
      <c r="D64" s="36">
        <v>2</v>
      </c>
      <c r="E64" s="905" t="str">
        <f>IFERROR(VLOOKUP($B$63&amp;D64,'BASE COMPORTAMENTAL'!$D$3:$F$80,3,0),"")</f>
        <v/>
      </c>
      <c r="F64" s="906"/>
      <c r="G64" s="906"/>
      <c r="H64" s="906"/>
      <c r="I64" s="907"/>
      <c r="J64" s="88"/>
      <c r="K64" s="182" t="str">
        <f>IFERROR(VLOOKUP(J64,'ESCALAS COMPTALES'!B$3:C$6,2,0),"")</f>
        <v/>
      </c>
      <c r="L64" s="128" t="str">
        <f>IFERROR(VLOOKUP(J64,'ESCALAS COMPTALES'!$B$17:$C$20,2,0),"")</f>
        <v/>
      </c>
      <c r="M64" s="182" t="str">
        <f>IFERROR(VLOOKUP(L64,'ESCALAS COMPTALES'!B$9:C$12,2,0),"")</f>
        <v/>
      </c>
      <c r="N64" s="184" t="str">
        <f t="shared" si="0"/>
        <v/>
      </c>
      <c r="O64" s="198"/>
      <c r="P64" s="378" t="str">
        <f>IFERROR(IF(OR('F5. EVALUACIÓN PARCIAL EVENTUAL'!$U$45="1ER SEMESTRE"),'F5. EVALUACIÓN PARCIAL EVENTUAL'!$U77,""),"")</f>
        <v/>
      </c>
      <c r="Q64" s="48"/>
      <c r="R64" s="182" t="str">
        <f>IFERROR(VLOOKUP(Q64,'ESCALAS COMPTALES'!$B$3:$C$6,2,0),"")</f>
        <v/>
      </c>
      <c r="S64" s="128" t="str">
        <f>IFERROR(VLOOKUP(Q64,'ESCALAS COMPTALES'!$B$17:$C$20,2,0),"")</f>
        <v/>
      </c>
      <c r="T64" s="182" t="str">
        <f>IFERROR(VLOOKUP(S64,'ESCALAS COMPTALES'!$B$9:$C$12,2,0),"")</f>
        <v/>
      </c>
      <c r="U64" s="137" t="str">
        <f t="shared" si="1"/>
        <v/>
      </c>
      <c r="V64" s="377" t="str">
        <f>IFERROR(IF(OR('F5. EVALUACIÓN PARCIAL EVENTUAL'!$AL$45="2DO SEMESTRE"),'F5. EVALUACIÓN PARCIAL EVENTUAL'!$AL77,""),"")</f>
        <v/>
      </c>
      <c r="X64" s="423"/>
      <c r="Y64" s="424"/>
    </row>
    <row r="65" spans="1:25" s="422" customFormat="1" ht="33.75" customHeight="1" x14ac:dyDescent="0.25">
      <c r="A65" s="1063"/>
      <c r="B65" s="1059"/>
      <c r="C65" s="1189"/>
      <c r="D65" s="36">
        <v>3</v>
      </c>
      <c r="E65" s="905" t="str">
        <f>IFERROR(VLOOKUP($B$63&amp;D65,'BASE COMPORTAMENTAL'!$D$3:$F$80,3,0),"")</f>
        <v/>
      </c>
      <c r="F65" s="906"/>
      <c r="G65" s="906"/>
      <c r="H65" s="906"/>
      <c r="I65" s="907"/>
      <c r="J65" s="88"/>
      <c r="K65" s="182" t="str">
        <f>IFERROR(VLOOKUP(J65,'ESCALAS COMPTALES'!B$3:C$6,2,0),"")</f>
        <v/>
      </c>
      <c r="L65" s="128" t="str">
        <f>IFERROR(VLOOKUP(J65,'ESCALAS COMPTALES'!$B$17:$C$20,2,0),"")</f>
        <v/>
      </c>
      <c r="M65" s="182" t="str">
        <f>IFERROR(VLOOKUP(L65,'ESCALAS COMPTALES'!B$9:C$12,2,0),"")</f>
        <v/>
      </c>
      <c r="N65" s="184" t="str">
        <f t="shared" si="0"/>
        <v/>
      </c>
      <c r="O65" s="198"/>
      <c r="P65" s="378" t="str">
        <f>IFERROR(IF(OR('F5. EVALUACIÓN PARCIAL EVENTUAL'!$U$45="1ER SEMESTRE"),'F5. EVALUACIÓN PARCIAL EVENTUAL'!$U78,""),"")</f>
        <v/>
      </c>
      <c r="Q65" s="48"/>
      <c r="R65" s="182" t="str">
        <f>IFERROR(VLOOKUP(Q65,'ESCALAS COMPTALES'!$B$3:$C$6,2,0),"")</f>
        <v/>
      </c>
      <c r="S65" s="128" t="str">
        <f>IFERROR(VLOOKUP(Q65,'ESCALAS COMPTALES'!$B$17:$C$20,2,0),"")</f>
        <v/>
      </c>
      <c r="T65" s="182" t="str">
        <f>IFERROR(VLOOKUP(S65,'ESCALAS COMPTALES'!$B$9:$C$12,2,0),"")</f>
        <v/>
      </c>
      <c r="U65" s="137" t="str">
        <f t="shared" si="1"/>
        <v/>
      </c>
      <c r="V65" s="377" t="str">
        <f>IFERROR(IF(OR('F5. EVALUACIÓN PARCIAL EVENTUAL'!$AL$45="2DO SEMESTRE"),'F5. EVALUACIÓN PARCIAL EVENTUAL'!$AL78,""),"")</f>
        <v/>
      </c>
      <c r="X65" s="423"/>
      <c r="Y65" s="424"/>
    </row>
    <row r="66" spans="1:25" s="422" customFormat="1" ht="33.75" customHeight="1" x14ac:dyDescent="0.25">
      <c r="A66" s="1063"/>
      <c r="B66" s="1059"/>
      <c r="C66" s="1189"/>
      <c r="D66" s="36">
        <v>4</v>
      </c>
      <c r="E66" s="905" t="str">
        <f>IFERROR(VLOOKUP($B$63&amp;D66,'BASE COMPORTAMENTAL'!$D$3:$F$80,3,0),"")</f>
        <v/>
      </c>
      <c r="F66" s="906"/>
      <c r="G66" s="906"/>
      <c r="H66" s="906"/>
      <c r="I66" s="907"/>
      <c r="J66" s="88"/>
      <c r="K66" s="182" t="str">
        <f>IFERROR(VLOOKUP(J66,'ESCALAS COMPTALES'!B$3:C$6,2,0),"")</f>
        <v/>
      </c>
      <c r="L66" s="128" t="str">
        <f>IFERROR(VLOOKUP(J66,'ESCALAS COMPTALES'!$B$17:$C$20,2,0),"")</f>
        <v/>
      </c>
      <c r="M66" s="182" t="str">
        <f>IFERROR(VLOOKUP(L66,'ESCALAS COMPTALES'!B$9:C$12,2,0),"")</f>
        <v/>
      </c>
      <c r="N66" s="184" t="str">
        <f t="shared" si="0"/>
        <v/>
      </c>
      <c r="O66" s="198"/>
      <c r="P66" s="378" t="str">
        <f>IFERROR(IF(OR('F5. EVALUACIÓN PARCIAL EVENTUAL'!$U$45="1ER SEMESTRE"),'F5. EVALUACIÓN PARCIAL EVENTUAL'!$U79,""),"")</f>
        <v/>
      </c>
      <c r="Q66" s="48"/>
      <c r="R66" s="182" t="str">
        <f>IFERROR(VLOOKUP(Q66,'ESCALAS COMPTALES'!$B$3:$C$6,2,0),"")</f>
        <v/>
      </c>
      <c r="S66" s="128" t="str">
        <f>IFERROR(VLOOKUP(Q66,'ESCALAS COMPTALES'!$B$17:$C$20,2,0),"")</f>
        <v/>
      </c>
      <c r="T66" s="182" t="str">
        <f>IFERROR(VLOOKUP(S66,'ESCALAS COMPTALES'!$B$9:$C$12,2,0),"")</f>
        <v/>
      </c>
      <c r="U66" s="137" t="str">
        <f t="shared" si="1"/>
        <v/>
      </c>
      <c r="V66" s="377" t="str">
        <f>IFERROR(IF(OR('F5. EVALUACIÓN PARCIAL EVENTUAL'!$AL$45="2DO SEMESTRE"),'F5. EVALUACIÓN PARCIAL EVENTUAL'!$AL79,""),"")</f>
        <v/>
      </c>
      <c r="X66" s="423"/>
      <c r="Y66" s="424"/>
    </row>
    <row r="67" spans="1:25" s="422" customFormat="1" ht="33.75" customHeight="1" x14ac:dyDescent="0.25">
      <c r="A67" s="1063"/>
      <c r="B67" s="1059"/>
      <c r="C67" s="1189"/>
      <c r="D67" s="36">
        <v>5</v>
      </c>
      <c r="E67" s="905" t="str">
        <f>IFERROR(VLOOKUP($B$63&amp;D67,'BASE COMPORTAMENTAL'!$D$3:$F$80,3,0),"")</f>
        <v/>
      </c>
      <c r="F67" s="906"/>
      <c r="G67" s="906"/>
      <c r="H67" s="906"/>
      <c r="I67" s="907"/>
      <c r="J67" s="88"/>
      <c r="K67" s="182" t="str">
        <f>IFERROR(VLOOKUP(J67,'ESCALAS COMPTALES'!B$3:C$6,2,0),"")</f>
        <v/>
      </c>
      <c r="L67" s="128" t="str">
        <f>IFERROR(VLOOKUP(J67,'ESCALAS COMPTALES'!$B$17:$C$20,2,0),"")</f>
        <v/>
      </c>
      <c r="M67" s="182" t="str">
        <f>IFERROR(VLOOKUP(L67,'ESCALAS COMPTALES'!B$9:C$12,2,0),"")</f>
        <v/>
      </c>
      <c r="N67" s="184" t="str">
        <f t="shared" si="0"/>
        <v/>
      </c>
      <c r="O67" s="198"/>
      <c r="P67" s="378" t="str">
        <f>IFERROR(IF(OR('F5. EVALUACIÓN PARCIAL EVENTUAL'!$U$45="1ER SEMESTRE"),'F5. EVALUACIÓN PARCIAL EVENTUAL'!$U80,""),"")</f>
        <v/>
      </c>
      <c r="Q67" s="48"/>
      <c r="R67" s="182" t="str">
        <f>IFERROR(VLOOKUP(Q67,'ESCALAS COMPTALES'!$B$3:$C$6,2,0),"")</f>
        <v/>
      </c>
      <c r="S67" s="128" t="str">
        <f>IFERROR(VLOOKUP(Q67,'ESCALAS COMPTALES'!$B$17:$C$20,2,0),"")</f>
        <v/>
      </c>
      <c r="T67" s="182" t="str">
        <f>IFERROR(VLOOKUP(S67,'ESCALAS COMPTALES'!$B$9:$C$12,2,0),"")</f>
        <v/>
      </c>
      <c r="U67" s="137" t="str">
        <f t="shared" si="1"/>
        <v/>
      </c>
      <c r="V67" s="377" t="str">
        <f>IFERROR(IF(OR('F5. EVALUACIÓN PARCIAL EVENTUAL'!$AL$45="2DO SEMESTRE"),'F5. EVALUACIÓN PARCIAL EVENTUAL'!$AL80,""),"")</f>
        <v/>
      </c>
      <c r="X67" s="423"/>
      <c r="Y67" s="424"/>
    </row>
    <row r="68" spans="1:25" s="422" customFormat="1" ht="33.75" customHeight="1" x14ac:dyDescent="0.25">
      <c r="A68" s="1063"/>
      <c r="B68" s="1059"/>
      <c r="C68" s="1189"/>
      <c r="D68" s="36">
        <v>6</v>
      </c>
      <c r="E68" s="905" t="str">
        <f>IFERROR(VLOOKUP($B$63&amp;D68,'BASE COMPORTAMENTAL'!$D$3:$F$80,3,0),"")</f>
        <v/>
      </c>
      <c r="F68" s="906"/>
      <c r="G68" s="906"/>
      <c r="H68" s="906"/>
      <c r="I68" s="907"/>
      <c r="J68" s="88"/>
      <c r="K68" s="182" t="str">
        <f>IFERROR(VLOOKUP(J68,'ESCALAS COMPTALES'!B$3:C$6,2,0),"")</f>
        <v/>
      </c>
      <c r="L68" s="128" t="str">
        <f>IFERROR(VLOOKUP(J68,'ESCALAS COMPTALES'!$B$17:$C$20,2,0),"")</f>
        <v/>
      </c>
      <c r="M68" s="182" t="str">
        <f>IFERROR(VLOOKUP(L68,'ESCALAS COMPTALES'!B$9:C$12,2,0),"")</f>
        <v/>
      </c>
      <c r="N68" s="184" t="str">
        <f t="shared" si="0"/>
        <v/>
      </c>
      <c r="O68" s="198"/>
      <c r="P68" s="378" t="str">
        <f>IFERROR(IF(OR('F5. EVALUACIÓN PARCIAL EVENTUAL'!$U$45="1ER SEMESTRE"),'F5. EVALUACIÓN PARCIAL EVENTUAL'!$U81,""),"")</f>
        <v/>
      </c>
      <c r="Q68" s="48"/>
      <c r="R68" s="182" t="str">
        <f>IFERROR(VLOOKUP(Q68,'ESCALAS COMPTALES'!$B$3:$C$6,2,0),"")</f>
        <v/>
      </c>
      <c r="S68" s="128" t="str">
        <f>IFERROR(VLOOKUP(Q68,'ESCALAS COMPTALES'!$B$17:$C$20,2,0),"")</f>
        <v/>
      </c>
      <c r="T68" s="182" t="str">
        <f>IFERROR(VLOOKUP(S68,'ESCALAS COMPTALES'!$B$9:$C$12,2,0),"")</f>
        <v/>
      </c>
      <c r="U68" s="137" t="str">
        <f t="shared" si="1"/>
        <v/>
      </c>
      <c r="V68" s="377" t="str">
        <f>IFERROR(IF(OR('F5. EVALUACIÓN PARCIAL EVENTUAL'!$AL$45="2DO SEMESTRE"),'F5. EVALUACIÓN PARCIAL EVENTUAL'!$AL81,""),"")</f>
        <v/>
      </c>
      <c r="X68" s="423"/>
      <c r="Y68" s="424"/>
    </row>
    <row r="69" spans="1:25" s="422" customFormat="1" ht="33.75" customHeight="1" thickBot="1" x14ac:dyDescent="0.3">
      <c r="A69" s="1063"/>
      <c r="B69" s="1059"/>
      <c r="C69" s="1189"/>
      <c r="D69" s="37">
        <v>7</v>
      </c>
      <c r="E69" s="908" t="str">
        <f>IFERROR(VLOOKUP($B$63&amp;D69,'BASE COMPORTAMENTAL'!$D$3:$F$80,3,0),"")</f>
        <v/>
      </c>
      <c r="F69" s="909"/>
      <c r="G69" s="909"/>
      <c r="H69" s="909"/>
      <c r="I69" s="910"/>
      <c r="J69" s="50"/>
      <c r="K69" s="134" t="str">
        <f>IFERROR(VLOOKUP(J69,'ESCALAS COMPTALES'!B$3:C$6,2,0),"")</f>
        <v/>
      </c>
      <c r="L69" s="128" t="str">
        <f>IFERROR(VLOOKUP(J69,'ESCALAS COMPTALES'!$B$17:$C$20,2,0),"")</f>
        <v/>
      </c>
      <c r="M69" s="134" t="str">
        <f>IFERROR(VLOOKUP(L69,'ESCALAS COMPTALES'!B$9:C$12,2,0),"")</f>
        <v/>
      </c>
      <c r="N69" s="135" t="str">
        <f t="shared" si="0"/>
        <v/>
      </c>
      <c r="O69" s="315"/>
      <c r="P69" s="377" t="str">
        <f>IFERROR(IF(OR('F5. EVALUACIÓN PARCIAL EVENTUAL'!$U$45="1ER SEMESTRE"),'F5. EVALUACIÓN PARCIAL EVENTUAL'!$U82,""),"")</f>
        <v/>
      </c>
      <c r="Q69" s="192"/>
      <c r="R69" s="140" t="str">
        <f>IFERROR(VLOOKUP(Q69,'ESCALAS COMPTALES'!$B$3:$C$6,2,0),"")</f>
        <v/>
      </c>
      <c r="S69" s="128" t="str">
        <f>IFERROR(VLOOKUP(Q69,'ESCALAS COMPTALES'!$B$17:$C$20,2,0),"")</f>
        <v/>
      </c>
      <c r="T69" s="182" t="str">
        <f>IFERROR(VLOOKUP(S69,'ESCALAS COMPTALES'!$B$9:$C$12,2,0),"")</f>
        <v/>
      </c>
      <c r="U69" s="139" t="str">
        <f t="shared" si="1"/>
        <v/>
      </c>
      <c r="V69" s="377" t="str">
        <f>IFERROR(IF(OR('F5. EVALUACIÓN PARCIAL EVENTUAL'!$AL$45="2DO SEMESTRE"),'F5. EVALUACIÓN PARCIAL EVENTUAL'!$AL82,""),"")</f>
        <v/>
      </c>
      <c r="X69" s="423"/>
      <c r="Y69" s="424"/>
    </row>
    <row r="70" spans="1:25" s="422" customFormat="1" ht="32.25" customHeight="1" thickBot="1" x14ac:dyDescent="0.3">
      <c r="A70" s="1064"/>
      <c r="B70" s="1059"/>
      <c r="C70" s="1189"/>
      <c r="D70" s="46"/>
      <c r="E70" s="1000" t="s">
        <v>361</v>
      </c>
      <c r="F70" s="1065"/>
      <c r="G70" s="1000">
        <f>B63</f>
        <v>0</v>
      </c>
      <c r="H70" s="1001"/>
      <c r="I70" s="1001"/>
      <c r="J70" s="1001"/>
      <c r="K70" s="1001"/>
      <c r="L70" s="320" t="s">
        <v>363</v>
      </c>
      <c r="M70" s="361" t="str">
        <f>IFERROR(IF(OR(N70&lt;0,N70=""),P70,N70),"")</f>
        <v/>
      </c>
      <c r="N70" s="362" t="str">
        <f>IFERROR(AVERAGE(N63:N69),"")</f>
        <v/>
      </c>
      <c r="O70" s="240"/>
      <c r="P70" s="362" t="str">
        <f>IFERROR(AVERAGE(P63:P69),"")</f>
        <v/>
      </c>
      <c r="Q70" s="1000" t="s">
        <v>363</v>
      </c>
      <c r="R70" s="1001"/>
      <c r="S70" s="1001"/>
      <c r="T70" s="361" t="str">
        <f>IFERROR(IF(OR(U70&lt;0,U70=""),V70,U70),"")</f>
        <v/>
      </c>
      <c r="U70" s="364" t="str">
        <f>IFERROR(AVERAGE(U63:U69),"")</f>
        <v/>
      </c>
      <c r="V70" s="361" t="str">
        <f>IFERROR(AVERAGE(V63:V69),"")</f>
        <v/>
      </c>
      <c r="X70" s="423"/>
      <c r="Y70" s="424"/>
    </row>
    <row r="71" spans="1:25" s="422" customFormat="1" ht="32.25" thickBot="1" x14ac:dyDescent="0.3">
      <c r="A71" s="1184">
        <v>4</v>
      </c>
      <c r="B71" s="902" t="s">
        <v>258</v>
      </c>
      <c r="C71" s="903"/>
      <c r="D71" s="243"/>
      <c r="E71" s="902" t="s">
        <v>259</v>
      </c>
      <c r="F71" s="903"/>
      <c r="G71" s="903"/>
      <c r="H71" s="903"/>
      <c r="I71" s="904"/>
      <c r="J71" s="152" t="s">
        <v>434</v>
      </c>
      <c r="K71" s="239" t="s">
        <v>357</v>
      </c>
      <c r="L71" s="152" t="s">
        <v>432</v>
      </c>
      <c r="M71" s="239" t="s">
        <v>359</v>
      </c>
      <c r="N71" s="239" t="s">
        <v>329</v>
      </c>
      <c r="O71" s="319"/>
      <c r="P71" s="244" t="s">
        <v>360</v>
      </c>
      <c r="Q71" s="152" t="s">
        <v>431</v>
      </c>
      <c r="R71" s="239" t="s">
        <v>357</v>
      </c>
      <c r="S71" s="152" t="s">
        <v>432</v>
      </c>
      <c r="T71" s="239" t="s">
        <v>358</v>
      </c>
      <c r="U71" s="318" t="s">
        <v>329</v>
      </c>
      <c r="V71" s="53" t="s">
        <v>360</v>
      </c>
      <c r="X71" s="423"/>
      <c r="Y71" s="424"/>
    </row>
    <row r="72" spans="1:25" s="422" customFormat="1" ht="33" customHeight="1" x14ac:dyDescent="0.25">
      <c r="A72" s="1063"/>
      <c r="B72" s="1059">
        <f>'F1. CONCERTACION DE COMPROMISOS'!B51</f>
        <v>0</v>
      </c>
      <c r="C72" s="1060"/>
      <c r="D72" s="236">
        <v>1</v>
      </c>
      <c r="E72" s="1002" t="str">
        <f>IFERROR(VLOOKUP($B$72&amp;D72,'BASE COMPORTAMENTAL'!$D$3:$F$80,3,0),"")</f>
        <v/>
      </c>
      <c r="F72" s="1003"/>
      <c r="G72" s="1003"/>
      <c r="H72" s="1003"/>
      <c r="I72" s="1004"/>
      <c r="J72" s="241"/>
      <c r="K72" s="140" t="str">
        <f>IFERROR(VLOOKUP(J72,'ESCALAS COMPTALES'!B$3:C$6,2,0),"")</f>
        <v/>
      </c>
      <c r="L72" s="123" t="str">
        <f>IFERROR(VLOOKUP(J72,'ESCALAS COMPTALES'!$B$17:$C$20,2,0),"")</f>
        <v/>
      </c>
      <c r="M72" s="140" t="str">
        <f>IFERROR(VLOOKUP(L72,'ESCALAS COMPTALES'!B$9:C$12,2,0),"")</f>
        <v/>
      </c>
      <c r="N72" s="242" t="str">
        <f t="shared" si="0"/>
        <v/>
      </c>
      <c r="O72" s="212"/>
      <c r="P72" s="377" t="str">
        <f>IFERROR(IF(OR('F5. EVALUACIÓN PARCIAL EVENTUAL'!$U$45="1ER SEMESTRE"),'F5. EVALUACIÓN PARCIAL EVENTUAL'!$U93,""),"")</f>
        <v/>
      </c>
      <c r="Q72" s="48"/>
      <c r="R72" s="140" t="str">
        <f>IFERROR(VLOOKUP(Q72,'ESCALAS COMPTALES'!$B$3:$C$6,2,0),"")</f>
        <v/>
      </c>
      <c r="S72" s="123" t="str">
        <f>IFERROR(VLOOKUP(Q72,'ESCALAS COMPTALES'!$B$17:$C$20,2,0),"")</f>
        <v/>
      </c>
      <c r="T72" s="140" t="str">
        <f>IFERROR(VLOOKUP(S72,'ESCALAS COMPTALES'!$B$9:$C$12,2,0),"")</f>
        <v/>
      </c>
      <c r="U72" s="137" t="str">
        <f t="shared" si="1"/>
        <v/>
      </c>
      <c r="V72" s="377" t="str">
        <f>IFERROR(IF(OR('F5. EVALUACIÓN PARCIAL EVENTUAL'!$AL$45="2DO SEMESTRE"),'F5. EVALUACIÓN PARCIAL EVENTUAL'!$AL93,""),"")</f>
        <v/>
      </c>
      <c r="X72" s="423"/>
      <c r="Y72" s="424"/>
    </row>
    <row r="73" spans="1:25" s="422" customFormat="1" ht="33" customHeight="1" x14ac:dyDescent="0.25">
      <c r="A73" s="1063"/>
      <c r="B73" s="1059"/>
      <c r="C73" s="1060"/>
      <c r="D73" s="198">
        <v>2</v>
      </c>
      <c r="E73" s="905" t="str">
        <f>IFERROR(VLOOKUP($B$72&amp;D73,'BASE COMPORTAMENTAL'!$D$3:$F$80,3,0),"")</f>
        <v/>
      </c>
      <c r="F73" s="906"/>
      <c r="G73" s="906"/>
      <c r="H73" s="906"/>
      <c r="I73" s="907"/>
      <c r="J73" s="203"/>
      <c r="K73" s="182" t="str">
        <f>IFERROR(VLOOKUP(J73,'ESCALAS COMPTALES'!B$3:C$6,2,0),"")</f>
        <v/>
      </c>
      <c r="L73" s="128" t="str">
        <f>IFERROR(VLOOKUP(J73,'ESCALAS COMPTALES'!$B$17:$C$20,2,0),"")</f>
        <v/>
      </c>
      <c r="M73" s="182" t="str">
        <f>IFERROR(VLOOKUP(L73,'ESCALAS COMPTALES'!B$9:C$12,2,0),"")</f>
        <v/>
      </c>
      <c r="N73" s="183" t="str">
        <f t="shared" si="0"/>
        <v/>
      </c>
      <c r="O73" s="212"/>
      <c r="P73" s="377" t="str">
        <f>IFERROR(IF(OR('F5. EVALUACIÓN PARCIAL EVENTUAL'!$U$45="1ER SEMESTRE"),'F5. EVALUACIÓN PARCIAL EVENTUAL'!$U94,""),"")</f>
        <v/>
      </c>
      <c r="Q73" s="48"/>
      <c r="R73" s="182" t="str">
        <f>IFERROR(VLOOKUP(Q73,'ESCALAS COMPTALES'!$B$3:$C$6,2,0),"")</f>
        <v/>
      </c>
      <c r="S73" s="128" t="str">
        <f>IFERROR(VLOOKUP(Q73,'ESCALAS COMPTALES'!$B$17:$C$20,2,0),"")</f>
        <v/>
      </c>
      <c r="T73" s="182" t="str">
        <f>IFERROR(VLOOKUP(S73,'ESCALAS COMPTALES'!$B$9:$C$12,2,0),"")</f>
        <v/>
      </c>
      <c r="U73" s="137" t="str">
        <f t="shared" si="1"/>
        <v/>
      </c>
      <c r="V73" s="377" t="str">
        <f>IFERROR(IF(OR('F5. EVALUACIÓN PARCIAL EVENTUAL'!$AL$45="2DO SEMESTRE"),'F5. EVALUACIÓN PARCIAL EVENTUAL'!$AL94,""),"")</f>
        <v/>
      </c>
      <c r="X73" s="423"/>
      <c r="Y73" s="424"/>
    </row>
    <row r="74" spans="1:25" s="422" customFormat="1" ht="33" customHeight="1" x14ac:dyDescent="0.25">
      <c r="A74" s="1063"/>
      <c r="B74" s="1059"/>
      <c r="C74" s="1060"/>
      <c r="D74" s="198">
        <v>3</v>
      </c>
      <c r="E74" s="905" t="str">
        <f>IFERROR(VLOOKUP($B$72&amp;D74,'BASE COMPORTAMENTAL'!$D$3:$F$80,3,0),"")</f>
        <v/>
      </c>
      <c r="F74" s="906"/>
      <c r="G74" s="906"/>
      <c r="H74" s="906"/>
      <c r="I74" s="907"/>
      <c r="J74" s="203"/>
      <c r="K74" s="182" t="str">
        <f>IFERROR(VLOOKUP(J74,'ESCALAS COMPTALES'!B$3:C$6,2,0),"")</f>
        <v/>
      </c>
      <c r="L74" s="128" t="str">
        <f>IFERROR(VLOOKUP(J74,'ESCALAS COMPTALES'!$B$17:$C$20,2,0),"")</f>
        <v/>
      </c>
      <c r="M74" s="182" t="str">
        <f>IFERROR(VLOOKUP(L74,'ESCALAS COMPTALES'!B$9:C$12,2,0),"")</f>
        <v/>
      </c>
      <c r="N74" s="183" t="str">
        <f t="shared" si="0"/>
        <v/>
      </c>
      <c r="O74" s="212"/>
      <c r="P74" s="377" t="str">
        <f>IFERROR(IF(OR('F5. EVALUACIÓN PARCIAL EVENTUAL'!$U$45="1ER SEMESTRE"),'F5. EVALUACIÓN PARCIAL EVENTUAL'!$U95,""),"")</f>
        <v/>
      </c>
      <c r="Q74" s="48"/>
      <c r="R74" s="182" t="str">
        <f>IFERROR(VLOOKUP(Q74,'ESCALAS COMPTALES'!$B$3:$C$6,2,0),"")</f>
        <v/>
      </c>
      <c r="S74" s="128" t="str">
        <f>IFERROR(VLOOKUP(Q74,'ESCALAS COMPTALES'!$B$17:$C$20,2,0),"")</f>
        <v/>
      </c>
      <c r="T74" s="182" t="str">
        <f>IFERROR(VLOOKUP(S74,'ESCALAS COMPTALES'!$B$9:$C$12,2,0),"")</f>
        <v/>
      </c>
      <c r="U74" s="137" t="str">
        <f t="shared" si="1"/>
        <v/>
      </c>
      <c r="V74" s="377" t="str">
        <f>IFERROR(IF(OR('F5. EVALUACIÓN PARCIAL EVENTUAL'!$AL$45="2DO SEMESTRE"),'F5. EVALUACIÓN PARCIAL EVENTUAL'!$AL95,""),"")</f>
        <v/>
      </c>
      <c r="X74" s="423"/>
      <c r="Y74" s="424"/>
    </row>
    <row r="75" spans="1:25" s="422" customFormat="1" ht="33" customHeight="1" x14ac:dyDescent="0.25">
      <c r="A75" s="1063"/>
      <c r="B75" s="1059"/>
      <c r="C75" s="1060"/>
      <c r="D75" s="198">
        <v>4</v>
      </c>
      <c r="E75" s="905" t="str">
        <f>IFERROR(VLOOKUP($B$72&amp;D75,'BASE COMPORTAMENTAL'!$D$3:$F$80,3,0),"")</f>
        <v/>
      </c>
      <c r="F75" s="906"/>
      <c r="G75" s="906"/>
      <c r="H75" s="906"/>
      <c r="I75" s="907"/>
      <c r="J75" s="203"/>
      <c r="K75" s="182" t="str">
        <f>IFERROR(VLOOKUP(J75,'ESCALAS COMPTALES'!B$3:C$6,2,0),"")</f>
        <v/>
      </c>
      <c r="L75" s="128" t="str">
        <f>IFERROR(VLOOKUP(J75,'ESCALAS COMPTALES'!$B$17:$C$20,2,0),"")</f>
        <v/>
      </c>
      <c r="M75" s="182" t="str">
        <f>IFERROR(VLOOKUP(L75,'ESCALAS COMPTALES'!B$9:C$12,2,0),"")</f>
        <v/>
      </c>
      <c r="N75" s="183" t="str">
        <f t="shared" si="0"/>
        <v/>
      </c>
      <c r="O75" s="212"/>
      <c r="P75" s="377" t="str">
        <f>IFERROR(IF(OR('F5. EVALUACIÓN PARCIAL EVENTUAL'!$U$45="1ER SEMESTRE"),'F5. EVALUACIÓN PARCIAL EVENTUAL'!$U96,""),"")</f>
        <v/>
      </c>
      <c r="Q75" s="48"/>
      <c r="R75" s="182" t="str">
        <f>IFERROR(VLOOKUP(Q75,'ESCALAS COMPTALES'!$B$3:$C$6,2,0),"")</f>
        <v/>
      </c>
      <c r="S75" s="128" t="str">
        <f>IFERROR(VLOOKUP(Q75,'ESCALAS COMPTALES'!$B$17:$C$20,2,0),"")</f>
        <v/>
      </c>
      <c r="T75" s="182" t="str">
        <f>IFERROR(VLOOKUP(S75,'ESCALAS COMPTALES'!$B$9:$C$12,2,0),"")</f>
        <v/>
      </c>
      <c r="U75" s="137" t="str">
        <f t="shared" si="1"/>
        <v/>
      </c>
      <c r="V75" s="377" t="str">
        <f>IFERROR(IF(OR('F5. EVALUACIÓN PARCIAL EVENTUAL'!$AL$45="2DO SEMESTRE"),'F5. EVALUACIÓN PARCIAL EVENTUAL'!$AL96,""),"")</f>
        <v/>
      </c>
      <c r="X75" s="423"/>
      <c r="Y75" s="424"/>
    </row>
    <row r="76" spans="1:25" s="422" customFormat="1" ht="33" customHeight="1" x14ac:dyDescent="0.25">
      <c r="A76" s="1063"/>
      <c r="B76" s="1059"/>
      <c r="C76" s="1060"/>
      <c r="D76" s="198">
        <v>5</v>
      </c>
      <c r="E76" s="905" t="str">
        <f>IFERROR(VLOOKUP($B$72&amp;D76,'BASE COMPORTAMENTAL'!$D$3:$F$80,3,0),"")</f>
        <v/>
      </c>
      <c r="F76" s="906"/>
      <c r="G76" s="906"/>
      <c r="H76" s="906"/>
      <c r="I76" s="907"/>
      <c r="J76" s="203"/>
      <c r="K76" s="182" t="str">
        <f>IFERROR(VLOOKUP(J76,'ESCALAS COMPTALES'!B$3:C$6,2,0),"")</f>
        <v/>
      </c>
      <c r="L76" s="128" t="str">
        <f>IFERROR(VLOOKUP(J76,'ESCALAS COMPTALES'!$B$17:$C$20,2,0),"")</f>
        <v/>
      </c>
      <c r="M76" s="182" t="str">
        <f>IFERROR(VLOOKUP(L76,'ESCALAS COMPTALES'!B$9:C$12,2,0),"")</f>
        <v/>
      </c>
      <c r="N76" s="183" t="str">
        <f t="shared" si="0"/>
        <v/>
      </c>
      <c r="O76" s="212"/>
      <c r="P76" s="377" t="str">
        <f>IFERROR(IF(OR('F5. EVALUACIÓN PARCIAL EVENTUAL'!$U$45="1ER SEMESTRE"),'F5. EVALUACIÓN PARCIAL EVENTUAL'!$U97,""),"")</f>
        <v/>
      </c>
      <c r="Q76" s="48"/>
      <c r="R76" s="182" t="str">
        <f>IFERROR(VLOOKUP(Q76,'ESCALAS COMPTALES'!$B$3:$C$6,2,0),"")</f>
        <v/>
      </c>
      <c r="S76" s="128" t="str">
        <f>IFERROR(VLOOKUP(Q76,'ESCALAS COMPTALES'!$B$17:$C$20,2,0),"")</f>
        <v/>
      </c>
      <c r="T76" s="182" t="str">
        <f>IFERROR(VLOOKUP(S76,'ESCALAS COMPTALES'!$B$9:$C$12,2,0),"")</f>
        <v/>
      </c>
      <c r="U76" s="137" t="str">
        <f t="shared" si="1"/>
        <v/>
      </c>
      <c r="V76" s="377" t="str">
        <f>IFERROR(IF(OR('F5. EVALUACIÓN PARCIAL EVENTUAL'!$AL$45="2DO SEMESTRE"),'F5. EVALUACIÓN PARCIAL EVENTUAL'!$AL97,""),"")</f>
        <v/>
      </c>
      <c r="X76" s="423"/>
      <c r="Y76" s="424"/>
    </row>
    <row r="77" spans="1:25" s="422" customFormat="1" ht="33" customHeight="1" x14ac:dyDescent="0.25">
      <c r="A77" s="1063"/>
      <c r="B77" s="1059"/>
      <c r="C77" s="1060"/>
      <c r="D77" s="198">
        <v>6</v>
      </c>
      <c r="E77" s="905" t="str">
        <f>IFERROR(VLOOKUP($B$72&amp;D77,'BASE COMPORTAMENTAL'!$D$3:$F$80,3,0),"")</f>
        <v/>
      </c>
      <c r="F77" s="906"/>
      <c r="G77" s="906"/>
      <c r="H77" s="906"/>
      <c r="I77" s="907"/>
      <c r="J77" s="203"/>
      <c r="K77" s="182" t="str">
        <f>IFERROR(VLOOKUP(J77,'ESCALAS COMPTALES'!B$3:C$6,2,0),"")</f>
        <v/>
      </c>
      <c r="L77" s="128" t="str">
        <f>IFERROR(VLOOKUP(J77,'ESCALAS COMPTALES'!$B$17:$C$20,2,0),"")</f>
        <v/>
      </c>
      <c r="M77" s="182" t="str">
        <f>IFERROR(VLOOKUP(L77,'ESCALAS COMPTALES'!B$9:C$12,2,0),"")</f>
        <v/>
      </c>
      <c r="N77" s="183" t="str">
        <f t="shared" si="0"/>
        <v/>
      </c>
      <c r="O77" s="212"/>
      <c r="P77" s="377" t="str">
        <f>IFERROR(IF(OR('F5. EVALUACIÓN PARCIAL EVENTUAL'!$U$45="1ER SEMESTRE"),'F5. EVALUACIÓN PARCIAL EVENTUAL'!$U98,""),"")</f>
        <v/>
      </c>
      <c r="Q77" s="48"/>
      <c r="R77" s="182" t="str">
        <f>IFERROR(VLOOKUP(Q77,'ESCALAS COMPTALES'!$B$3:$C$6,2,0),"")</f>
        <v/>
      </c>
      <c r="S77" s="128" t="str">
        <f>IFERROR(VLOOKUP(Q77,'ESCALAS COMPTALES'!$B$17:$C$20,2,0),"")</f>
        <v/>
      </c>
      <c r="T77" s="182" t="str">
        <f>IFERROR(VLOOKUP(S77,'ESCALAS COMPTALES'!$B$9:$C$12,2,0),"")</f>
        <v/>
      </c>
      <c r="U77" s="137" t="str">
        <f t="shared" si="1"/>
        <v/>
      </c>
      <c r="V77" s="377" t="str">
        <f>IFERROR(IF(OR('F5. EVALUACIÓN PARCIAL EVENTUAL'!$AL$45="2DO SEMESTRE"),'F5. EVALUACIÓN PARCIAL EVENTUAL'!$AL98,""),"")</f>
        <v/>
      </c>
      <c r="X77" s="423"/>
      <c r="Y77" s="424"/>
    </row>
    <row r="78" spans="1:25" s="422" customFormat="1" ht="33" customHeight="1" thickBot="1" x14ac:dyDescent="0.3">
      <c r="A78" s="1063"/>
      <c r="B78" s="1059"/>
      <c r="C78" s="1060"/>
      <c r="D78" s="199">
        <v>7</v>
      </c>
      <c r="E78" s="908" t="str">
        <f>IFERROR(VLOOKUP($B$72&amp;D78,'BASE COMPORTAMENTAL'!$D$3:$F$80,3,0),"")</f>
        <v/>
      </c>
      <c r="F78" s="909"/>
      <c r="G78" s="909"/>
      <c r="H78" s="909"/>
      <c r="I78" s="910"/>
      <c r="J78" s="204"/>
      <c r="K78" s="134" t="str">
        <f>IFERROR(VLOOKUP(J78,'ESCALAS COMPTALES'!B$3:C$6,2,0),"")</f>
        <v/>
      </c>
      <c r="L78" s="128" t="str">
        <f>IFERROR(VLOOKUP(J78,'ESCALAS COMPTALES'!$B$17:$C$20,2,0),"")</f>
        <v/>
      </c>
      <c r="M78" s="134" t="str">
        <f>IFERROR(VLOOKUP(L78,'ESCALAS COMPTALES'!B$9:C$12,2,0),"")</f>
        <v/>
      </c>
      <c r="N78" s="141" t="str">
        <f t="shared" si="0"/>
        <v/>
      </c>
      <c r="O78" s="316"/>
      <c r="P78" s="377" t="str">
        <f>IFERROR(IF(OR('F5. EVALUACIÓN PARCIAL EVENTUAL'!$U$45="1ER SEMESTRE"),'F5. EVALUACIÓN PARCIAL EVENTUAL'!$U99,""),"")</f>
        <v/>
      </c>
      <c r="Q78" s="191"/>
      <c r="R78" s="136" t="str">
        <f>IFERROR(VLOOKUP(Q78,'ESCALAS COMPTALES'!$B$3:$C$6,2,0),"")</f>
        <v/>
      </c>
      <c r="S78" s="128" t="str">
        <f>IFERROR(VLOOKUP(Q78,'ESCALAS COMPTALES'!$B$17:$C$20,2,0),"")</f>
        <v/>
      </c>
      <c r="T78" s="138" t="str">
        <f>IFERROR(VLOOKUP(S78,'ESCALAS COMPTALES'!$B$9:$C$12,2,0),"")</f>
        <v/>
      </c>
      <c r="U78" s="142" t="str">
        <f t="shared" si="1"/>
        <v/>
      </c>
      <c r="V78" s="377" t="str">
        <f>IFERROR(IF(OR('F5. EVALUACIÓN PARCIAL EVENTUAL'!$AL$45="2DO SEMESTRE"),'F5. EVALUACIÓN PARCIAL EVENTUAL'!$AL99,""),"")</f>
        <v/>
      </c>
      <c r="X78" s="423"/>
      <c r="Y78" s="424"/>
    </row>
    <row r="79" spans="1:25" s="422" customFormat="1" ht="29.25" customHeight="1" thickBot="1" x14ac:dyDescent="0.3">
      <c r="A79" s="1064"/>
      <c r="B79" s="1059"/>
      <c r="C79" s="1060"/>
      <c r="D79" s="315"/>
      <c r="E79" s="900" t="s">
        <v>361</v>
      </c>
      <c r="F79" s="921"/>
      <c r="G79" s="900">
        <f>B72</f>
        <v>0</v>
      </c>
      <c r="H79" s="901"/>
      <c r="I79" s="901"/>
      <c r="J79" s="901"/>
      <c r="K79" s="921"/>
      <c r="L79" s="248" t="s">
        <v>363</v>
      </c>
      <c r="M79" s="360" t="str">
        <f>IFERROR(IF(OR(N79&lt;0,N79=""),P79,N79),"")</f>
        <v/>
      </c>
      <c r="N79" s="360" t="str">
        <f>IFERROR(AVERAGE(N72:N78),"")</f>
        <v/>
      </c>
      <c r="O79" s="336"/>
      <c r="P79" s="375" t="str">
        <f>IFERROR(AVERAGE(P72:P78),"")</f>
        <v/>
      </c>
      <c r="Q79" s="900" t="s">
        <v>363</v>
      </c>
      <c r="R79" s="901"/>
      <c r="S79" s="901"/>
      <c r="T79" s="360" t="str">
        <f>IFERROR(IF(OR(U79&lt;0,U79=""),V79,U79),"")</f>
        <v/>
      </c>
      <c r="U79" s="365" t="str">
        <f>IFERROR(AVERAGE(U72:U78),"")</f>
        <v/>
      </c>
      <c r="V79" s="360" t="str">
        <f>IFERROR(AVERAGE(V72:V78),"")</f>
        <v/>
      </c>
      <c r="X79" s="423"/>
      <c r="Y79" s="424"/>
    </row>
    <row r="80" spans="1:25" s="422" customFormat="1" ht="21.75" thickBot="1" x14ac:dyDescent="0.3">
      <c r="A80" s="1147" t="s">
        <v>362</v>
      </c>
      <c r="B80" s="1148"/>
      <c r="C80" s="1148"/>
      <c r="D80" s="1148"/>
      <c r="E80" s="1148"/>
      <c r="F80" s="1148"/>
      <c r="G80" s="1149"/>
      <c r="H80" s="144" t="e">
        <f>(20*M46/3+20*M55/3+20*M70/3+20*M79/3)</f>
        <v>#VALUE!</v>
      </c>
      <c r="I80" s="1150" t="s">
        <v>374</v>
      </c>
      <c r="J80" s="1151"/>
      <c r="K80" s="1151"/>
      <c r="L80" s="1151"/>
      <c r="M80" s="1152"/>
      <c r="N80" s="363" t="str">
        <f>IFERROR((1/4*H80),"")</f>
        <v/>
      </c>
      <c r="O80" s="213" t="e">
        <f>(20*T46/3+20*T55/3+20*T70/3+20*T79/3)</f>
        <v>#VALUE!</v>
      </c>
      <c r="P80" s="1150" t="s">
        <v>374</v>
      </c>
      <c r="Q80" s="1151"/>
      <c r="R80" s="1151"/>
      <c r="S80" s="1151"/>
      <c r="T80" s="1152"/>
      <c r="U80" s="1145" t="str">
        <f>IFERROR((1/4*O80),"")</f>
        <v/>
      </c>
      <c r="V80" s="1146"/>
      <c r="X80" s="423"/>
      <c r="Y80" s="424"/>
    </row>
    <row r="81" spans="1:25" ht="19.5" thickBot="1" x14ac:dyDescent="0.3">
      <c r="A81" s="927" t="s">
        <v>216</v>
      </c>
      <c r="B81" s="928"/>
      <c r="C81" s="928"/>
      <c r="D81" s="928"/>
      <c r="E81" s="928"/>
      <c r="F81" s="928"/>
      <c r="G81" s="928"/>
      <c r="H81" s="928"/>
      <c r="I81" s="928"/>
      <c r="J81" s="929"/>
      <c r="K81" s="927" t="s">
        <v>233</v>
      </c>
      <c r="L81" s="928"/>
      <c r="M81" s="928"/>
      <c r="N81" s="928"/>
      <c r="O81" s="928"/>
      <c r="P81" s="928"/>
      <c r="Q81" s="928"/>
      <c r="R81" s="928"/>
      <c r="S81" s="928"/>
      <c r="T81" s="928"/>
      <c r="U81" s="928"/>
      <c r="V81" s="929"/>
      <c r="X81" s="443"/>
      <c r="Y81" s="444"/>
    </row>
    <row r="82" spans="1:25" ht="50.25" customHeight="1" thickBot="1" x14ac:dyDescent="0.3">
      <c r="A82" s="1250" t="s">
        <v>131</v>
      </c>
      <c r="B82" s="1251"/>
      <c r="C82" s="1251"/>
      <c r="D82" s="1251"/>
      <c r="E82" s="1252"/>
      <c r="F82" s="1302"/>
      <c r="G82" s="924" t="s">
        <v>132</v>
      </c>
      <c r="H82" s="925"/>
      <c r="I82" s="925"/>
      <c r="J82" s="926"/>
      <c r="K82" s="1005" t="s">
        <v>235</v>
      </c>
      <c r="L82" s="1006"/>
      <c r="M82" s="54" t="s">
        <v>236</v>
      </c>
      <c r="N82" s="54" t="s">
        <v>367</v>
      </c>
      <c r="O82" s="54"/>
      <c r="P82" s="915" t="s">
        <v>53</v>
      </c>
      <c r="Q82" s="916"/>
      <c r="R82" s="916"/>
      <c r="S82" s="916"/>
      <c r="T82" s="916"/>
      <c r="U82" s="916"/>
      <c r="V82" s="917"/>
      <c r="X82" s="443"/>
      <c r="Y82" s="444"/>
    </row>
    <row r="83" spans="1:25" ht="32.25" customHeight="1" thickBot="1" x14ac:dyDescent="0.3">
      <c r="A83" s="54" t="s">
        <v>366</v>
      </c>
      <c r="B83" s="341" t="s">
        <v>231</v>
      </c>
      <c r="C83" s="1005" t="s">
        <v>184</v>
      </c>
      <c r="D83" s="1253"/>
      <c r="E83" s="1006"/>
      <c r="F83" s="1303"/>
      <c r="G83" s="54" t="s">
        <v>366</v>
      </c>
      <c r="H83" s="54"/>
      <c r="I83" s="54" t="s">
        <v>231</v>
      </c>
      <c r="J83" s="56" t="s">
        <v>184</v>
      </c>
      <c r="K83" s="1098" t="s">
        <v>232</v>
      </c>
      <c r="L83" s="1100"/>
      <c r="M83" s="57">
        <v>0.8</v>
      </c>
      <c r="N83" s="425">
        <f>IFERROR(AVERAGE(B84,I84),"")</f>
        <v>0</v>
      </c>
      <c r="O83" s="426"/>
      <c r="P83" s="1242" t="s">
        <v>435</v>
      </c>
      <c r="Q83" s="1243"/>
      <c r="R83" s="1243"/>
      <c r="S83" s="1244"/>
      <c r="T83" s="918" t="s">
        <v>55</v>
      </c>
      <c r="U83" s="919"/>
      <c r="V83" s="920"/>
      <c r="X83" s="443"/>
      <c r="Y83" s="444"/>
    </row>
    <row r="84" spans="1:25" ht="30.75" customHeight="1" thickBot="1" x14ac:dyDescent="0.3">
      <c r="A84" s="1094" t="str">
        <f>IFERROR((N80),"")</f>
        <v/>
      </c>
      <c r="B84" s="1094">
        <f>IFERROR((R34*80%),"")</f>
        <v>0</v>
      </c>
      <c r="C84" s="728" t="str">
        <f>IF(C85=0,"",IF(C85&gt;=90,"EXCELENTE",IF(AND(C85&lt;90,C85&gt;65.5),"SATISFACTORIO",IF(C85&lt;=65.5,"INSATISFACTORIO",””))))</f>
        <v>EXCELENTE</v>
      </c>
      <c r="D84" s="729"/>
      <c r="E84" s="985"/>
      <c r="F84" s="1303"/>
      <c r="G84" s="1096" t="str">
        <f>IFERROR((U80),"")</f>
        <v/>
      </c>
      <c r="H84" s="308"/>
      <c r="I84" s="1096">
        <f>IFERROR((V34*80%),"")</f>
        <v>0</v>
      </c>
      <c r="J84" s="307" t="str">
        <f>IF(J85=0,"",IF(J85&gt;=90,"EXCELENTE",IF(AND(J85&lt;90,J85&gt;=65.5),"SATISFACTORIO",IF(J85&lt;65.5,"INSATISFACTORIO",””))))</f>
        <v/>
      </c>
      <c r="K84" s="922" t="s">
        <v>52</v>
      </c>
      <c r="L84" s="923"/>
      <c r="M84" s="58">
        <v>0.2</v>
      </c>
      <c r="N84" s="425" t="str">
        <f>IFERROR(AVERAGE(A84,G84),"")</f>
        <v/>
      </c>
      <c r="O84" s="427"/>
      <c r="P84" s="994" t="str">
        <f>IFERROR((N83+N84),"")</f>
        <v/>
      </c>
      <c r="Q84" s="995"/>
      <c r="R84" s="995"/>
      <c r="S84" s="996"/>
      <c r="T84" s="1089" t="str">
        <f>IF(P84=0,"",IF(P84&lt;65.5,"INSATISFACTORIO",IF(AND(P84&gt;65.5,P84&lt;90),"SATISFACTORIO",IF(P84&gt;=90,"EXCELENTE",0))))</f>
        <v>EXCELENTE</v>
      </c>
      <c r="U84" s="1090"/>
      <c r="V84" s="1091"/>
      <c r="X84" s="443"/>
      <c r="Y84" s="444"/>
    </row>
    <row r="85" spans="1:25" ht="15.75" customHeight="1" thickBot="1" x14ac:dyDescent="0.3">
      <c r="A85" s="1095"/>
      <c r="B85" s="1095"/>
      <c r="C85" s="1254" t="str">
        <f>IFERROR((A84+B84),"")</f>
        <v/>
      </c>
      <c r="D85" s="1255"/>
      <c r="E85" s="1256"/>
      <c r="F85" s="1304"/>
      <c r="G85" s="1097"/>
      <c r="H85" s="309"/>
      <c r="I85" s="1097"/>
      <c r="J85" s="366">
        <f>IFERROR(SUM(G84:I85),"")</f>
        <v>0</v>
      </c>
      <c r="K85" s="1098" t="s">
        <v>99</v>
      </c>
      <c r="L85" s="1099"/>
      <c r="M85" s="1099"/>
      <c r="N85" s="1100"/>
      <c r="O85" s="335"/>
      <c r="P85" s="1245"/>
      <c r="Q85" s="1246"/>
      <c r="R85" s="1246"/>
      <c r="S85" s="1247"/>
      <c r="T85" s="1089"/>
      <c r="U85" s="1090"/>
      <c r="V85" s="1091"/>
      <c r="X85" s="443"/>
      <c r="Y85" s="444"/>
    </row>
    <row r="86" spans="1:25" ht="19.5" thickBot="1" x14ac:dyDescent="0.3">
      <c r="A86" s="744" t="s">
        <v>238</v>
      </c>
      <c r="B86" s="745"/>
      <c r="C86" s="745"/>
      <c r="D86" s="745"/>
      <c r="E86" s="745"/>
      <c r="F86" s="745"/>
      <c r="G86" s="745"/>
      <c r="H86" s="745"/>
      <c r="I86" s="745"/>
      <c r="J86" s="745"/>
      <c r="K86" s="745"/>
      <c r="L86" s="745"/>
      <c r="M86" s="745"/>
      <c r="N86" s="745"/>
      <c r="O86" s="745"/>
      <c r="P86" s="745"/>
      <c r="Q86" s="836"/>
      <c r="R86" s="836"/>
      <c r="S86" s="836"/>
      <c r="T86" s="836"/>
      <c r="U86" s="836"/>
      <c r="V86" s="837"/>
    </row>
    <row r="87" spans="1:25" ht="30" customHeight="1" thickBot="1" x14ac:dyDescent="0.3">
      <c r="A87" s="1250" t="s">
        <v>169</v>
      </c>
      <c r="B87" s="1251"/>
      <c r="C87" s="1251"/>
      <c r="D87" s="1251"/>
      <c r="E87" s="1251"/>
      <c r="F87" s="1251"/>
      <c r="G87" s="1251"/>
      <c r="H87" s="1251"/>
      <c r="I87" s="1251"/>
      <c r="J87" s="1251"/>
      <c r="K87" s="1252"/>
      <c r="L87" s="924" t="s">
        <v>168</v>
      </c>
      <c r="M87" s="925"/>
      <c r="N87" s="925"/>
      <c r="O87" s="925"/>
      <c r="P87" s="925"/>
      <c r="Q87" s="925"/>
      <c r="R87" s="925"/>
      <c r="S87" s="925"/>
      <c r="T87" s="925"/>
      <c r="U87" s="925"/>
      <c r="V87" s="926"/>
    </row>
    <row r="88" spans="1:25" ht="23.25" customHeight="1" x14ac:dyDescent="0.25">
      <c r="A88" s="1282" t="s">
        <v>54</v>
      </c>
      <c r="B88" s="1283"/>
      <c r="C88" s="343" t="s">
        <v>368</v>
      </c>
      <c r="D88" s="344"/>
      <c r="E88" s="1284"/>
      <c r="F88" s="1285"/>
      <c r="G88" s="345" t="s">
        <v>372</v>
      </c>
      <c r="H88" s="345"/>
      <c r="I88" s="1286" t="s">
        <v>481</v>
      </c>
      <c r="J88" s="1286"/>
      <c r="K88" s="1287"/>
      <c r="L88" s="1288" t="s">
        <v>54</v>
      </c>
      <c r="M88" s="1289"/>
      <c r="N88" s="346" t="s">
        <v>368</v>
      </c>
      <c r="O88" s="344"/>
      <c r="P88" s="1290"/>
      <c r="Q88" s="1291"/>
      <c r="R88" s="1291"/>
      <c r="S88" s="347" t="s">
        <v>372</v>
      </c>
      <c r="T88" s="1286"/>
      <c r="U88" s="1286"/>
      <c r="V88" s="1292"/>
    </row>
    <row r="89" spans="1:25" ht="39" customHeight="1" x14ac:dyDescent="0.25">
      <c r="A89" s="1269" t="s">
        <v>373</v>
      </c>
      <c r="B89" s="1270"/>
      <c r="C89" s="1271"/>
      <c r="D89" s="348"/>
      <c r="E89" s="1272"/>
      <c r="F89" s="1272"/>
      <c r="G89" s="1272"/>
      <c r="H89" s="1272"/>
      <c r="I89" s="1272"/>
      <c r="J89" s="1272"/>
      <c r="K89" s="1272"/>
      <c r="L89" s="1269" t="s">
        <v>369</v>
      </c>
      <c r="M89" s="1270"/>
      <c r="N89" s="1271"/>
      <c r="O89" s="349"/>
      <c r="P89" s="1273"/>
      <c r="Q89" s="1273"/>
      <c r="R89" s="1273"/>
      <c r="S89" s="1273"/>
      <c r="T89" s="1273"/>
      <c r="U89" s="1273"/>
      <c r="V89" s="1274"/>
    </row>
    <row r="90" spans="1:25" ht="39" customHeight="1" x14ac:dyDescent="0.25">
      <c r="A90" s="1269" t="s">
        <v>370</v>
      </c>
      <c r="B90" s="1270"/>
      <c r="C90" s="1271"/>
      <c r="D90" s="350"/>
      <c r="E90" s="1275"/>
      <c r="F90" s="1276"/>
      <c r="G90" s="1276"/>
      <c r="H90" s="1276"/>
      <c r="I90" s="1276"/>
      <c r="J90" s="1276"/>
      <c r="K90" s="1276"/>
      <c r="L90" s="1277" t="s">
        <v>370</v>
      </c>
      <c r="M90" s="1278"/>
      <c r="N90" s="1279"/>
      <c r="O90" s="351"/>
      <c r="P90" s="1280"/>
      <c r="Q90" s="1280"/>
      <c r="R90" s="1280"/>
      <c r="S90" s="1280"/>
      <c r="T90" s="1280"/>
      <c r="U90" s="1280"/>
      <c r="V90" s="1281"/>
    </row>
    <row r="91" spans="1:25" ht="39" customHeight="1" thickBot="1" x14ac:dyDescent="0.3">
      <c r="A91" s="1262" t="s">
        <v>371</v>
      </c>
      <c r="B91" s="1263"/>
      <c r="C91" s="1264"/>
      <c r="D91" s="352"/>
      <c r="E91" s="1265"/>
      <c r="F91" s="1265"/>
      <c r="G91" s="1265"/>
      <c r="H91" s="1265"/>
      <c r="I91" s="1265"/>
      <c r="J91" s="1265"/>
      <c r="K91" s="1265"/>
      <c r="L91" s="1262" t="s">
        <v>371</v>
      </c>
      <c r="M91" s="1263"/>
      <c r="N91" s="1264"/>
      <c r="O91" s="353"/>
      <c r="P91" s="1266"/>
      <c r="Q91" s="1267"/>
      <c r="R91" s="1267"/>
      <c r="S91" s="1267"/>
      <c r="T91" s="1267"/>
      <c r="U91" s="1267"/>
      <c r="V91" s="1268"/>
    </row>
    <row r="92" spans="1:25" ht="18.75" x14ac:dyDescent="0.25">
      <c r="A92" s="1233" t="s">
        <v>56</v>
      </c>
      <c r="B92" s="1234"/>
      <c r="C92" s="1234"/>
      <c r="D92" s="1234"/>
      <c r="E92" s="1234"/>
      <c r="F92" s="1234"/>
      <c r="G92" s="1234"/>
      <c r="H92" s="1234"/>
      <c r="I92" s="1234"/>
      <c r="J92" s="1234"/>
      <c r="K92" s="1234"/>
      <c r="L92" s="1234"/>
      <c r="M92" s="1234"/>
      <c r="N92" s="1234"/>
      <c r="O92" s="1234"/>
      <c r="P92" s="1234"/>
      <c r="Q92" s="1234"/>
      <c r="R92" s="1234"/>
      <c r="S92" s="1234"/>
      <c r="T92" s="1234"/>
      <c r="U92" s="1234"/>
      <c r="V92" s="1235"/>
    </row>
    <row r="93" spans="1:25" x14ac:dyDescent="0.25">
      <c r="A93" s="1236" t="s">
        <v>21</v>
      </c>
      <c r="B93" s="1237"/>
      <c r="C93" s="1237"/>
      <c r="D93" s="1237"/>
      <c r="E93" s="1237"/>
      <c r="F93" s="1237"/>
      <c r="G93" s="1237"/>
      <c r="H93" s="1237"/>
      <c r="I93" s="1237"/>
      <c r="J93" s="1237"/>
      <c r="K93" s="1237"/>
      <c r="L93" s="1237"/>
      <c r="M93" s="1237"/>
      <c r="N93" s="1237"/>
      <c r="O93" s="1237"/>
      <c r="P93" s="1237"/>
      <c r="Q93" s="1237"/>
      <c r="R93" s="1237"/>
      <c r="S93" s="1237"/>
      <c r="T93" s="1237"/>
      <c r="U93" s="1237"/>
      <c r="V93" s="1238"/>
    </row>
    <row r="94" spans="1:25" ht="15.75" thickBot="1" x14ac:dyDescent="0.3">
      <c r="A94" s="1239"/>
      <c r="B94" s="1240"/>
      <c r="C94" s="1240"/>
      <c r="D94" s="1240"/>
      <c r="E94" s="1240"/>
      <c r="F94" s="1240"/>
      <c r="G94" s="1240"/>
      <c r="H94" s="1240"/>
      <c r="I94" s="1240"/>
      <c r="J94" s="1240"/>
      <c r="K94" s="1240"/>
      <c r="L94" s="1240"/>
      <c r="M94" s="1240"/>
      <c r="N94" s="1240"/>
      <c r="O94" s="1240"/>
      <c r="P94" s="1240"/>
      <c r="Q94" s="1240"/>
      <c r="R94" s="1240"/>
      <c r="S94" s="1240"/>
      <c r="T94" s="1240"/>
      <c r="U94" s="1240"/>
      <c r="V94" s="1241"/>
    </row>
    <row r="95" spans="1:25" ht="19.5" thickBot="1" x14ac:dyDescent="0.3">
      <c r="A95" s="844" t="s">
        <v>239</v>
      </c>
      <c r="B95" s="845"/>
      <c r="C95" s="845"/>
      <c r="D95" s="845"/>
      <c r="E95" s="845"/>
      <c r="F95" s="845"/>
      <c r="G95" s="845"/>
      <c r="H95" s="845"/>
      <c r="I95" s="845"/>
      <c r="J95" s="845"/>
      <c r="K95" s="845"/>
      <c r="L95" s="845"/>
      <c r="M95" s="845"/>
      <c r="N95" s="845"/>
      <c r="O95" s="845"/>
      <c r="P95" s="845"/>
      <c r="Q95" s="845"/>
      <c r="R95" s="845"/>
      <c r="S95" s="845"/>
      <c r="T95" s="845"/>
      <c r="U95" s="845"/>
      <c r="V95" s="846"/>
    </row>
    <row r="96" spans="1:25" ht="19.5" thickBot="1" x14ac:dyDescent="0.3">
      <c r="A96" s="1105" t="s">
        <v>58</v>
      </c>
      <c r="B96" s="1106"/>
      <c r="C96" s="1106"/>
      <c r="D96" s="1106"/>
      <c r="E96" s="1106"/>
      <c r="F96" s="1106"/>
      <c r="G96" s="1106"/>
      <c r="H96" s="1106"/>
      <c r="I96" s="1106"/>
      <c r="J96" s="1106"/>
      <c r="K96" s="1107"/>
      <c r="L96" s="1108" t="s">
        <v>59</v>
      </c>
      <c r="M96" s="1109"/>
      <c r="N96" s="1109"/>
      <c r="O96" s="1109"/>
      <c r="P96" s="1109"/>
      <c r="Q96" s="1109"/>
      <c r="R96" s="1109"/>
      <c r="S96" s="1109"/>
      <c r="T96" s="1109"/>
      <c r="U96" s="1109"/>
      <c r="V96" s="1110"/>
    </row>
    <row r="97" spans="1:22" ht="38.25" customHeight="1" thickBot="1" x14ac:dyDescent="0.35">
      <c r="A97" s="1218" t="s">
        <v>394</v>
      </c>
      <c r="B97" s="1069"/>
      <c r="C97" s="1074" t="str">
        <f>IF(E97="","",UPPER(CONCATENATE(#REF!," ",#REF!," ",#REF!," ",#REF!)))</f>
        <v/>
      </c>
      <c r="D97" s="1075"/>
      <c r="E97" s="1075"/>
      <c r="F97" s="1075"/>
      <c r="G97" s="1076"/>
      <c r="H97" s="321"/>
      <c r="I97" s="961" t="s">
        <v>186</v>
      </c>
      <c r="J97" s="961"/>
      <c r="K97" s="962"/>
      <c r="L97" s="1218" t="s">
        <v>394</v>
      </c>
      <c r="M97" s="1069"/>
      <c r="N97" s="1074" t="str">
        <f>IF(Q97="","",UPPER(CONCATENATE(#REF!," ",#REF!," ",#REF!," ",#REF!)))</f>
        <v/>
      </c>
      <c r="O97" s="1075"/>
      <c r="P97" s="1075"/>
      <c r="Q97" s="1075"/>
      <c r="R97" s="1075"/>
      <c r="S97" s="1076"/>
      <c r="T97" s="961" t="s">
        <v>186</v>
      </c>
      <c r="U97" s="961"/>
      <c r="V97" s="962"/>
    </row>
    <row r="98" spans="1:22" ht="38.25" customHeight="1" x14ac:dyDescent="0.25">
      <c r="A98" s="1219"/>
      <c r="B98" s="1071"/>
      <c r="C98" s="1077"/>
      <c r="D98" s="1078"/>
      <c r="E98" s="1078"/>
      <c r="F98" s="1078"/>
      <c r="G98" s="1079"/>
      <c r="H98" s="322"/>
      <c r="I98" s="1083"/>
      <c r="J98" s="1084"/>
      <c r="K98" s="1085"/>
      <c r="L98" s="1219"/>
      <c r="M98" s="1071"/>
      <c r="N98" s="1077"/>
      <c r="O98" s="1078"/>
      <c r="P98" s="1078"/>
      <c r="Q98" s="1078"/>
      <c r="R98" s="1078"/>
      <c r="S98" s="1079"/>
      <c r="T98" s="1083"/>
      <c r="U98" s="1084"/>
      <c r="V98" s="1085"/>
    </row>
    <row r="99" spans="1:22" ht="38.25" customHeight="1" thickBot="1" x14ac:dyDescent="0.3">
      <c r="A99" s="1220"/>
      <c r="B99" s="1073"/>
      <c r="C99" s="1080"/>
      <c r="D99" s="1081"/>
      <c r="E99" s="1081"/>
      <c r="F99" s="1081"/>
      <c r="G99" s="1082"/>
      <c r="H99" s="323"/>
      <c r="I99" s="1086"/>
      <c r="J99" s="1087"/>
      <c r="K99" s="1088"/>
      <c r="L99" s="1220"/>
      <c r="M99" s="1073"/>
      <c r="N99" s="1080"/>
      <c r="O99" s="1081"/>
      <c r="P99" s="1081"/>
      <c r="Q99" s="1081"/>
      <c r="R99" s="1081"/>
      <c r="S99" s="1082"/>
      <c r="T99" s="1086"/>
      <c r="U99" s="1087"/>
      <c r="V99" s="1088"/>
    </row>
    <row r="100" spans="1:22" ht="18.75" x14ac:dyDescent="0.25">
      <c r="A100" s="145" t="s">
        <v>61</v>
      </c>
      <c r="B100" s="146"/>
      <c r="C100" s="116"/>
      <c r="D100" s="117"/>
      <c r="E100" s="117"/>
      <c r="F100" s="117"/>
      <c r="G100" s="117"/>
      <c r="H100" s="117"/>
      <c r="I100" s="117"/>
      <c r="J100" s="117"/>
      <c r="K100" s="118"/>
      <c r="L100" s="147" t="s">
        <v>61</v>
      </c>
      <c r="M100" s="148"/>
      <c r="N100" s="119"/>
      <c r="O100" s="120"/>
      <c r="P100" s="120"/>
      <c r="Q100" s="120"/>
      <c r="R100" s="120"/>
      <c r="S100" s="120"/>
      <c r="T100" s="120"/>
      <c r="U100" s="120"/>
      <c r="V100" s="121"/>
    </row>
    <row r="101" spans="1:22" x14ac:dyDescent="0.25">
      <c r="A101" s="1066" t="s">
        <v>62</v>
      </c>
      <c r="B101" s="1067"/>
      <c r="C101" s="1116"/>
      <c r="D101" s="1117"/>
      <c r="E101" s="1117"/>
      <c r="F101" s="1117"/>
      <c r="G101" s="1117"/>
      <c r="H101" s="1117"/>
      <c r="I101" s="1117"/>
      <c r="J101" s="1117"/>
      <c r="K101" s="1118"/>
      <c r="L101" s="1066" t="s">
        <v>390</v>
      </c>
      <c r="M101" s="1067"/>
      <c r="N101" s="1116"/>
      <c r="O101" s="1117"/>
      <c r="P101" s="1117"/>
      <c r="Q101" s="1117"/>
      <c r="R101" s="1117"/>
      <c r="S101" s="1117"/>
      <c r="T101" s="1117"/>
      <c r="U101" s="1117"/>
      <c r="V101" s="1118"/>
    </row>
    <row r="102" spans="1:22" ht="15.75" thickBot="1" x14ac:dyDescent="0.3">
      <c r="A102" s="1114"/>
      <c r="B102" s="1115"/>
      <c r="C102" s="1119"/>
      <c r="D102" s="1120"/>
      <c r="E102" s="1120"/>
      <c r="F102" s="1120"/>
      <c r="G102" s="1120"/>
      <c r="H102" s="1120"/>
      <c r="I102" s="1120"/>
      <c r="J102" s="1120"/>
      <c r="K102" s="1121"/>
      <c r="L102" s="1114"/>
      <c r="M102" s="1115"/>
      <c r="N102" s="1119"/>
      <c r="O102" s="1120"/>
      <c r="P102" s="1120"/>
      <c r="Q102" s="1120"/>
      <c r="R102" s="1120"/>
      <c r="S102" s="1120"/>
      <c r="T102" s="1120"/>
      <c r="U102" s="1120"/>
      <c r="V102" s="1121"/>
    </row>
    <row r="103" spans="1:22" ht="18.75" x14ac:dyDescent="0.25">
      <c r="A103" s="1138" t="s">
        <v>63</v>
      </c>
      <c r="B103" s="1139"/>
      <c r="C103" s="1224"/>
      <c r="D103" s="1225"/>
      <c r="E103" s="1225"/>
      <c r="F103" s="1225"/>
      <c r="G103" s="1225"/>
      <c r="H103" s="1225"/>
      <c r="I103" s="1225"/>
      <c r="J103" s="1225"/>
      <c r="K103" s="1226"/>
      <c r="L103" s="1066" t="s">
        <v>63</v>
      </c>
      <c r="M103" s="1067"/>
      <c r="N103" s="1200"/>
      <c r="O103" s="1201"/>
      <c r="P103" s="1201"/>
      <c r="Q103" s="1201"/>
      <c r="R103" s="1201"/>
      <c r="S103" s="1201"/>
      <c r="T103" s="1201"/>
      <c r="U103" s="1201"/>
      <c r="V103" s="1202"/>
    </row>
    <row r="104" spans="1:22" x14ac:dyDescent="0.25">
      <c r="A104" s="1066"/>
      <c r="B104" s="1067"/>
      <c r="C104" s="1227"/>
      <c r="D104" s="1228"/>
      <c r="E104" s="1228"/>
      <c r="F104" s="1228"/>
      <c r="G104" s="1228"/>
      <c r="H104" s="1228"/>
      <c r="I104" s="1228"/>
      <c r="J104" s="1228"/>
      <c r="K104" s="1229"/>
      <c r="L104" s="1066"/>
      <c r="M104" s="1067"/>
      <c r="N104" s="1221"/>
      <c r="O104" s="1222"/>
      <c r="P104" s="1222"/>
      <c r="Q104" s="1222"/>
      <c r="R104" s="1222"/>
      <c r="S104" s="1222"/>
      <c r="T104" s="1222"/>
      <c r="U104" s="1222"/>
      <c r="V104" s="1223"/>
    </row>
    <row r="105" spans="1:22" ht="18.75" x14ac:dyDescent="0.25">
      <c r="A105" s="1066" t="s">
        <v>62</v>
      </c>
      <c r="B105" s="1067"/>
      <c r="C105" s="1116"/>
      <c r="D105" s="1117"/>
      <c r="E105" s="1117"/>
      <c r="F105" s="1117"/>
      <c r="G105" s="1117"/>
      <c r="H105" s="1117"/>
      <c r="I105" s="1117"/>
      <c r="J105" s="1117"/>
      <c r="K105" s="1118"/>
      <c r="L105" s="1066" t="s">
        <v>390</v>
      </c>
      <c r="M105" s="149"/>
      <c r="N105" s="1077"/>
      <c r="O105" s="1078"/>
      <c r="P105" s="1078"/>
      <c r="Q105" s="1078"/>
      <c r="R105" s="1078"/>
      <c r="S105" s="1078"/>
      <c r="T105" s="1078"/>
      <c r="U105" s="1078"/>
      <c r="V105" s="1079"/>
    </row>
    <row r="106" spans="1:22" ht="19.5" thickBot="1" x14ac:dyDescent="0.3">
      <c r="A106" s="1114"/>
      <c r="B106" s="1115"/>
      <c r="C106" s="1119"/>
      <c r="D106" s="1120"/>
      <c r="E106" s="1120"/>
      <c r="F106" s="1120"/>
      <c r="G106" s="1120"/>
      <c r="H106" s="1120"/>
      <c r="I106" s="1120"/>
      <c r="J106" s="1120"/>
      <c r="K106" s="1121"/>
      <c r="L106" s="1114"/>
      <c r="M106" s="150"/>
      <c r="N106" s="1080"/>
      <c r="O106" s="1081"/>
      <c r="P106" s="1081"/>
      <c r="Q106" s="1081"/>
      <c r="R106" s="1081"/>
      <c r="S106" s="1081"/>
      <c r="T106" s="1081"/>
      <c r="U106" s="1081"/>
      <c r="V106" s="1082"/>
    </row>
    <row r="107" spans="1:22" ht="18.75" x14ac:dyDescent="0.25">
      <c r="A107" s="955" t="s">
        <v>217</v>
      </c>
      <c r="B107" s="956"/>
      <c r="C107" s="956"/>
      <c r="D107" s="956"/>
      <c r="E107" s="956"/>
      <c r="F107" s="956"/>
      <c r="G107" s="956"/>
      <c r="H107" s="956"/>
      <c r="I107" s="956"/>
      <c r="J107" s="956"/>
      <c r="K107" s="957"/>
      <c r="L107" s="955" t="s">
        <v>217</v>
      </c>
      <c r="M107" s="956"/>
      <c r="N107" s="956"/>
      <c r="O107" s="956"/>
      <c r="P107" s="956"/>
      <c r="Q107" s="956"/>
      <c r="R107" s="956"/>
      <c r="S107" s="956"/>
      <c r="T107" s="956"/>
      <c r="U107" s="956"/>
      <c r="V107" s="957"/>
    </row>
    <row r="108" spans="1:22" ht="19.5" thickBot="1" x14ac:dyDescent="0.3">
      <c r="A108" s="958"/>
      <c r="B108" s="959"/>
      <c r="C108" s="959"/>
      <c r="D108" s="959"/>
      <c r="E108" s="959"/>
      <c r="F108" s="959"/>
      <c r="G108" s="959"/>
      <c r="H108" s="959"/>
      <c r="I108" s="959"/>
      <c r="J108" s="959"/>
      <c r="K108" s="960"/>
      <c r="L108" s="958"/>
      <c r="M108" s="959"/>
      <c r="N108" s="959"/>
      <c r="O108" s="959"/>
      <c r="P108" s="959"/>
      <c r="Q108" s="959"/>
      <c r="R108" s="959"/>
      <c r="S108" s="959"/>
      <c r="T108" s="959"/>
      <c r="U108" s="959"/>
      <c r="V108" s="960"/>
    </row>
    <row r="109" spans="1:22" ht="19.5" thickBot="1" x14ac:dyDescent="0.3">
      <c r="A109" s="1257" t="s">
        <v>464</v>
      </c>
      <c r="B109" s="943"/>
      <c r="C109" s="943"/>
      <c r="D109" s="943"/>
      <c r="E109" s="943"/>
      <c r="F109" s="943"/>
      <c r="G109" s="943"/>
      <c r="H109" s="943"/>
      <c r="I109" s="943"/>
      <c r="J109" s="943"/>
      <c r="K109" s="943"/>
      <c r="L109" s="943"/>
      <c r="M109" s="943"/>
      <c r="N109" s="943"/>
      <c r="O109" s="943"/>
      <c r="P109" s="943"/>
      <c r="Q109" s="943"/>
      <c r="R109" s="943"/>
      <c r="S109" s="943"/>
      <c r="T109" s="943"/>
      <c r="U109" s="943"/>
      <c r="V109" s="1258"/>
    </row>
    <row r="110" spans="1:22" ht="18.75" x14ac:dyDescent="0.25">
      <c r="A110" s="1259" t="s">
        <v>64</v>
      </c>
      <c r="B110" s="1260"/>
      <c r="C110" s="1261"/>
      <c r="D110" s="428"/>
      <c r="E110" s="952"/>
      <c r="F110" s="759" t="s">
        <v>65</v>
      </c>
      <c r="G110" s="760"/>
      <c r="H110" s="760"/>
      <c r="I110" s="761"/>
      <c r="J110" s="935"/>
      <c r="K110" s="936"/>
      <c r="L110" s="936"/>
      <c r="M110" s="937"/>
      <c r="N110" s="759" t="s">
        <v>66</v>
      </c>
      <c r="O110" s="760"/>
      <c r="P110" s="760"/>
      <c r="Q110" s="760"/>
      <c r="R110" s="935"/>
      <c r="S110" s="936"/>
      <c r="T110" s="936"/>
      <c r="U110" s="936"/>
      <c r="V110" s="937"/>
    </row>
    <row r="111" spans="1:22" ht="18.75" x14ac:dyDescent="0.25">
      <c r="A111" s="945"/>
      <c r="B111" s="946"/>
      <c r="C111" s="947"/>
      <c r="D111" s="428"/>
      <c r="E111" s="952"/>
      <c r="F111" s="759"/>
      <c r="G111" s="760"/>
      <c r="H111" s="760"/>
      <c r="I111" s="761"/>
      <c r="J111" s="935"/>
      <c r="K111" s="936"/>
      <c r="L111" s="936"/>
      <c r="M111" s="937"/>
      <c r="N111" s="759"/>
      <c r="O111" s="760"/>
      <c r="P111" s="760"/>
      <c r="Q111" s="760"/>
      <c r="R111" s="935"/>
      <c r="S111" s="936"/>
      <c r="T111" s="936"/>
      <c r="U111" s="936"/>
      <c r="V111" s="937"/>
    </row>
    <row r="112" spans="1:22" ht="19.5" thickBot="1" x14ac:dyDescent="0.3">
      <c r="A112" s="948"/>
      <c r="B112" s="949"/>
      <c r="C112" s="950"/>
      <c r="D112" s="429"/>
      <c r="E112" s="953"/>
      <c r="F112" s="762"/>
      <c r="G112" s="763"/>
      <c r="H112" s="763"/>
      <c r="I112" s="764"/>
      <c r="J112" s="938"/>
      <c r="K112" s="939"/>
      <c r="L112" s="939"/>
      <c r="M112" s="940"/>
      <c r="N112" s="762"/>
      <c r="O112" s="763"/>
      <c r="P112" s="763"/>
      <c r="Q112" s="763"/>
      <c r="R112" s="938"/>
      <c r="S112" s="939"/>
      <c r="T112" s="939"/>
      <c r="U112" s="939"/>
      <c r="V112" s="940"/>
    </row>
    <row r="113" spans="1:22" s="459" customFormat="1" ht="75" customHeight="1" thickBot="1" x14ac:dyDescent="0.3">
      <c r="A113" s="1307" t="s">
        <v>460</v>
      </c>
      <c r="B113" s="1308"/>
      <c r="C113" s="1308"/>
      <c r="D113" s="1308"/>
      <c r="E113" s="1308"/>
      <c r="F113" s="1308"/>
      <c r="G113" s="1308"/>
      <c r="H113" s="1308"/>
      <c r="I113" s="1308"/>
      <c r="J113" s="1308"/>
      <c r="K113" s="1308"/>
      <c r="L113" s="1308"/>
      <c r="M113" s="1308"/>
      <c r="N113" s="1308"/>
      <c r="O113" s="1308"/>
      <c r="P113" s="1308"/>
      <c r="Q113" s="1308"/>
      <c r="R113" s="1308"/>
      <c r="S113" s="1308"/>
      <c r="T113" s="1308"/>
      <c r="U113" s="1308"/>
      <c r="V113" s="1308"/>
    </row>
  </sheetData>
  <sheetProtection algorithmName="SHA-512" hashValue="TwtdQYW4pTDlRIU6YTI5c5Cp0cFqfOIfEEqOEM875kFVhET5arNiWRl31QgiUcQ3hHUIJQ4RkBPr/Ed/ax0S8A==" saltValue="6lPx0qz4J5AIcEmOYMZPtQ==" spinCount="100000" sheet="1" objects="1" scenarios="1"/>
  <protectedRanges>
    <protectedRange sqref="F94 A94 C94:D94" name="Rango18_1_1"/>
    <protectedRange sqref="A93" name="Rango16_1_1"/>
    <protectedRange sqref="C93:D93" name="Rango17_1_1"/>
  </protectedRanges>
  <mergeCells count="270">
    <mergeCell ref="G82:J82"/>
    <mergeCell ref="F82:F85"/>
    <mergeCell ref="A61:XFD61"/>
    <mergeCell ref="A113:V113"/>
    <mergeCell ref="A7:B8"/>
    <mergeCell ref="F7:G7"/>
    <mergeCell ref="I7:I8"/>
    <mergeCell ref="J7:K7"/>
    <mergeCell ref="L7:M8"/>
    <mergeCell ref="P7:P8"/>
    <mergeCell ref="R7:T8"/>
    <mergeCell ref="U7:V7"/>
    <mergeCell ref="F8:G8"/>
    <mergeCell ref="J8:K8"/>
    <mergeCell ref="U8:V8"/>
    <mergeCell ref="A9:V9"/>
    <mergeCell ref="A10:B10"/>
    <mergeCell ref="C10:F10"/>
    <mergeCell ref="G10:M10"/>
    <mergeCell ref="N10:V10"/>
    <mergeCell ref="A13:J13"/>
    <mergeCell ref="K13:V13"/>
    <mergeCell ref="A14:F14"/>
    <mergeCell ref="G14:I14"/>
    <mergeCell ref="A1:E4"/>
    <mergeCell ref="F1:R2"/>
    <mergeCell ref="S1:V1"/>
    <mergeCell ref="S2:V2"/>
    <mergeCell ref="S4:V4"/>
    <mergeCell ref="S3:V3"/>
    <mergeCell ref="A6:V6"/>
    <mergeCell ref="F3:R4"/>
    <mergeCell ref="A5:V5"/>
    <mergeCell ref="K14:K15"/>
    <mergeCell ref="L14:V15"/>
    <mergeCell ref="A15:F15"/>
    <mergeCell ref="G15:I15"/>
    <mergeCell ref="A11:B11"/>
    <mergeCell ref="C11:F11"/>
    <mergeCell ref="G11:M11"/>
    <mergeCell ref="N11:V11"/>
    <mergeCell ref="A12:J12"/>
    <mergeCell ref="K12:V12"/>
    <mergeCell ref="A16:V16"/>
    <mergeCell ref="A17:B17"/>
    <mergeCell ref="C17:F17"/>
    <mergeCell ref="G17:M17"/>
    <mergeCell ref="N17:V17"/>
    <mergeCell ref="A18:B18"/>
    <mergeCell ref="C18:F18"/>
    <mergeCell ref="G18:M18"/>
    <mergeCell ref="N18:V18"/>
    <mergeCell ref="A19:J19"/>
    <mergeCell ref="K19:P19"/>
    <mergeCell ref="Q19:R19"/>
    <mergeCell ref="S19:T19"/>
    <mergeCell ref="U19:V19"/>
    <mergeCell ref="A20:J20"/>
    <mergeCell ref="K20:P20"/>
    <mergeCell ref="Q20:R20"/>
    <mergeCell ref="S20:T20"/>
    <mergeCell ref="U20:V20"/>
    <mergeCell ref="A21:V21"/>
    <mergeCell ref="A22:B22"/>
    <mergeCell ref="C22:F22"/>
    <mergeCell ref="G22:M22"/>
    <mergeCell ref="N22:V22"/>
    <mergeCell ref="A23:B23"/>
    <mergeCell ref="C23:F23"/>
    <mergeCell ref="G23:M23"/>
    <mergeCell ref="N23:V23"/>
    <mergeCell ref="A26:V26"/>
    <mergeCell ref="A27:E28"/>
    <mergeCell ref="F27:K28"/>
    <mergeCell ref="L27:M28"/>
    <mergeCell ref="N27:R27"/>
    <mergeCell ref="S27:V27"/>
    <mergeCell ref="Q28:R28"/>
    <mergeCell ref="S28:T28"/>
    <mergeCell ref="A24:G24"/>
    <mergeCell ref="I24:P24"/>
    <mergeCell ref="Q24:R24"/>
    <mergeCell ref="S24:T24"/>
    <mergeCell ref="U24:V24"/>
    <mergeCell ref="A25:G25"/>
    <mergeCell ref="I25:P25"/>
    <mergeCell ref="Q25:R25"/>
    <mergeCell ref="S25:T25"/>
    <mergeCell ref="U25:V25"/>
    <mergeCell ref="A29:E29"/>
    <mergeCell ref="F29:K29"/>
    <mergeCell ref="L29:M29"/>
    <mergeCell ref="Q29:R29"/>
    <mergeCell ref="S29:T29"/>
    <mergeCell ref="A30:E30"/>
    <mergeCell ref="F30:K30"/>
    <mergeCell ref="L30:M30"/>
    <mergeCell ref="Q30:R30"/>
    <mergeCell ref="S30:T30"/>
    <mergeCell ref="A31:E31"/>
    <mergeCell ref="F31:K31"/>
    <mergeCell ref="L31:M31"/>
    <mergeCell ref="Q31:R31"/>
    <mergeCell ref="S31:T31"/>
    <mergeCell ref="A32:E32"/>
    <mergeCell ref="F32:K32"/>
    <mergeCell ref="L32:M32"/>
    <mergeCell ref="Q32:R32"/>
    <mergeCell ref="S32:T32"/>
    <mergeCell ref="A35:M35"/>
    <mergeCell ref="N35:R35"/>
    <mergeCell ref="S35:T35"/>
    <mergeCell ref="A36:V36"/>
    <mergeCell ref="A37:I37"/>
    <mergeCell ref="J37:P37"/>
    <mergeCell ref="Q37:V37"/>
    <mergeCell ref="A33:E33"/>
    <mergeCell ref="F33:K33"/>
    <mergeCell ref="L33:M33"/>
    <mergeCell ref="Q33:R33"/>
    <mergeCell ref="S33:T33"/>
    <mergeCell ref="A34:K34"/>
    <mergeCell ref="L34:M34"/>
    <mergeCell ref="N34:Q34"/>
    <mergeCell ref="S34:U34"/>
    <mergeCell ref="B38:C38"/>
    <mergeCell ref="E38:I38"/>
    <mergeCell ref="A39:A46"/>
    <mergeCell ref="B39:C46"/>
    <mergeCell ref="E39:I39"/>
    <mergeCell ref="E40:I40"/>
    <mergeCell ref="E41:I41"/>
    <mergeCell ref="E42:I42"/>
    <mergeCell ref="E43:I43"/>
    <mergeCell ref="E44:I44"/>
    <mergeCell ref="S59:V59"/>
    <mergeCell ref="S60:V60"/>
    <mergeCell ref="E68:I68"/>
    <mergeCell ref="E69:I69"/>
    <mergeCell ref="Q46:S46"/>
    <mergeCell ref="A47:A55"/>
    <mergeCell ref="B47:C47"/>
    <mergeCell ref="E47:I47"/>
    <mergeCell ref="B48:C55"/>
    <mergeCell ref="E48:I48"/>
    <mergeCell ref="E49:I49"/>
    <mergeCell ref="E50:I50"/>
    <mergeCell ref="E51:I51"/>
    <mergeCell ref="E52:I52"/>
    <mergeCell ref="E53:I53"/>
    <mergeCell ref="E54:I54"/>
    <mergeCell ref="E55:F55"/>
    <mergeCell ref="G55:K55"/>
    <mergeCell ref="F59:R60"/>
    <mergeCell ref="A71:A79"/>
    <mergeCell ref="B71:C71"/>
    <mergeCell ref="E71:I71"/>
    <mergeCell ref="B72:C79"/>
    <mergeCell ref="E72:I72"/>
    <mergeCell ref="Q79:S79"/>
    <mergeCell ref="E45:I45"/>
    <mergeCell ref="E46:F46"/>
    <mergeCell ref="G46:K46"/>
    <mergeCell ref="Q55:S55"/>
    <mergeCell ref="A62:A70"/>
    <mergeCell ref="B62:C62"/>
    <mergeCell ref="E62:I62"/>
    <mergeCell ref="B63:C70"/>
    <mergeCell ref="E63:I63"/>
    <mergeCell ref="E64:I64"/>
    <mergeCell ref="E65:I65"/>
    <mergeCell ref="E66:I66"/>
    <mergeCell ref="E67:I67"/>
    <mergeCell ref="A56:V56"/>
    <mergeCell ref="A57:E60"/>
    <mergeCell ref="F57:R58"/>
    <mergeCell ref="S57:V57"/>
    <mergeCell ref="S58:V58"/>
    <mergeCell ref="I80:M80"/>
    <mergeCell ref="P80:T80"/>
    <mergeCell ref="E73:I73"/>
    <mergeCell ref="E74:I74"/>
    <mergeCell ref="E75:I75"/>
    <mergeCell ref="E76:I76"/>
    <mergeCell ref="E77:I77"/>
    <mergeCell ref="E78:I78"/>
    <mergeCell ref="E70:F70"/>
    <mergeCell ref="G70:K70"/>
    <mergeCell ref="Q70:S70"/>
    <mergeCell ref="A86:V86"/>
    <mergeCell ref="A87:K87"/>
    <mergeCell ref="L87:V87"/>
    <mergeCell ref="A88:B88"/>
    <mergeCell ref="E88:F88"/>
    <mergeCell ref="I88:K88"/>
    <mergeCell ref="L88:M88"/>
    <mergeCell ref="P88:R88"/>
    <mergeCell ref="T88:V88"/>
    <mergeCell ref="A91:C91"/>
    <mergeCell ref="E91:K91"/>
    <mergeCell ref="L91:N91"/>
    <mergeCell ref="P91:V91"/>
    <mergeCell ref="A92:V92"/>
    <mergeCell ref="A93:V94"/>
    <mergeCell ref="A89:C89"/>
    <mergeCell ref="E89:K89"/>
    <mergeCell ref="L89:N89"/>
    <mergeCell ref="P89:V89"/>
    <mergeCell ref="A90:C90"/>
    <mergeCell ref="E90:K90"/>
    <mergeCell ref="L90:N90"/>
    <mergeCell ref="P90:V90"/>
    <mergeCell ref="A95:V95"/>
    <mergeCell ref="A96:K96"/>
    <mergeCell ref="L96:V96"/>
    <mergeCell ref="A97:B99"/>
    <mergeCell ref="C97:G99"/>
    <mergeCell ref="I97:K97"/>
    <mergeCell ref="L97:M99"/>
    <mergeCell ref="N97:S99"/>
    <mergeCell ref="T97:V97"/>
    <mergeCell ref="I98:K99"/>
    <mergeCell ref="T98:V99"/>
    <mergeCell ref="A101:B102"/>
    <mergeCell ref="C101:K102"/>
    <mergeCell ref="L101:M102"/>
    <mergeCell ref="N101:V102"/>
    <mergeCell ref="A103:B104"/>
    <mergeCell ref="C103:K103"/>
    <mergeCell ref="L103:M104"/>
    <mergeCell ref="N103:V103"/>
    <mergeCell ref="C104:K106"/>
    <mergeCell ref="A109:V109"/>
    <mergeCell ref="A110:C112"/>
    <mergeCell ref="E110:E112"/>
    <mergeCell ref="F110:I112"/>
    <mergeCell ref="J110:M112"/>
    <mergeCell ref="N110:Q112"/>
    <mergeCell ref="R110:V112"/>
    <mergeCell ref="N104:V106"/>
    <mergeCell ref="A105:B106"/>
    <mergeCell ref="L105:L106"/>
    <mergeCell ref="A107:K107"/>
    <mergeCell ref="L107:V107"/>
    <mergeCell ref="A108:K108"/>
    <mergeCell ref="L108:V108"/>
    <mergeCell ref="P82:V82"/>
    <mergeCell ref="P83:S83"/>
    <mergeCell ref="P84:S85"/>
    <mergeCell ref="C7:E8"/>
    <mergeCell ref="A82:E82"/>
    <mergeCell ref="C83:E83"/>
    <mergeCell ref="C84:E84"/>
    <mergeCell ref="C85:E85"/>
    <mergeCell ref="T83:V83"/>
    <mergeCell ref="A84:A85"/>
    <mergeCell ref="B84:B85"/>
    <mergeCell ref="G84:G85"/>
    <mergeCell ref="I84:I85"/>
    <mergeCell ref="K84:L84"/>
    <mergeCell ref="T84:V85"/>
    <mergeCell ref="K85:N85"/>
    <mergeCell ref="U80:V80"/>
    <mergeCell ref="A81:J81"/>
    <mergeCell ref="K81:V81"/>
    <mergeCell ref="K82:L82"/>
    <mergeCell ref="K83:L83"/>
    <mergeCell ref="E79:F79"/>
    <mergeCell ref="G79:K79"/>
    <mergeCell ref="A80:G80"/>
  </mergeCells>
  <conditionalFormatting sqref="T84">
    <cfRule type="containsText" dxfId="39" priority="13" operator="containsText" text="INSATISFACTORIO">
      <formula>NOT(ISERROR(SEARCH("INSATISFACTORIO",T84)))</formula>
    </cfRule>
    <cfRule type="containsText" dxfId="38" priority="14" operator="containsText" text="SATISFACTORIO">
      <formula>NOT(ISERROR(SEARCH("SATISFACTORIO",T84)))</formula>
    </cfRule>
    <cfRule type="containsText" dxfId="37" priority="15" operator="containsText" text="EXCELENTE">
      <formula>NOT(ISERROR(SEARCH("EXCELENTE",T84)))</formula>
    </cfRule>
  </conditionalFormatting>
  <conditionalFormatting sqref="C84">
    <cfRule type="containsText" dxfId="36" priority="10" operator="containsText" text="EXCELENTE">
      <formula>NOT(ISERROR(SEARCH("EXCELENTE",C84)))</formula>
    </cfRule>
    <cfRule type="containsText" dxfId="35" priority="11" operator="containsText" text="INSATISFACTORIO">
      <formula>NOT(ISERROR(SEARCH("INSATISFACTORIO",C84)))</formula>
    </cfRule>
    <cfRule type="containsText" dxfId="34" priority="12" operator="containsText" text="SATISFACTORIO">
      <formula>NOT(ISERROR(SEARCH("SATISFACTORIO",C84)))</formula>
    </cfRule>
  </conditionalFormatting>
  <conditionalFormatting sqref="J84">
    <cfRule type="containsText" dxfId="33" priority="7" operator="containsText" text="EXCELENTE">
      <formula>NOT(ISERROR(SEARCH("EXCELENTE",J84)))</formula>
    </cfRule>
    <cfRule type="containsText" dxfId="32" priority="8" operator="containsText" text="INSATISFACTORIO">
      <formula>NOT(ISERROR(SEARCH("INSATISFACTORIO",J84)))</formula>
    </cfRule>
    <cfRule type="containsText" dxfId="31" priority="9" operator="containsText" text="SATISFACTORIO">
      <formula>NOT(ISERROR(SEARCH("SATISFACTORIO",J84)))</formula>
    </cfRule>
  </conditionalFormatting>
  <conditionalFormatting sqref="U80">
    <cfRule type="cellIs" dxfId="30" priority="4" operator="between">
      <formula>13.4</formula>
      <formula>20</formula>
    </cfRule>
    <cfRule type="cellIs" dxfId="29" priority="5" operator="between">
      <formula>6.8</formula>
      <formula>13.3</formula>
    </cfRule>
    <cfRule type="cellIs" dxfId="28" priority="6" operator="between">
      <formula>0.1</formula>
      <formula>6.7</formula>
    </cfRule>
  </conditionalFormatting>
  <conditionalFormatting sqref="N80">
    <cfRule type="cellIs" dxfId="27" priority="1" operator="between">
      <formula>13.4</formula>
      <formula>20</formula>
    </cfRule>
    <cfRule type="cellIs" dxfId="26" priority="2" operator="between">
      <formula>6.8</formula>
      <formula>13.3</formula>
    </cfRule>
    <cfRule type="cellIs" dxfId="25" priority="3" operator="between">
      <formula>0.1</formula>
      <formula>6.7</formula>
    </cfRule>
  </conditionalFormatting>
  <dataValidations count="11">
    <dataValidation type="custom" allowBlank="1" showInputMessage="1" showErrorMessage="1" sqref="G15:H15" xr:uid="{00000000-0002-0000-0600-000000000000}">
      <formula1>COUNTA(C11:V11,A13:V13,A15)&gt;=6</formula1>
    </dataValidation>
    <dataValidation type="custom" allowBlank="1" showInputMessage="1" showErrorMessage="1" sqref="D18" xr:uid="{00000000-0002-0000-0600-000001000000}">
      <formula1>COUNTA(D11,I11,P11,B12,L13,B15,I15,K15,M14)=9</formula1>
    </dataValidation>
    <dataValidation type="custom" allowBlank="1" showInputMessage="1" showErrorMessage="1" sqref="C18" xr:uid="{00000000-0002-0000-0600-000002000000}">
      <formula1>COUNTA(C11,G11,N11,A12,K13,A15,G15,J15,L14)=9</formula1>
    </dataValidation>
    <dataValidation type="custom" allowBlank="1" showInputMessage="1" showErrorMessage="1" sqref="J15" xr:uid="{00000000-0002-0000-0600-000003000000}">
      <formula1>COUNTA(C11:V11,A13:V13,A15,G15)&gt;=7</formula1>
    </dataValidation>
    <dataValidation type="custom" allowBlank="1" showInputMessage="1" showErrorMessage="1" sqref="A13" xr:uid="{00000000-0002-0000-0600-000004000000}">
      <formula1>COUNTA(C11:V11)&gt;=3</formula1>
    </dataValidation>
    <dataValidation type="custom" allowBlank="1" showInputMessage="1" showErrorMessage="1" sqref="K13" xr:uid="{00000000-0002-0000-0600-000005000000}">
      <formula1>COUNTA(C11:V11,A13)&gt;=4</formula1>
    </dataValidation>
    <dataValidation type="custom" allowBlank="1" showInputMessage="1" showErrorMessage="1" sqref="L14" xr:uid="{00000000-0002-0000-0600-000006000000}">
      <formula1>COUNTA(C11,G11,N11,A13,K13,A15,G15,J15)=8</formula1>
    </dataValidation>
    <dataValidation type="whole" allowBlank="1" showInputMessage="1" showErrorMessage="1" sqref="N35:O35 S35 V35" xr:uid="{00000000-0002-0000-0600-000007000000}">
      <formula1>31</formula1>
      <formula2>180</formula2>
    </dataValidation>
    <dataValidation allowBlank="1" showInputMessage="1" showErrorMessage="1" promptTitle="Propósito del empleo" prompt="Debe registrar el propósito del empleo que se encuentra relacionado en el manual de funciones del empleo." sqref="K14" xr:uid="{00000000-0002-0000-0600-000008000000}"/>
    <dataValidation type="custom" allowBlank="1" showInputMessage="1" showErrorMessage="1" sqref="G18:H18" xr:uid="{00000000-0002-0000-0600-000009000000}">
      <formula1>COUNTA(C18)=1</formula1>
    </dataValidation>
    <dataValidation type="custom" allowBlank="1" showInputMessage="1" showErrorMessage="1" sqref="N18:O18" xr:uid="{00000000-0002-0000-0600-00000A000000}">
      <formula1>COUNTA(C18:J18)=2</formula1>
    </dataValidation>
  </dataValidations>
  <printOptions horizontalCentered="1" verticalCentered="1"/>
  <pageMargins left="0.23622047244094491" right="0.23622047244094491" top="0.74803149606299213" bottom="0.74803149606299213" header="0.31496062992125984" footer="0.31496062992125984"/>
  <pageSetup scale="30" fitToHeight="0" orientation="landscape" r:id="rId1"/>
  <rowBreaks count="1" manualBreakCount="1">
    <brk id="56" max="2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B000000}">
          <x14:formula1>
            <xm:f>'ESCALAS COMPTALES'!$B$3:$B$6</xm:f>
          </x14:formula1>
          <xm:sqref>J72:J78 J39:J45 Q39:Q45 J48:J54 Q48:Q54 Q72:Q78 Q63:Q69 J63:J69</xm:sqref>
        </x14:dataValidation>
        <x14:dataValidation type="list" allowBlank="1" showInputMessage="1" showErrorMessage="1" xr:uid="{00000000-0002-0000-0600-00000C000000}">
          <x14:formula1>
            <xm:f>'BASES LISTAS DESPLEGABLES'!$M$2:$M$3</xm:f>
          </x14:formula1>
          <xm:sqref>A93:V94</xm:sqref>
        </x14:dataValidation>
        <x14:dataValidation type="list" allowBlank="1" showInputMessage="1" showErrorMessage="1" xr:uid="{00000000-0002-0000-0600-00000D000000}">
          <x14:formula1>
            <xm:f>'BASES LISTAS DESPLEGABLES'!$Q$3:$Q$4</xm:f>
          </x14:formula1>
          <xm:sqref>S27:V27</xm:sqref>
        </x14:dataValidation>
        <x14:dataValidation type="list" allowBlank="1" showInputMessage="1" showErrorMessage="1" xr:uid="{00000000-0002-0000-0600-00000E000000}">
          <x14:formula1>
            <xm:f>'BASES LISTAS DESPLEGABLES'!$AM$4:$AM$5</xm:f>
          </x14:formula1>
          <xm:sqref>A18:B18 A23:B23</xm:sqref>
        </x14:dataValidation>
        <x14:dataValidation type="list" allowBlank="1" showInputMessage="1" showErrorMessage="1" xr:uid="{00000000-0002-0000-0600-00000F000000}">
          <x14:formula1>
            <xm:f>'BASES LISTAS DESPLEGABLES'!$AO$1:$AO$100</xm:f>
          </x14:formula1>
          <xm:sqref>N29:N33 S29:T33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A122"/>
  <sheetViews>
    <sheetView showGridLines="0" view="pageBreakPreview" topLeftCell="A2" zoomScale="60" zoomScaleNormal="74" workbookViewId="0">
      <selection activeCell="A33" sqref="A33:D33"/>
    </sheetView>
  </sheetViews>
  <sheetFormatPr baseColWidth="10" defaultColWidth="0" defaultRowHeight="0" customHeight="1" zeroHeight="1" x14ac:dyDescent="0.25"/>
  <cols>
    <col min="1" max="1" width="17.7109375" style="1" customWidth="1"/>
    <col min="2" max="2" width="24.28515625" style="1" customWidth="1"/>
    <col min="3" max="3" width="30.28515625" style="1" customWidth="1"/>
    <col min="4" max="4" width="26.42578125" style="1" customWidth="1"/>
    <col min="5" max="5" width="14.7109375" style="1" customWidth="1"/>
    <col min="6" max="6" width="19.28515625" style="1" hidden="1" customWidth="1"/>
    <col min="7" max="7" width="18" style="1" customWidth="1"/>
    <col min="8" max="8" width="19.28515625" style="1" hidden="1" customWidth="1"/>
    <col min="9" max="9" width="16.28515625" style="1" customWidth="1"/>
    <col min="10" max="10" width="17.7109375" style="1" customWidth="1"/>
    <col min="11" max="11" width="15.7109375" style="1" hidden="1" customWidth="1"/>
    <col min="12" max="12" width="18" style="1" customWidth="1"/>
    <col min="13" max="14" width="14.85546875" style="1" hidden="1" customWidth="1"/>
    <col min="15" max="15" width="21.42578125" style="1" customWidth="1"/>
    <col min="16" max="16" width="31.42578125" style="1" customWidth="1"/>
    <col min="17" max="17" width="14.28515625" style="1" hidden="1" customWidth="1"/>
    <col min="18" max="18" width="31.7109375" style="1" customWidth="1"/>
    <col min="19" max="19" width="20.7109375" style="1" hidden="1" customWidth="1"/>
    <col min="20" max="21" width="15.5703125" style="1" customWidth="1"/>
    <col min="22" max="22" width="17" style="1" customWidth="1"/>
    <col min="23" max="23" width="11" style="1" hidden="1" customWidth="1"/>
    <col min="24" max="24" width="19.42578125" style="1" customWidth="1"/>
    <col min="25" max="25" width="20.7109375" style="1" hidden="1" customWidth="1"/>
    <col min="26" max="26" width="15.85546875" style="1" customWidth="1"/>
    <col min="27" max="27" width="15.140625" style="1" customWidth="1"/>
    <col min="28" max="29" width="10.85546875" style="1" hidden="1" customWidth="1"/>
    <col min="30" max="30" width="15.7109375" style="1" customWidth="1"/>
    <col min="31" max="31" width="20.7109375" style="1" hidden="1" customWidth="1"/>
    <col min="32" max="32" width="15.7109375" style="1" customWidth="1"/>
    <col min="33" max="33" width="14.5703125" style="1" customWidth="1"/>
    <col min="34" max="34" width="20.7109375" style="1" hidden="1" customWidth="1"/>
    <col min="35" max="35" width="13.140625" style="1" customWidth="1"/>
    <col min="36" max="36" width="20.7109375" style="1" hidden="1" customWidth="1"/>
    <col min="37" max="37" width="16.5703125" style="1" customWidth="1"/>
    <col min="38" max="38" width="16.85546875" style="1" customWidth="1"/>
    <col min="39" max="39" width="8.140625" style="1" hidden="1" customWidth="1"/>
    <col min="40" max="49" width="11.42578125" style="1" hidden="1" customWidth="1"/>
    <col min="50" max="50" width="26.5703125" style="1" hidden="1" customWidth="1"/>
    <col min="51" max="51" width="14.5703125" style="1" hidden="1" customWidth="1"/>
    <col min="52" max="52" width="23.140625" style="1" hidden="1" customWidth="1"/>
    <col min="53" max="53" width="10.28515625" style="1" hidden="1" customWidth="1"/>
    <col min="54" max="16384" width="11.42578125" style="1" hidden="1"/>
  </cols>
  <sheetData>
    <row r="1" spans="1:38" ht="30" customHeight="1" x14ac:dyDescent="0.25">
      <c r="A1" s="519"/>
      <c r="B1" s="520"/>
      <c r="C1" s="520"/>
      <c r="D1" s="1375"/>
      <c r="E1" s="1313" t="s">
        <v>240</v>
      </c>
      <c r="F1" s="1314"/>
      <c r="G1" s="1314"/>
      <c r="H1" s="1314"/>
      <c r="I1" s="1314"/>
      <c r="J1" s="1314"/>
      <c r="K1" s="1314"/>
      <c r="L1" s="1314"/>
      <c r="M1" s="1314"/>
      <c r="N1" s="1314"/>
      <c r="O1" s="1314"/>
      <c r="P1" s="1314"/>
      <c r="Q1" s="1314"/>
      <c r="R1" s="1314"/>
      <c r="S1" s="1314"/>
      <c r="T1" s="1314"/>
      <c r="U1" s="1314"/>
      <c r="V1" s="1314"/>
      <c r="W1" s="1314"/>
      <c r="X1" s="1315"/>
      <c r="Y1" s="499"/>
      <c r="Z1" s="1381" t="s">
        <v>468</v>
      </c>
      <c r="AA1" s="1382"/>
      <c r="AB1" s="1382"/>
      <c r="AC1" s="1382"/>
      <c r="AD1" s="1382"/>
      <c r="AE1" s="1382"/>
      <c r="AF1" s="1382"/>
      <c r="AG1" s="1382"/>
      <c r="AH1" s="1382"/>
      <c r="AI1" s="1382"/>
      <c r="AJ1" s="1382"/>
      <c r="AK1" s="1382"/>
      <c r="AL1" s="1383"/>
    </row>
    <row r="2" spans="1:38" ht="30" customHeight="1" thickBot="1" x14ac:dyDescent="0.3">
      <c r="A2" s="519"/>
      <c r="B2" s="520"/>
      <c r="C2" s="520"/>
      <c r="D2" s="1375"/>
      <c r="E2" s="1316"/>
      <c r="F2" s="1317"/>
      <c r="G2" s="1317"/>
      <c r="H2" s="1317"/>
      <c r="I2" s="1317"/>
      <c r="J2" s="1317"/>
      <c r="K2" s="1317"/>
      <c r="L2" s="1317"/>
      <c r="M2" s="1317"/>
      <c r="N2" s="1317"/>
      <c r="O2" s="1317"/>
      <c r="P2" s="1317"/>
      <c r="Q2" s="1317"/>
      <c r="R2" s="1317"/>
      <c r="S2" s="1317"/>
      <c r="T2" s="1317"/>
      <c r="U2" s="1317"/>
      <c r="V2" s="1317"/>
      <c r="W2" s="1317"/>
      <c r="X2" s="1318"/>
      <c r="Y2" s="499"/>
      <c r="Z2" s="1330" t="s">
        <v>466</v>
      </c>
      <c r="AA2" s="1331"/>
      <c r="AB2" s="1331"/>
      <c r="AC2" s="1331"/>
      <c r="AD2" s="1331"/>
      <c r="AE2" s="1331"/>
      <c r="AF2" s="1331"/>
      <c r="AG2" s="1331"/>
      <c r="AH2" s="1331"/>
      <c r="AI2" s="1331"/>
      <c r="AJ2" s="1331"/>
      <c r="AK2" s="1331"/>
      <c r="AL2" s="1332"/>
    </row>
    <row r="3" spans="1:38" ht="30" customHeight="1" x14ac:dyDescent="0.25">
      <c r="A3" s="519"/>
      <c r="B3" s="520"/>
      <c r="C3" s="520"/>
      <c r="D3" s="1375"/>
      <c r="E3" s="930" t="s">
        <v>465</v>
      </c>
      <c r="F3" s="931"/>
      <c r="G3" s="931"/>
      <c r="H3" s="931"/>
      <c r="I3" s="931"/>
      <c r="J3" s="931"/>
      <c r="K3" s="931"/>
      <c r="L3" s="931"/>
      <c r="M3" s="931"/>
      <c r="N3" s="931"/>
      <c r="O3" s="931"/>
      <c r="P3" s="931"/>
      <c r="Q3" s="931"/>
      <c r="R3" s="931"/>
      <c r="S3" s="931"/>
      <c r="T3" s="931"/>
      <c r="U3" s="931"/>
      <c r="V3" s="931"/>
      <c r="W3" s="931"/>
      <c r="X3" s="954"/>
      <c r="Y3" s="499"/>
      <c r="Z3" s="1330" t="s">
        <v>430</v>
      </c>
      <c r="AA3" s="1331"/>
      <c r="AB3" s="1331"/>
      <c r="AC3" s="1331"/>
      <c r="AD3" s="1331"/>
      <c r="AE3" s="1331"/>
      <c r="AF3" s="1331"/>
      <c r="AG3" s="1331"/>
      <c r="AH3" s="1331"/>
      <c r="AI3" s="1331"/>
      <c r="AJ3" s="1331"/>
      <c r="AK3" s="1331"/>
      <c r="AL3" s="1332"/>
    </row>
    <row r="4" spans="1:38" ht="30" customHeight="1" thickBot="1" x14ac:dyDescent="0.3">
      <c r="A4" s="521"/>
      <c r="B4" s="522"/>
      <c r="C4" s="522"/>
      <c r="D4" s="1376"/>
      <c r="E4" s="762"/>
      <c r="F4" s="763"/>
      <c r="G4" s="763"/>
      <c r="H4" s="763"/>
      <c r="I4" s="763"/>
      <c r="J4" s="763"/>
      <c r="K4" s="763"/>
      <c r="L4" s="763"/>
      <c r="M4" s="763"/>
      <c r="N4" s="763"/>
      <c r="O4" s="763"/>
      <c r="P4" s="763"/>
      <c r="Q4" s="763"/>
      <c r="R4" s="763"/>
      <c r="S4" s="763"/>
      <c r="T4" s="763"/>
      <c r="U4" s="763"/>
      <c r="V4" s="763"/>
      <c r="W4" s="763"/>
      <c r="X4" s="764"/>
      <c r="Y4" s="500"/>
      <c r="Z4" s="1384" t="s">
        <v>459</v>
      </c>
      <c r="AA4" s="1385"/>
      <c r="AB4" s="1385"/>
      <c r="AC4" s="1385"/>
      <c r="AD4" s="1385"/>
      <c r="AE4" s="1385"/>
      <c r="AF4" s="1385"/>
      <c r="AG4" s="1385"/>
      <c r="AH4" s="1385"/>
      <c r="AI4" s="1385"/>
      <c r="AJ4" s="1385"/>
      <c r="AK4" s="1385"/>
      <c r="AL4" s="1386"/>
    </row>
    <row r="5" spans="1:38" ht="22.5" customHeight="1" thickBot="1" x14ac:dyDescent="0.3">
      <c r="A5" s="747" t="s">
        <v>0</v>
      </c>
      <c r="B5" s="748"/>
      <c r="C5" s="748"/>
      <c r="D5" s="748"/>
      <c r="E5" s="748"/>
      <c r="F5" s="748"/>
      <c r="G5" s="748"/>
      <c r="H5" s="748"/>
      <c r="I5" s="748"/>
      <c r="J5" s="748"/>
      <c r="K5" s="748"/>
      <c r="L5" s="748"/>
      <c r="M5" s="748"/>
      <c r="N5" s="748"/>
      <c r="O5" s="748"/>
      <c r="P5" s="748"/>
      <c r="Q5" s="748"/>
      <c r="R5" s="748"/>
      <c r="S5" s="748"/>
      <c r="T5" s="748"/>
      <c r="U5" s="748"/>
      <c r="V5" s="748"/>
      <c r="W5" s="748"/>
      <c r="X5" s="748"/>
      <c r="Y5" s="748"/>
      <c r="Z5" s="748"/>
      <c r="AA5" s="748"/>
      <c r="AB5" s="748"/>
      <c r="AC5" s="748"/>
      <c r="AD5" s="748"/>
      <c r="AE5" s="748"/>
      <c r="AF5" s="748"/>
      <c r="AG5" s="748"/>
      <c r="AH5" s="748"/>
      <c r="AI5" s="748"/>
      <c r="AJ5" s="748"/>
      <c r="AK5" s="748"/>
      <c r="AL5" s="749"/>
    </row>
    <row r="6" spans="1:38" ht="4.5" customHeight="1" thickBot="1" x14ac:dyDescent="0.3">
      <c r="A6" s="1387"/>
      <c r="B6" s="1388"/>
      <c r="C6" s="1388"/>
      <c r="D6" s="1388"/>
      <c r="E6" s="1388"/>
      <c r="F6" s="1388"/>
      <c r="G6" s="1388"/>
      <c r="H6" s="1388"/>
      <c r="I6" s="1388"/>
      <c r="J6" s="1388"/>
      <c r="K6" s="1388"/>
      <c r="L6" s="1388"/>
      <c r="M6" s="1388"/>
      <c r="N6" s="1388"/>
      <c r="O6" s="1388"/>
      <c r="P6" s="1388"/>
      <c r="Q6" s="1388"/>
      <c r="R6" s="1388"/>
      <c r="S6" s="1388"/>
      <c r="T6" s="1388"/>
      <c r="U6" s="1388"/>
      <c r="V6" s="1388"/>
      <c r="W6" s="1388"/>
      <c r="X6" s="1388"/>
      <c r="Y6" s="1388"/>
      <c r="Z6" s="1389"/>
      <c r="AA6" s="1389"/>
      <c r="AB6" s="1389"/>
      <c r="AC6" s="1389"/>
      <c r="AD6" s="1389"/>
      <c r="AE6" s="1389"/>
      <c r="AF6" s="1389"/>
      <c r="AG6" s="1389"/>
      <c r="AH6" s="1389"/>
      <c r="AI6" s="1389"/>
      <c r="AJ6" s="1389"/>
      <c r="AK6" s="1389"/>
      <c r="AL6" s="1390"/>
    </row>
    <row r="7" spans="1:38" ht="15" customHeight="1" x14ac:dyDescent="0.25">
      <c r="A7" s="605" t="s">
        <v>1</v>
      </c>
      <c r="B7" s="1370"/>
      <c r="C7" s="1370"/>
      <c r="D7" s="1370"/>
      <c r="E7" s="305" t="s">
        <v>2</v>
      </c>
      <c r="F7"/>
      <c r="G7" s="305" t="s">
        <v>3</v>
      </c>
      <c r="H7" s="305"/>
      <c r="I7" s="305" t="s">
        <v>4</v>
      </c>
      <c r="J7" s="586" t="s">
        <v>5</v>
      </c>
      <c r="K7" s="587"/>
      <c r="L7" s="587"/>
      <c r="M7" s="259"/>
      <c r="N7" s="259"/>
      <c r="O7" s="305" t="s">
        <v>2</v>
      </c>
      <c r="P7" s="305" t="s">
        <v>3</v>
      </c>
      <c r="Q7" s="305"/>
      <c r="R7" s="305" t="s">
        <v>4</v>
      </c>
      <c r="S7" s="306"/>
      <c r="T7" s="556" t="s">
        <v>72</v>
      </c>
      <c r="U7" s="557"/>
      <c r="V7" s="557"/>
      <c r="W7" s="557"/>
      <c r="X7" s="557"/>
      <c r="Y7" s="557"/>
      <c r="Z7" s="558"/>
      <c r="AA7" s="305" t="s">
        <v>2</v>
      </c>
      <c r="AB7" s="305"/>
      <c r="AC7" s="305"/>
      <c r="AD7" s="305" t="s">
        <v>3</v>
      </c>
      <c r="AE7" s="305"/>
      <c r="AF7" s="305" t="s">
        <v>4</v>
      </c>
      <c r="AG7" s="1377"/>
      <c r="AH7" s="1377"/>
      <c r="AI7" s="1377"/>
      <c r="AJ7" s="1377"/>
      <c r="AK7" s="1377"/>
      <c r="AL7" s="1378"/>
    </row>
    <row r="8" spans="1:38" ht="15.75" thickBot="1" x14ac:dyDescent="0.3">
      <c r="A8" s="1371"/>
      <c r="B8" s="1372"/>
      <c r="C8" s="1372"/>
      <c r="D8" s="1372"/>
      <c r="E8" s="6">
        <v>2</v>
      </c>
      <c r="G8" s="6">
        <v>2</v>
      </c>
      <c r="H8" s="6"/>
      <c r="I8" s="6">
        <v>2</v>
      </c>
      <c r="J8" s="1373"/>
      <c r="K8" s="1374"/>
      <c r="L8" s="1374"/>
      <c r="M8" s="259"/>
      <c r="N8" s="259"/>
      <c r="O8" s="6">
        <v>2</v>
      </c>
      <c r="P8" s="6">
        <v>2</v>
      </c>
      <c r="Q8" s="6"/>
      <c r="R8" s="6">
        <v>2</v>
      </c>
      <c r="S8" s="81"/>
      <c r="T8" s="559"/>
      <c r="U8" s="560"/>
      <c r="V8" s="560"/>
      <c r="W8" s="560"/>
      <c r="X8" s="560"/>
      <c r="Y8" s="560"/>
      <c r="Z8" s="561"/>
      <c r="AA8" s="282">
        <v>4</v>
      </c>
      <c r="AB8" s="282"/>
      <c r="AC8" s="282"/>
      <c r="AD8" s="282">
        <v>4</v>
      </c>
      <c r="AE8" s="282"/>
      <c r="AF8" s="282">
        <v>4</v>
      </c>
      <c r="AG8" s="1379"/>
      <c r="AH8" s="1379"/>
      <c r="AI8" s="1379"/>
      <c r="AJ8" s="1379"/>
      <c r="AK8" s="1379"/>
      <c r="AL8" s="1380"/>
    </row>
    <row r="9" spans="1:38" ht="17.25" customHeight="1" thickBot="1" x14ac:dyDescent="0.3">
      <c r="A9" s="744" t="s">
        <v>7</v>
      </c>
      <c r="B9" s="745"/>
      <c r="C9" s="745"/>
      <c r="D9" s="745"/>
      <c r="E9" s="745"/>
      <c r="F9" s="745"/>
      <c r="G9" s="745"/>
      <c r="H9" s="745"/>
      <c r="I9" s="745"/>
      <c r="J9" s="745"/>
      <c r="K9" s="745"/>
      <c r="L9" s="745"/>
      <c r="M9" s="745"/>
      <c r="N9" s="745"/>
      <c r="O9" s="745"/>
      <c r="P9" s="745"/>
      <c r="Q9" s="745"/>
      <c r="R9" s="745"/>
      <c r="S9" s="745"/>
      <c r="T9" s="745"/>
      <c r="U9" s="745"/>
      <c r="V9" s="745"/>
      <c r="W9" s="745"/>
      <c r="X9" s="745"/>
      <c r="Y9" s="745"/>
      <c r="Z9" s="745"/>
      <c r="AA9" s="1311"/>
      <c r="AB9" s="1311"/>
      <c r="AC9" s="1311"/>
      <c r="AD9" s="1311"/>
      <c r="AE9" s="1311"/>
      <c r="AF9" s="1311"/>
      <c r="AG9" s="745"/>
      <c r="AH9" s="745"/>
      <c r="AI9" s="745"/>
      <c r="AJ9" s="745"/>
      <c r="AK9" s="745"/>
      <c r="AL9" s="746"/>
    </row>
    <row r="10" spans="1:38" ht="17.25" customHeight="1" x14ac:dyDescent="0.25">
      <c r="A10" s="728" t="s">
        <v>8</v>
      </c>
      <c r="B10" s="983"/>
      <c r="C10" s="984" t="s">
        <v>9</v>
      </c>
      <c r="D10" s="729"/>
      <c r="E10" s="983"/>
      <c r="F10" s="245"/>
      <c r="G10" s="984" t="s">
        <v>44</v>
      </c>
      <c r="H10" s="729"/>
      <c r="I10" s="729"/>
      <c r="J10" s="729"/>
      <c r="K10" s="729"/>
      <c r="L10" s="729"/>
      <c r="M10" s="729"/>
      <c r="N10" s="729"/>
      <c r="O10" s="729"/>
      <c r="P10" s="983"/>
      <c r="Q10" s="245"/>
      <c r="R10" s="729" t="s">
        <v>45</v>
      </c>
      <c r="S10" s="729"/>
      <c r="T10" s="729"/>
      <c r="U10" s="729"/>
      <c r="V10" s="729"/>
      <c r="W10" s="729"/>
      <c r="X10" s="729"/>
      <c r="Y10" s="729"/>
      <c r="Z10" s="729"/>
      <c r="AA10" s="729"/>
      <c r="AB10" s="729"/>
      <c r="AC10" s="729"/>
      <c r="AD10" s="729"/>
      <c r="AE10" s="729"/>
      <c r="AF10" s="729"/>
      <c r="AG10" s="729"/>
      <c r="AH10" s="729"/>
      <c r="AI10" s="729"/>
      <c r="AJ10" s="729"/>
      <c r="AK10" s="729"/>
      <c r="AL10" s="985"/>
    </row>
    <row r="11" spans="1:38" ht="17.25" customHeight="1" x14ac:dyDescent="0.25">
      <c r="A11" s="898">
        <f>'F1. CONCERTACION DE COMPROMISOS'!A12</f>
        <v>0</v>
      </c>
      <c r="B11" s="899"/>
      <c r="C11" s="1335">
        <f>'F1. CONCERTACION DE COMPROMISOS'!C12</f>
        <v>0</v>
      </c>
      <c r="D11" s="1013"/>
      <c r="E11" s="1336"/>
      <c r="F11" s="249"/>
      <c r="G11" s="1018">
        <f>'F1. CONCERTACION DE COMPROMISOS'!F12</f>
        <v>0</v>
      </c>
      <c r="H11" s="895"/>
      <c r="I11" s="895"/>
      <c r="J11" s="895"/>
      <c r="K11" s="895"/>
      <c r="L11" s="895"/>
      <c r="M11" s="895"/>
      <c r="N11" s="895"/>
      <c r="O11" s="895"/>
      <c r="P11" s="899"/>
      <c r="Q11" s="250"/>
      <c r="R11" s="895">
        <f>'F1. CONCERTACION DE COMPROMISOS'!M12</f>
        <v>0</v>
      </c>
      <c r="S11" s="895"/>
      <c r="T11" s="895"/>
      <c r="U11" s="895"/>
      <c r="V11" s="895"/>
      <c r="W11" s="895"/>
      <c r="X11" s="895"/>
      <c r="Y11" s="895"/>
      <c r="Z11" s="895"/>
      <c r="AA11" s="895"/>
      <c r="AB11" s="895"/>
      <c r="AC11" s="895"/>
      <c r="AD11" s="895"/>
      <c r="AE11" s="895"/>
      <c r="AF11" s="895"/>
      <c r="AG11" s="895"/>
      <c r="AH11" s="895"/>
      <c r="AI11" s="895"/>
      <c r="AJ11" s="895"/>
      <c r="AK11" s="895"/>
      <c r="AL11" s="896"/>
    </row>
    <row r="12" spans="1:38" ht="17.25" customHeight="1" x14ac:dyDescent="0.25">
      <c r="A12" s="897" t="s">
        <v>100</v>
      </c>
      <c r="B12" s="818"/>
      <c r="C12" s="818"/>
      <c r="D12" s="818"/>
      <c r="E12" s="818"/>
      <c r="F12" s="818"/>
      <c r="G12" s="818"/>
      <c r="H12" s="818"/>
      <c r="I12" s="818"/>
      <c r="J12" s="882"/>
      <c r="K12" s="246"/>
      <c r="L12" s="818" t="s">
        <v>11</v>
      </c>
      <c r="M12" s="818"/>
      <c r="N12" s="818"/>
      <c r="O12" s="818"/>
      <c r="P12" s="818"/>
      <c r="Q12" s="818"/>
      <c r="R12" s="818"/>
      <c r="S12" s="818"/>
      <c r="T12" s="818"/>
      <c r="U12" s="818"/>
      <c r="V12" s="818"/>
      <c r="W12" s="818"/>
      <c r="X12" s="818"/>
      <c r="Y12" s="818"/>
      <c r="Z12" s="818"/>
      <c r="AA12" s="818"/>
      <c r="AB12" s="818"/>
      <c r="AC12" s="818"/>
      <c r="AD12" s="818"/>
      <c r="AE12" s="818"/>
      <c r="AF12" s="818"/>
      <c r="AG12" s="818"/>
      <c r="AH12" s="818"/>
      <c r="AI12" s="818"/>
      <c r="AJ12" s="818"/>
      <c r="AK12" s="818"/>
      <c r="AL12" s="884"/>
    </row>
    <row r="13" spans="1:38" ht="17.25" customHeight="1" x14ac:dyDescent="0.25">
      <c r="A13" s="898">
        <f>'F1. CONCERTACION DE COMPROMISOS'!A14</f>
        <v>0</v>
      </c>
      <c r="B13" s="895"/>
      <c r="C13" s="895"/>
      <c r="D13" s="895"/>
      <c r="E13" s="895"/>
      <c r="F13" s="895"/>
      <c r="G13" s="895"/>
      <c r="H13" s="895"/>
      <c r="I13" s="895"/>
      <c r="J13" s="899"/>
      <c r="K13" s="250"/>
      <c r="L13" s="895">
        <f>'F1. CONCERTACION DE COMPROMISOS'!J14</f>
        <v>0</v>
      </c>
      <c r="M13" s="895"/>
      <c r="N13" s="895"/>
      <c r="O13" s="895"/>
      <c r="P13" s="895"/>
      <c r="Q13" s="895"/>
      <c r="R13" s="895"/>
      <c r="S13" s="895"/>
      <c r="T13" s="895"/>
      <c r="U13" s="895"/>
      <c r="V13" s="895"/>
      <c r="W13" s="895"/>
      <c r="X13" s="895"/>
      <c r="Y13" s="895"/>
      <c r="Z13" s="895"/>
      <c r="AA13" s="895"/>
      <c r="AB13" s="895"/>
      <c r="AC13" s="895"/>
      <c r="AD13" s="895"/>
      <c r="AE13" s="895"/>
      <c r="AF13" s="895"/>
      <c r="AG13" s="895"/>
      <c r="AH13" s="895"/>
      <c r="AI13" s="895"/>
      <c r="AJ13" s="895"/>
      <c r="AK13" s="895"/>
      <c r="AL13" s="896"/>
    </row>
    <row r="14" spans="1:38" ht="17.25" customHeight="1" x14ac:dyDescent="0.25">
      <c r="A14" s="897" t="s">
        <v>12</v>
      </c>
      <c r="B14" s="818"/>
      <c r="C14" s="818"/>
      <c r="D14" s="818"/>
      <c r="E14" s="882"/>
      <c r="F14" s="246"/>
      <c r="G14" s="881" t="s">
        <v>13</v>
      </c>
      <c r="H14" s="818"/>
      <c r="I14" s="882"/>
      <c r="J14" s="246" t="s">
        <v>14</v>
      </c>
      <c r="K14" s="246"/>
      <c r="L14" s="807" t="s">
        <v>15</v>
      </c>
      <c r="M14" s="807"/>
      <c r="N14" s="807"/>
      <c r="O14" s="807"/>
      <c r="P14" s="888">
        <f>'F1. CONCERTACION DE COMPROMISOS'!K15</f>
        <v>0</v>
      </c>
      <c r="Q14" s="888"/>
      <c r="R14" s="888"/>
      <c r="S14" s="888"/>
      <c r="T14" s="888"/>
      <c r="U14" s="888"/>
      <c r="V14" s="888"/>
      <c r="W14" s="888"/>
      <c r="X14" s="888"/>
      <c r="Y14" s="888"/>
      <c r="Z14" s="888"/>
      <c r="AA14" s="888"/>
      <c r="AB14" s="888"/>
      <c r="AC14" s="888"/>
      <c r="AD14" s="888"/>
      <c r="AE14" s="888"/>
      <c r="AF14" s="888"/>
      <c r="AG14" s="888"/>
      <c r="AH14" s="888"/>
      <c r="AI14" s="888"/>
      <c r="AJ14" s="888"/>
      <c r="AK14" s="888"/>
      <c r="AL14" s="889"/>
    </row>
    <row r="15" spans="1:38" ht="17.25" customHeight="1" thickBot="1" x14ac:dyDescent="0.3">
      <c r="A15" s="892">
        <f>'F1. CONCERTACION DE COMPROMISOS'!A16</f>
        <v>0</v>
      </c>
      <c r="B15" s="890"/>
      <c r="C15" s="890"/>
      <c r="D15" s="890"/>
      <c r="E15" s="893"/>
      <c r="F15" s="251"/>
      <c r="G15" s="1337">
        <f>'F1. CONCERTACION DE COMPROMISOS'!F16</f>
        <v>0</v>
      </c>
      <c r="H15" s="894"/>
      <c r="I15" s="1338"/>
      <c r="J15" s="251">
        <f>'F1. CONCERTACION DE COMPROMISOS'!I16</f>
        <v>0</v>
      </c>
      <c r="K15" s="251"/>
      <c r="L15" s="807"/>
      <c r="M15" s="807"/>
      <c r="N15" s="807"/>
      <c r="O15" s="807"/>
      <c r="P15" s="776"/>
      <c r="Q15" s="776"/>
      <c r="R15" s="776"/>
      <c r="S15" s="776"/>
      <c r="T15" s="776"/>
      <c r="U15" s="776"/>
      <c r="V15" s="776"/>
      <c r="W15" s="776"/>
      <c r="X15" s="776"/>
      <c r="Y15" s="776"/>
      <c r="Z15" s="776"/>
      <c r="AA15" s="776"/>
      <c r="AB15" s="776"/>
      <c r="AC15" s="776"/>
      <c r="AD15" s="776"/>
      <c r="AE15" s="776"/>
      <c r="AF15" s="776"/>
      <c r="AG15" s="776"/>
      <c r="AH15" s="776"/>
      <c r="AI15" s="776"/>
      <c r="AJ15" s="776"/>
      <c r="AK15" s="776"/>
      <c r="AL15" s="777"/>
    </row>
    <row r="16" spans="1:38" ht="17.25" customHeight="1" thickBot="1" x14ac:dyDescent="0.3">
      <c r="A16" s="744" t="s">
        <v>17</v>
      </c>
      <c r="B16" s="745"/>
      <c r="C16" s="745"/>
      <c r="D16" s="745"/>
      <c r="E16" s="745"/>
      <c r="F16" s="745"/>
      <c r="G16" s="745"/>
      <c r="H16" s="745"/>
      <c r="I16" s="745"/>
      <c r="J16" s="745"/>
      <c r="K16" s="745"/>
      <c r="L16" s="1311"/>
      <c r="M16" s="1311"/>
      <c r="N16" s="1311"/>
      <c r="O16" s="1311"/>
      <c r="P16" s="745"/>
      <c r="Q16" s="745"/>
      <c r="R16" s="745"/>
      <c r="S16" s="745"/>
      <c r="T16" s="745"/>
      <c r="U16" s="745"/>
      <c r="V16" s="745"/>
      <c r="W16" s="745"/>
      <c r="X16" s="745"/>
      <c r="Y16" s="745"/>
      <c r="Z16" s="745"/>
      <c r="AA16" s="745"/>
      <c r="AB16" s="745"/>
      <c r="AC16" s="745"/>
      <c r="AD16" s="745"/>
      <c r="AE16" s="745"/>
      <c r="AF16" s="745"/>
      <c r="AG16" s="745"/>
      <c r="AH16" s="745"/>
      <c r="AI16" s="745"/>
      <c r="AJ16" s="745"/>
      <c r="AK16" s="745"/>
      <c r="AL16" s="746"/>
    </row>
    <row r="17" spans="1:38" ht="17.25" customHeight="1" x14ac:dyDescent="0.25">
      <c r="A17" s="728" t="s">
        <v>18</v>
      </c>
      <c r="B17" s="983"/>
      <c r="C17" s="729" t="s">
        <v>9</v>
      </c>
      <c r="D17" s="729"/>
      <c r="E17" s="729"/>
      <c r="F17" s="245"/>
      <c r="G17" s="984" t="s">
        <v>44</v>
      </c>
      <c r="H17" s="729"/>
      <c r="I17" s="729"/>
      <c r="J17" s="729"/>
      <c r="K17" s="729"/>
      <c r="L17" s="729"/>
      <c r="M17" s="729"/>
      <c r="N17" s="729"/>
      <c r="O17" s="729"/>
      <c r="P17" s="983"/>
      <c r="Q17" s="245"/>
      <c r="R17" s="729" t="s">
        <v>45</v>
      </c>
      <c r="S17" s="729"/>
      <c r="T17" s="729"/>
      <c r="U17" s="729"/>
      <c r="V17" s="729"/>
      <c r="W17" s="729"/>
      <c r="X17" s="729"/>
      <c r="Y17" s="729"/>
      <c r="Z17" s="729"/>
      <c r="AA17" s="729"/>
      <c r="AB17" s="729"/>
      <c r="AC17" s="729"/>
      <c r="AD17" s="729"/>
      <c r="AE17" s="729"/>
      <c r="AF17" s="729"/>
      <c r="AG17" s="729"/>
      <c r="AH17" s="729"/>
      <c r="AI17" s="729"/>
      <c r="AJ17" s="729"/>
      <c r="AK17" s="729"/>
      <c r="AL17" s="985"/>
    </row>
    <row r="18" spans="1:38" ht="17.25" customHeight="1" x14ac:dyDescent="0.25">
      <c r="A18" s="1026"/>
      <c r="B18" s="1024"/>
      <c r="C18" s="1020">
        <v>8113</v>
      </c>
      <c r="D18" s="1020"/>
      <c r="E18" s="1020"/>
      <c r="F18" s="506"/>
      <c r="G18" s="1022"/>
      <c r="H18" s="1023"/>
      <c r="I18" s="1023"/>
      <c r="J18" s="1023"/>
      <c r="K18" s="1023"/>
      <c r="L18" s="1023"/>
      <c r="M18" s="1023"/>
      <c r="N18" s="1023"/>
      <c r="O18" s="1023"/>
      <c r="P18" s="1024"/>
      <c r="Q18" s="507"/>
      <c r="R18" s="1023"/>
      <c r="S18" s="1023"/>
      <c r="T18" s="1023"/>
      <c r="U18" s="1023"/>
      <c r="V18" s="1023"/>
      <c r="W18" s="1023"/>
      <c r="X18" s="1023"/>
      <c r="Y18" s="1023"/>
      <c r="Z18" s="1023"/>
      <c r="AA18" s="1023"/>
      <c r="AB18" s="1023"/>
      <c r="AC18" s="1023"/>
      <c r="AD18" s="1023"/>
      <c r="AE18" s="1023"/>
      <c r="AF18" s="1023"/>
      <c r="AG18" s="1023"/>
      <c r="AH18" s="1023"/>
      <c r="AI18" s="1023"/>
      <c r="AJ18" s="1023"/>
      <c r="AK18" s="1023"/>
      <c r="AL18" s="1025"/>
    </row>
    <row r="19" spans="1:38" ht="17.25" customHeight="1" x14ac:dyDescent="0.25">
      <c r="A19" s="897" t="s">
        <v>100</v>
      </c>
      <c r="B19" s="818"/>
      <c r="C19" s="818"/>
      <c r="D19" s="818"/>
      <c r="E19" s="818"/>
      <c r="F19" s="818"/>
      <c r="G19" s="818"/>
      <c r="H19" s="818"/>
      <c r="I19" s="818"/>
      <c r="J19" s="882"/>
      <c r="K19" s="246"/>
      <c r="L19" s="881" t="s">
        <v>47</v>
      </c>
      <c r="M19" s="818"/>
      <c r="N19" s="818"/>
      <c r="O19" s="818"/>
      <c r="P19" s="818"/>
      <c r="Q19" s="818"/>
      <c r="R19" s="818"/>
      <c r="S19" s="818"/>
      <c r="T19" s="818"/>
      <c r="U19" s="882"/>
      <c r="V19" s="881" t="s">
        <v>13</v>
      </c>
      <c r="W19" s="818"/>
      <c r="X19" s="882"/>
      <c r="Y19" s="881" t="s">
        <v>14</v>
      </c>
      <c r="Z19" s="818"/>
      <c r="AA19" s="882"/>
      <c r="AB19" s="246"/>
      <c r="AC19" s="246"/>
      <c r="AD19" s="818" t="s">
        <v>12</v>
      </c>
      <c r="AE19" s="818"/>
      <c r="AF19" s="818"/>
      <c r="AG19" s="818"/>
      <c r="AH19" s="818"/>
      <c r="AI19" s="818"/>
      <c r="AJ19" s="818"/>
      <c r="AK19" s="818"/>
      <c r="AL19" s="884"/>
    </row>
    <row r="20" spans="1:38" ht="17.25" customHeight="1" thickBot="1" x14ac:dyDescent="0.3">
      <c r="A20" s="883"/>
      <c r="B20" s="872"/>
      <c r="C20" s="872"/>
      <c r="D20" s="872"/>
      <c r="E20" s="872"/>
      <c r="F20" s="872"/>
      <c r="G20" s="872"/>
      <c r="H20" s="872"/>
      <c r="I20" s="872"/>
      <c r="J20" s="873"/>
      <c r="K20" s="508"/>
      <c r="L20" s="1368"/>
      <c r="M20" s="567"/>
      <c r="N20" s="567"/>
      <c r="O20" s="567"/>
      <c r="P20" s="567"/>
      <c r="Q20" s="567"/>
      <c r="R20" s="567"/>
      <c r="S20" s="567"/>
      <c r="T20" s="567"/>
      <c r="U20" s="1369"/>
      <c r="V20" s="876">
        <v>44713</v>
      </c>
      <c r="W20" s="1367"/>
      <c r="X20" s="877"/>
      <c r="Y20" s="878"/>
      <c r="Z20" s="886"/>
      <c r="AA20" s="879"/>
      <c r="AB20" s="509"/>
      <c r="AC20" s="509"/>
      <c r="AD20" s="872"/>
      <c r="AE20" s="872"/>
      <c r="AF20" s="872"/>
      <c r="AG20" s="872"/>
      <c r="AH20" s="872"/>
      <c r="AI20" s="872"/>
      <c r="AJ20" s="872"/>
      <c r="AK20" s="872"/>
      <c r="AL20" s="880"/>
    </row>
    <row r="21" spans="1:38" ht="17.25" customHeight="1" thickBot="1" x14ac:dyDescent="0.3">
      <c r="A21" s="1126" t="s">
        <v>19</v>
      </c>
      <c r="B21" s="1127"/>
      <c r="C21" s="1127"/>
      <c r="D21" s="1127"/>
      <c r="E21" s="1127"/>
      <c r="F21" s="1127"/>
      <c r="G21" s="1127"/>
      <c r="H21" s="1127"/>
      <c r="I21" s="1127"/>
      <c r="J21" s="1127"/>
      <c r="K21" s="1127"/>
      <c r="L21" s="1127"/>
      <c r="M21" s="1127"/>
      <c r="N21" s="1127"/>
      <c r="O21" s="1127"/>
      <c r="P21" s="1127"/>
      <c r="Q21" s="1127"/>
      <c r="R21" s="1127"/>
      <c r="S21" s="1127"/>
      <c r="T21" s="1127"/>
      <c r="U21" s="1127"/>
      <c r="V21" s="1127"/>
      <c r="W21" s="1127"/>
      <c r="X21" s="1127"/>
      <c r="Y21" s="1127"/>
      <c r="Z21" s="1127"/>
      <c r="AA21" s="1127"/>
      <c r="AB21" s="1127"/>
      <c r="AC21" s="1127"/>
      <c r="AD21" s="1127"/>
      <c r="AE21" s="1339"/>
      <c r="AF21" s="1339"/>
      <c r="AG21" s="1339"/>
      <c r="AH21" s="1339"/>
      <c r="AI21" s="1339"/>
      <c r="AJ21" s="1339"/>
      <c r="AK21" s="1339"/>
      <c r="AL21" s="1128"/>
    </row>
    <row r="22" spans="1:38" ht="17.25" customHeight="1" x14ac:dyDescent="0.25">
      <c r="A22" s="728" t="s">
        <v>18</v>
      </c>
      <c r="B22" s="983"/>
      <c r="C22" s="984" t="s">
        <v>9</v>
      </c>
      <c r="D22" s="729"/>
      <c r="E22" s="983"/>
      <c r="F22" s="245"/>
      <c r="G22" s="984" t="s">
        <v>44</v>
      </c>
      <c r="H22" s="729"/>
      <c r="I22" s="729"/>
      <c r="J22" s="729"/>
      <c r="K22" s="729"/>
      <c r="L22" s="729"/>
      <c r="M22" s="729"/>
      <c r="N22" s="729"/>
      <c r="O22" s="729"/>
      <c r="P22" s="983"/>
      <c r="Q22" s="245"/>
      <c r="R22" s="984" t="s">
        <v>45</v>
      </c>
      <c r="S22" s="729"/>
      <c r="T22" s="729"/>
      <c r="U22" s="729"/>
      <c r="V22" s="729"/>
      <c r="W22" s="729"/>
      <c r="X22" s="729"/>
      <c r="Y22" s="729"/>
      <c r="Z22" s="729"/>
      <c r="AA22" s="729"/>
      <c r="AB22" s="729"/>
      <c r="AC22" s="729"/>
      <c r="AD22" s="729"/>
      <c r="AE22" s="729"/>
      <c r="AF22" s="729"/>
      <c r="AG22" s="729"/>
      <c r="AH22" s="729"/>
      <c r="AI22" s="729"/>
      <c r="AJ22" s="729"/>
      <c r="AK22" s="729"/>
      <c r="AL22" s="985"/>
    </row>
    <row r="23" spans="1:38" ht="17.25" customHeight="1" x14ac:dyDescent="0.25">
      <c r="A23" s="1346"/>
      <c r="B23" s="1345"/>
      <c r="C23" s="589">
        <v>7613</v>
      </c>
      <c r="D23" s="1344"/>
      <c r="E23" s="1345"/>
      <c r="F23" s="510"/>
      <c r="G23" s="589"/>
      <c r="H23" s="1344"/>
      <c r="I23" s="1344"/>
      <c r="J23" s="1344"/>
      <c r="K23" s="1344"/>
      <c r="L23" s="1344"/>
      <c r="M23" s="1344"/>
      <c r="N23" s="1344"/>
      <c r="O23" s="1344"/>
      <c r="P23" s="1345"/>
      <c r="Q23" s="510"/>
      <c r="R23" s="589"/>
      <c r="S23" s="1344"/>
      <c r="T23" s="1344"/>
      <c r="U23" s="1344"/>
      <c r="V23" s="1344"/>
      <c r="W23" s="1344"/>
      <c r="X23" s="1344"/>
      <c r="Y23" s="1344"/>
      <c r="Z23" s="1344"/>
      <c r="AA23" s="1344"/>
      <c r="AB23" s="1344"/>
      <c r="AC23" s="1344"/>
      <c r="AD23" s="1344"/>
      <c r="AE23" s="1344"/>
      <c r="AF23" s="1344"/>
      <c r="AG23" s="1344"/>
      <c r="AH23" s="1344"/>
      <c r="AI23" s="1344"/>
      <c r="AJ23" s="1344"/>
      <c r="AK23" s="1344"/>
      <c r="AL23" s="1400"/>
    </row>
    <row r="24" spans="1:38" ht="17.25" customHeight="1" x14ac:dyDescent="0.25">
      <c r="A24" s="897" t="s">
        <v>171</v>
      </c>
      <c r="B24" s="818"/>
      <c r="C24" s="818"/>
      <c r="D24" s="818"/>
      <c r="E24" s="818"/>
      <c r="F24" s="818"/>
      <c r="G24" s="882"/>
      <c r="H24" s="246"/>
      <c r="I24" s="881" t="s">
        <v>11</v>
      </c>
      <c r="J24" s="818"/>
      <c r="K24" s="818"/>
      <c r="L24" s="818"/>
      <c r="M24" s="818"/>
      <c r="N24" s="818"/>
      <c r="O24" s="818"/>
      <c r="P24" s="818"/>
      <c r="Q24" s="818"/>
      <c r="R24" s="818"/>
      <c r="S24" s="818"/>
      <c r="T24" s="818"/>
      <c r="U24" s="882"/>
      <c r="V24" s="881" t="s">
        <v>13</v>
      </c>
      <c r="W24" s="818"/>
      <c r="X24" s="882"/>
      <c r="Y24" s="881" t="s">
        <v>14</v>
      </c>
      <c r="Z24" s="818"/>
      <c r="AA24" s="882"/>
      <c r="AB24" s="246"/>
      <c r="AC24" s="246"/>
      <c r="AD24" s="818" t="s">
        <v>12</v>
      </c>
      <c r="AE24" s="818"/>
      <c r="AF24" s="818"/>
      <c r="AG24" s="818"/>
      <c r="AH24" s="818"/>
      <c r="AI24" s="818"/>
      <c r="AJ24" s="818"/>
      <c r="AK24" s="818"/>
      <c r="AL24" s="884"/>
    </row>
    <row r="25" spans="1:38" ht="17.25" customHeight="1" thickBot="1" x14ac:dyDescent="0.3">
      <c r="A25" s="643"/>
      <c r="B25" s="645"/>
      <c r="C25" s="645"/>
      <c r="D25" s="645"/>
      <c r="E25" s="645"/>
      <c r="F25" s="645"/>
      <c r="G25" s="1353"/>
      <c r="H25" s="491"/>
      <c r="I25" s="1401"/>
      <c r="J25" s="645"/>
      <c r="K25" s="645"/>
      <c r="L25" s="645"/>
      <c r="M25" s="645"/>
      <c r="N25" s="645"/>
      <c r="O25" s="645"/>
      <c r="P25" s="645"/>
      <c r="Q25" s="645"/>
      <c r="R25" s="645"/>
      <c r="S25" s="645"/>
      <c r="T25" s="645"/>
      <c r="U25" s="1353"/>
      <c r="V25" s="1354"/>
      <c r="W25" s="1355"/>
      <c r="X25" s="1356"/>
      <c r="Y25" s="1401"/>
      <c r="Z25" s="645"/>
      <c r="AA25" s="1353"/>
      <c r="AB25" s="491"/>
      <c r="AC25" s="491"/>
      <c r="AD25" s="645"/>
      <c r="AE25" s="645"/>
      <c r="AF25" s="645"/>
      <c r="AG25" s="645"/>
      <c r="AH25" s="645"/>
      <c r="AI25" s="645"/>
      <c r="AJ25" s="645"/>
      <c r="AK25" s="645"/>
      <c r="AL25" s="644"/>
    </row>
    <row r="26" spans="1:38" ht="15" customHeight="1" thickBot="1" x14ac:dyDescent="0.3">
      <c r="A26" s="744" t="s">
        <v>228</v>
      </c>
      <c r="B26" s="745"/>
      <c r="C26" s="745"/>
      <c r="D26" s="745"/>
      <c r="E26" s="745"/>
      <c r="F26" s="745"/>
      <c r="G26" s="745"/>
      <c r="H26" s="745"/>
      <c r="I26" s="745"/>
      <c r="J26" s="745"/>
      <c r="K26" s="745"/>
      <c r="L26" s="745"/>
      <c r="M26" s="745"/>
      <c r="N26" s="745"/>
      <c r="O26" s="745"/>
      <c r="P26" s="745"/>
      <c r="Q26" s="745"/>
      <c r="R26" s="745"/>
      <c r="S26" s="745"/>
      <c r="T26" s="745"/>
      <c r="U26" s="745"/>
      <c r="V26" s="745"/>
      <c r="W26" s="745"/>
      <c r="X26" s="745"/>
      <c r="Y26" s="745"/>
      <c r="Z26" s="745"/>
      <c r="AA26" s="745"/>
      <c r="AB26" s="745"/>
      <c r="AC26" s="745"/>
      <c r="AD26" s="745"/>
      <c r="AE26" s="745"/>
      <c r="AF26" s="745"/>
      <c r="AG26" s="745"/>
      <c r="AH26" s="745"/>
      <c r="AI26" s="745"/>
      <c r="AJ26" s="745"/>
      <c r="AK26" s="745"/>
      <c r="AL26" s="746"/>
    </row>
    <row r="27" spans="1:38" ht="21" customHeight="1" x14ac:dyDescent="0.25">
      <c r="A27" s="802" t="s">
        <v>492</v>
      </c>
      <c r="B27" s="797"/>
      <c r="C27" s="797"/>
      <c r="D27" s="1340"/>
      <c r="E27" s="1360" t="s">
        <v>24</v>
      </c>
      <c r="F27" s="1360"/>
      <c r="G27" s="1360"/>
      <c r="H27" s="1360"/>
      <c r="I27" s="1360"/>
      <c r="J27" s="1360"/>
      <c r="K27" s="266"/>
      <c r="L27" s="1455" t="s">
        <v>25</v>
      </c>
      <c r="M27" s="257"/>
      <c r="N27" s="257"/>
      <c r="O27" s="1361" t="s">
        <v>222</v>
      </c>
      <c r="P27" s="653"/>
      <c r="Q27" s="653"/>
      <c r="R27" s="653"/>
      <c r="S27" s="653"/>
      <c r="T27" s="653"/>
      <c r="U27" s="653"/>
      <c r="V27" s="654"/>
      <c r="W27" s="340"/>
      <c r="X27" s="1361" t="s">
        <v>222</v>
      </c>
      <c r="Y27" s="653"/>
      <c r="Z27" s="653"/>
      <c r="AA27" s="653"/>
      <c r="AB27" s="653"/>
      <c r="AC27" s="653"/>
      <c r="AD27" s="653"/>
      <c r="AE27" s="653"/>
      <c r="AF27" s="653"/>
      <c r="AG27" s="653"/>
      <c r="AH27" s="653"/>
      <c r="AI27" s="653"/>
      <c r="AJ27" s="653"/>
      <c r="AK27" s="653"/>
      <c r="AL27" s="654"/>
    </row>
    <row r="28" spans="1:38" ht="14.25" customHeight="1" x14ac:dyDescent="0.25">
      <c r="A28" s="802"/>
      <c r="B28" s="797"/>
      <c r="C28" s="797"/>
      <c r="D28" s="1340"/>
      <c r="E28" s="807"/>
      <c r="F28" s="807"/>
      <c r="G28" s="807"/>
      <c r="H28" s="807"/>
      <c r="I28" s="807"/>
      <c r="J28" s="807"/>
      <c r="K28" s="266"/>
      <c r="L28" s="1455"/>
      <c r="M28" s="257"/>
      <c r="N28" s="257"/>
      <c r="O28" s="1457" t="s">
        <v>172</v>
      </c>
      <c r="P28" s="1362" t="s">
        <v>73</v>
      </c>
      <c r="Q28" s="269"/>
      <c r="R28" s="1362" t="s">
        <v>74</v>
      </c>
      <c r="S28" s="269"/>
      <c r="T28" s="553" t="s">
        <v>75</v>
      </c>
      <c r="U28" s="555"/>
      <c r="V28" s="1347" t="s">
        <v>131</v>
      </c>
      <c r="W28" s="82"/>
      <c r="X28" s="814" t="s">
        <v>172</v>
      </c>
      <c r="Y28" s="96" t="s">
        <v>73</v>
      </c>
      <c r="Z28" s="1363" t="s">
        <v>73</v>
      </c>
      <c r="AA28" s="1364"/>
      <c r="AB28" s="96"/>
      <c r="AC28" s="261"/>
      <c r="AD28" s="1363" t="s">
        <v>74</v>
      </c>
      <c r="AE28" s="1394"/>
      <c r="AF28" s="1364"/>
      <c r="AG28" s="1357" t="s">
        <v>75</v>
      </c>
      <c r="AH28" s="1357"/>
      <c r="AI28" s="1357"/>
      <c r="AJ28" s="1357"/>
      <c r="AK28" s="1357"/>
      <c r="AL28" s="1347" t="s">
        <v>132</v>
      </c>
    </row>
    <row r="29" spans="1:38" ht="21" customHeight="1" x14ac:dyDescent="0.25">
      <c r="A29" s="802"/>
      <c r="B29" s="797"/>
      <c r="C29" s="797"/>
      <c r="D29" s="1340"/>
      <c r="E29" s="807"/>
      <c r="F29" s="807"/>
      <c r="G29" s="807"/>
      <c r="H29" s="807"/>
      <c r="I29" s="807"/>
      <c r="J29" s="807"/>
      <c r="K29" s="266"/>
      <c r="L29" s="1455"/>
      <c r="M29" s="257"/>
      <c r="N29" s="257"/>
      <c r="O29" s="1458"/>
      <c r="P29" s="603"/>
      <c r="Q29" s="270"/>
      <c r="R29" s="603"/>
      <c r="S29" s="270"/>
      <c r="T29" s="556"/>
      <c r="U29" s="558"/>
      <c r="V29" s="1348"/>
      <c r="W29" s="278"/>
      <c r="X29" s="1473"/>
      <c r="Y29" s="97"/>
      <c r="Z29" s="1365"/>
      <c r="AA29" s="1366"/>
      <c r="AB29" s="87"/>
      <c r="AC29" s="262"/>
      <c r="AD29" s="1365"/>
      <c r="AE29" s="1395"/>
      <c r="AF29" s="1366"/>
      <c r="AG29" s="1357"/>
      <c r="AH29" s="1357"/>
      <c r="AI29" s="1357"/>
      <c r="AJ29" s="1357"/>
      <c r="AK29" s="1357"/>
      <c r="AL29" s="1348"/>
    </row>
    <row r="30" spans="1:38" ht="63.75" customHeight="1" x14ac:dyDescent="0.25">
      <c r="A30" s="802"/>
      <c r="B30" s="797"/>
      <c r="C30" s="797"/>
      <c r="D30" s="1340"/>
      <c r="E30" s="807"/>
      <c r="F30" s="807"/>
      <c r="G30" s="807"/>
      <c r="H30" s="807"/>
      <c r="I30" s="807"/>
      <c r="J30" s="807"/>
      <c r="K30" s="266"/>
      <c r="L30" s="1455"/>
      <c r="M30" s="257"/>
      <c r="N30" s="257"/>
      <c r="O30" s="264" t="s">
        <v>76</v>
      </c>
      <c r="P30" s="247" t="s">
        <v>490</v>
      </c>
      <c r="Q30" s="247"/>
      <c r="R30" s="247" t="s">
        <v>224</v>
      </c>
      <c r="S30" s="247"/>
      <c r="T30" s="1350" t="s">
        <v>224</v>
      </c>
      <c r="U30" s="1350"/>
      <c r="V30" s="1348"/>
      <c r="W30" s="278"/>
      <c r="X30" s="264" t="s">
        <v>76</v>
      </c>
      <c r="Y30" s="78" t="s">
        <v>223</v>
      </c>
      <c r="Z30" s="1350" t="s">
        <v>416</v>
      </c>
      <c r="AA30" s="1350"/>
      <c r="AB30" s="254"/>
      <c r="AC30" s="254"/>
      <c r="AD30" s="1350" t="s">
        <v>416</v>
      </c>
      <c r="AE30" s="1350"/>
      <c r="AF30" s="1350"/>
      <c r="AG30" s="1350" t="s">
        <v>224</v>
      </c>
      <c r="AH30" s="1350"/>
      <c r="AI30" s="1350"/>
      <c r="AJ30" s="1350"/>
      <c r="AK30" s="1350"/>
      <c r="AL30" s="1348"/>
    </row>
    <row r="31" spans="1:38" ht="36" customHeight="1" x14ac:dyDescent="0.25">
      <c r="A31" s="802"/>
      <c r="B31" s="797"/>
      <c r="C31" s="797"/>
      <c r="D31" s="1340"/>
      <c r="E31" s="807"/>
      <c r="F31" s="807"/>
      <c r="G31" s="807"/>
      <c r="H31" s="807"/>
      <c r="I31" s="807"/>
      <c r="J31" s="807"/>
      <c r="K31" s="266"/>
      <c r="L31" s="1455"/>
      <c r="M31" s="257"/>
      <c r="N31" s="257"/>
      <c r="O31" s="70" t="s">
        <v>219</v>
      </c>
      <c r="P31" s="255">
        <v>2</v>
      </c>
      <c r="Q31" s="255"/>
      <c r="R31" s="255"/>
      <c r="S31" s="255"/>
      <c r="T31" s="1351"/>
      <c r="U31" s="1352"/>
      <c r="V31" s="1348"/>
      <c r="W31" s="278"/>
      <c r="X31" s="70" t="s">
        <v>219</v>
      </c>
      <c r="Y31" s="255"/>
      <c r="Z31" s="1351">
        <v>44805</v>
      </c>
      <c r="AA31" s="1352"/>
      <c r="AB31" s="255"/>
      <c r="AC31" s="255"/>
      <c r="AD31" s="1358"/>
      <c r="AE31" s="1358"/>
      <c r="AF31" s="1358"/>
      <c r="AG31" s="1358"/>
      <c r="AH31" s="1358"/>
      <c r="AI31" s="1358"/>
      <c r="AJ31" s="1358"/>
      <c r="AK31" s="1358"/>
      <c r="AL31" s="1348"/>
    </row>
    <row r="32" spans="1:38" ht="36" customHeight="1" x14ac:dyDescent="0.25">
      <c r="A32" s="1341"/>
      <c r="B32" s="1342"/>
      <c r="C32" s="1342"/>
      <c r="D32" s="1343"/>
      <c r="E32" s="807"/>
      <c r="F32" s="807"/>
      <c r="G32" s="807"/>
      <c r="H32" s="807"/>
      <c r="I32" s="807"/>
      <c r="J32" s="807"/>
      <c r="K32" s="267"/>
      <c r="L32" s="1456"/>
      <c r="M32" s="258"/>
      <c r="N32" s="258"/>
      <c r="O32" s="70" t="s">
        <v>220</v>
      </c>
      <c r="P32" s="255">
        <v>2</v>
      </c>
      <c r="Q32" s="255"/>
      <c r="R32" s="255"/>
      <c r="S32" s="255"/>
      <c r="T32" s="1351"/>
      <c r="U32" s="1352"/>
      <c r="V32" s="1349"/>
      <c r="W32" s="83"/>
      <c r="X32" s="70" t="s">
        <v>220</v>
      </c>
      <c r="Y32" s="255"/>
      <c r="Z32" s="1351">
        <v>44844</v>
      </c>
      <c r="AA32" s="1352"/>
      <c r="AB32" s="255"/>
      <c r="AC32" s="255"/>
      <c r="AD32" s="1358"/>
      <c r="AE32" s="1358"/>
      <c r="AF32" s="1358"/>
      <c r="AG32" s="1351"/>
      <c r="AH32" s="1359"/>
      <c r="AI32" s="1359"/>
      <c r="AJ32" s="1359"/>
      <c r="AK32" s="1352"/>
      <c r="AL32" s="1349"/>
    </row>
    <row r="33" spans="1:38" ht="67.5" customHeight="1" x14ac:dyDescent="0.25">
      <c r="A33" s="1461">
        <f>'F1. CONCERTACION DE COMPROMISOS'!A34</f>
        <v>0</v>
      </c>
      <c r="B33" s="1462"/>
      <c r="C33" s="1462"/>
      <c r="D33" s="1463"/>
      <c r="E33" s="1047">
        <f>'F1. CONCERTACION DE COMPROMISOS'!I34</f>
        <v>0</v>
      </c>
      <c r="F33" s="1048"/>
      <c r="G33" s="1048"/>
      <c r="H33" s="1048"/>
      <c r="I33" s="1048"/>
      <c r="J33" s="1466"/>
      <c r="K33" s="95"/>
      <c r="L33" s="71">
        <f>'F1. CONCERTACION DE COMPROMISOS'!R34</f>
        <v>0</v>
      </c>
      <c r="M33" s="79"/>
      <c r="N33" s="79"/>
      <c r="O33" s="72"/>
      <c r="P33" s="300"/>
      <c r="Q33" s="73"/>
      <c r="R33" s="300"/>
      <c r="S33" s="73"/>
      <c r="T33" s="1392"/>
      <c r="U33" s="1393"/>
      <c r="V33" s="370" t="str">
        <f>IF(ISERROR(AVERAGE(P33,R33,T33)),"",AVERAGE(P33,R33,T33))</f>
        <v/>
      </c>
      <c r="W33" s="84"/>
      <c r="X33" s="72"/>
      <c r="Y33" s="263"/>
      <c r="Z33" s="1399">
        <v>75</v>
      </c>
      <c r="AA33" s="1399"/>
      <c r="AB33" s="253"/>
      <c r="AC33" s="253"/>
      <c r="AD33" s="1391">
        <v>80</v>
      </c>
      <c r="AE33" s="1391"/>
      <c r="AF33" s="1391"/>
      <c r="AG33" s="1396"/>
      <c r="AH33" s="1397"/>
      <c r="AI33" s="1397"/>
      <c r="AJ33" s="1397"/>
      <c r="AK33" s="1398"/>
      <c r="AL33" s="370">
        <f>IF(ISERROR(AVERAGE(Z33, AD33,AG33)),"",AVERAGE(Z33,AD33,AG33))</f>
        <v>77.5</v>
      </c>
    </row>
    <row r="34" spans="1:38" ht="67.5" customHeight="1" x14ac:dyDescent="0.25">
      <c r="A34" s="1045">
        <f>'F1. CONCERTACION DE COMPROMISOS'!A35</f>
        <v>0</v>
      </c>
      <c r="B34" s="1046"/>
      <c r="C34" s="1046"/>
      <c r="D34" s="1046"/>
      <c r="E34" s="1047">
        <f>'F1. CONCERTACION DE COMPROMISOS'!I35</f>
        <v>0</v>
      </c>
      <c r="F34" s="1048"/>
      <c r="G34" s="1048"/>
      <c r="H34" s="1048"/>
      <c r="I34" s="1048"/>
      <c r="J34" s="1466"/>
      <c r="K34" s="95"/>
      <c r="L34" s="71">
        <f>'F1. CONCERTACION DE COMPROMISOS'!R35</f>
        <v>0</v>
      </c>
      <c r="M34" s="79"/>
      <c r="N34" s="79"/>
      <c r="O34" s="72"/>
      <c r="P34" s="300"/>
      <c r="Q34" s="73"/>
      <c r="R34" s="300"/>
      <c r="S34" s="74"/>
      <c r="T34" s="1392"/>
      <c r="U34" s="1393"/>
      <c r="V34" s="370" t="str">
        <f t="shared" ref="V34:V37" si="0">IF(ISERROR(AVERAGE(P34,R34,T34)),"",AVERAGE(P34,R34,T34))</f>
        <v/>
      </c>
      <c r="W34" s="84"/>
      <c r="X34" s="72"/>
      <c r="Y34" s="263"/>
      <c r="Z34" s="1399">
        <v>70</v>
      </c>
      <c r="AA34" s="1399"/>
      <c r="AB34" s="253"/>
      <c r="AC34" s="253"/>
      <c r="AD34" s="1391">
        <v>85</v>
      </c>
      <c r="AE34" s="1391"/>
      <c r="AF34" s="1391"/>
      <c r="AG34" s="1396"/>
      <c r="AH34" s="1397"/>
      <c r="AI34" s="1397"/>
      <c r="AJ34" s="1397"/>
      <c r="AK34" s="1398"/>
      <c r="AL34" s="370">
        <f t="shared" ref="AL34:AL37" si="1">IF(ISERROR(AVERAGE(Z34, AD34,AG34)),"",AVERAGE(Z34,AD34,AG34))</f>
        <v>77.5</v>
      </c>
    </row>
    <row r="35" spans="1:38" ht="67.5" customHeight="1" x14ac:dyDescent="0.25">
      <c r="A35" s="1045">
        <f>'F1. CONCERTACION DE COMPROMISOS'!A36</f>
        <v>0</v>
      </c>
      <c r="B35" s="1046"/>
      <c r="C35" s="1046"/>
      <c r="D35" s="1046"/>
      <c r="E35" s="1047">
        <f>'F1. CONCERTACION DE COMPROMISOS'!I36</f>
        <v>0</v>
      </c>
      <c r="F35" s="1048"/>
      <c r="G35" s="1048"/>
      <c r="H35" s="1048"/>
      <c r="I35" s="1048"/>
      <c r="J35" s="1466"/>
      <c r="K35" s="95"/>
      <c r="L35" s="71">
        <f>'F1. CONCERTACION DE COMPROMISOS'!R36</f>
        <v>0</v>
      </c>
      <c r="M35" s="79"/>
      <c r="N35" s="79"/>
      <c r="O35" s="72"/>
      <c r="P35" s="300"/>
      <c r="Q35" s="73"/>
      <c r="R35" s="300"/>
      <c r="S35" s="74"/>
      <c r="T35" s="1392"/>
      <c r="U35" s="1393"/>
      <c r="V35" s="370" t="str">
        <f t="shared" si="0"/>
        <v/>
      </c>
      <c r="W35" s="84"/>
      <c r="X35" s="72"/>
      <c r="Y35" s="263"/>
      <c r="Z35" s="1399">
        <v>80</v>
      </c>
      <c r="AA35" s="1399"/>
      <c r="AB35" s="253"/>
      <c r="AC35" s="253"/>
      <c r="AD35" s="1391">
        <v>90</v>
      </c>
      <c r="AE35" s="1391"/>
      <c r="AF35" s="1391"/>
      <c r="AG35" s="1396"/>
      <c r="AH35" s="1397"/>
      <c r="AI35" s="1397"/>
      <c r="AJ35" s="1397"/>
      <c r="AK35" s="1398"/>
      <c r="AL35" s="370">
        <f t="shared" si="1"/>
        <v>85</v>
      </c>
    </row>
    <row r="36" spans="1:38" ht="67.5" customHeight="1" x14ac:dyDescent="0.25">
      <c r="A36" s="1464">
        <f>'F1. CONCERTACION DE COMPROMISOS'!A37</f>
        <v>0</v>
      </c>
      <c r="B36" s="1465"/>
      <c r="C36" s="1465"/>
      <c r="D36" s="1465"/>
      <c r="E36" s="1483">
        <f>'F1. CONCERTACION DE COMPROMISOS'!I37</f>
        <v>0</v>
      </c>
      <c r="F36" s="1484"/>
      <c r="G36" s="1484"/>
      <c r="H36" s="1484"/>
      <c r="I36" s="1484"/>
      <c r="J36" s="1485"/>
      <c r="K36" s="98"/>
      <c r="L36" s="298">
        <f>'F1. CONCERTACION DE COMPROMISOS'!R37</f>
        <v>0</v>
      </c>
      <c r="M36" s="80"/>
      <c r="N36" s="80"/>
      <c r="O36" s="72"/>
      <c r="P36" s="300"/>
      <c r="Q36" s="73"/>
      <c r="R36" s="300"/>
      <c r="S36" s="74"/>
      <c r="T36" s="1392"/>
      <c r="U36" s="1393"/>
      <c r="V36" s="370" t="str">
        <f t="shared" si="0"/>
        <v/>
      </c>
      <c r="W36" s="84"/>
      <c r="X36" s="72"/>
      <c r="Y36" s="263"/>
      <c r="Z36" s="1399">
        <v>75</v>
      </c>
      <c r="AA36" s="1399"/>
      <c r="AB36" s="253"/>
      <c r="AC36" s="253"/>
      <c r="AD36" s="1391"/>
      <c r="AE36" s="1391"/>
      <c r="AF36" s="1391"/>
      <c r="AG36" s="1396"/>
      <c r="AH36" s="1397"/>
      <c r="AI36" s="1397"/>
      <c r="AJ36" s="1397"/>
      <c r="AK36" s="1398"/>
      <c r="AL36" s="370">
        <f t="shared" si="1"/>
        <v>75</v>
      </c>
    </row>
    <row r="37" spans="1:38" ht="67.5" customHeight="1" x14ac:dyDescent="0.25">
      <c r="A37" s="1464">
        <f>'F1. CONCERTACION DE COMPROMISOS'!A38</f>
        <v>0</v>
      </c>
      <c r="B37" s="1465"/>
      <c r="C37" s="1465"/>
      <c r="D37" s="1465"/>
      <c r="E37" s="1483">
        <f>'F1. CONCERTACION DE COMPROMISOS'!I38</f>
        <v>0</v>
      </c>
      <c r="F37" s="1484"/>
      <c r="G37" s="1484"/>
      <c r="H37" s="1484"/>
      <c r="I37" s="1484"/>
      <c r="J37" s="1485"/>
      <c r="K37" s="98"/>
      <c r="L37" s="298">
        <f>'F1. CONCERTACION DE COMPROMISOS'!R38</f>
        <v>0</v>
      </c>
      <c r="M37" s="80"/>
      <c r="N37" s="80"/>
      <c r="O37" s="72"/>
      <c r="P37" s="300"/>
      <c r="Q37" s="73"/>
      <c r="R37" s="300"/>
      <c r="S37" s="74"/>
      <c r="T37" s="1392"/>
      <c r="U37" s="1393"/>
      <c r="V37" s="370" t="str">
        <f t="shared" si="0"/>
        <v/>
      </c>
      <c r="W37" s="84"/>
      <c r="X37" s="72"/>
      <c r="Y37" s="263"/>
      <c r="Z37" s="1399">
        <v>60</v>
      </c>
      <c r="AA37" s="1399"/>
      <c r="AB37" s="253"/>
      <c r="AC37" s="253"/>
      <c r="AD37" s="1391"/>
      <c r="AE37" s="1391"/>
      <c r="AF37" s="1391"/>
      <c r="AG37" s="1396"/>
      <c r="AH37" s="1397"/>
      <c r="AI37" s="1397"/>
      <c r="AJ37" s="1397"/>
      <c r="AK37" s="1398"/>
      <c r="AL37" s="370">
        <f t="shared" si="1"/>
        <v>60</v>
      </c>
    </row>
    <row r="38" spans="1:38" ht="21.75" customHeight="1" x14ac:dyDescent="0.25">
      <c r="A38" s="1459" t="s">
        <v>77</v>
      </c>
      <c r="B38" s="1460"/>
      <c r="C38" s="1460"/>
      <c r="D38" s="1460"/>
      <c r="E38" s="1460"/>
      <c r="F38" s="1460"/>
      <c r="G38" s="1460"/>
      <c r="H38" s="1460"/>
      <c r="I38" s="1460"/>
      <c r="J38" s="1460"/>
      <c r="K38" s="272"/>
      <c r="L38" s="299">
        <f>SUM(L33:L37)</f>
        <v>0</v>
      </c>
      <c r="M38" s="79"/>
      <c r="N38" s="79"/>
      <c r="O38" s="75"/>
      <c r="P38" s="371">
        <f>IFERROR(AVERAGE(P33:P37),0)</f>
        <v>0</v>
      </c>
      <c r="Q38" s="252"/>
      <c r="R38" s="371">
        <f>IFERROR(AVERAGE(R33:R37),0)</f>
        <v>0</v>
      </c>
      <c r="S38" s="252"/>
      <c r="T38" s="1486">
        <f>IFERROR(AVERAGE(T33:T37),0)</f>
        <v>0</v>
      </c>
      <c r="U38" s="1486"/>
      <c r="V38" s="1490" t="e">
        <f>AVERAGEIF(P38:T38,"&gt;"&amp;0,P38:T38)</f>
        <v>#DIV/0!</v>
      </c>
      <c r="W38" s="85"/>
      <c r="X38" s="75"/>
      <c r="Y38" s="252">
        <f>IFERROR(AVERAGE(Y33:Y37),0)</f>
        <v>0</v>
      </c>
      <c r="Z38" s="1486">
        <f>IFERROR(AVERAGE(Z33:Z37),0)</f>
        <v>72</v>
      </c>
      <c r="AA38" s="1486"/>
      <c r="AB38" s="252"/>
      <c r="AC38" s="252"/>
      <c r="AD38" s="1486">
        <f>IFERROR(AVERAGE(AD33:AD37),0)</f>
        <v>85</v>
      </c>
      <c r="AE38" s="1486"/>
      <c r="AF38" s="1486"/>
      <c r="AG38" s="1486">
        <f>IFERROR(AVERAGE(AG33:AG37),0)</f>
        <v>0</v>
      </c>
      <c r="AH38" s="1486"/>
      <c r="AI38" s="1486"/>
      <c r="AJ38" s="1486"/>
      <c r="AK38" s="1486"/>
      <c r="AL38" s="1490">
        <f>AVERAGEIF(Z38:AG38,"&gt;"&amp;0,Z38:AG38)</f>
        <v>78.5</v>
      </c>
    </row>
    <row r="39" spans="1:38" ht="33" customHeight="1" thickBot="1" x14ac:dyDescent="0.3">
      <c r="A39" s="1488" t="s">
        <v>78</v>
      </c>
      <c r="B39" s="1489"/>
      <c r="C39" s="1489"/>
      <c r="D39" s="1489"/>
      <c r="E39" s="806"/>
      <c r="F39" s="265"/>
      <c r="G39" s="256" t="s">
        <v>129</v>
      </c>
      <c r="H39" s="256"/>
      <c r="I39" s="256">
        <f>SUM(P39:T39)</f>
        <v>0</v>
      </c>
      <c r="J39" s="256" t="s">
        <v>130</v>
      </c>
      <c r="K39" s="267"/>
      <c r="L39" s="267">
        <f>SUM(Y39:AG39)</f>
        <v>39</v>
      </c>
      <c r="M39" s="257"/>
      <c r="N39" s="257"/>
      <c r="O39" s="76"/>
      <c r="P39" s="77">
        <f>(P32-P31)</f>
        <v>0</v>
      </c>
      <c r="Q39" s="77"/>
      <c r="R39" s="77">
        <f>(R32-R31)</f>
        <v>0</v>
      </c>
      <c r="S39" s="77"/>
      <c r="T39" s="1440">
        <f>(T32-T31)</f>
        <v>0</v>
      </c>
      <c r="U39" s="1496"/>
      <c r="V39" s="1491"/>
      <c r="W39" s="86"/>
      <c r="X39" s="76"/>
      <c r="Y39" s="77">
        <f>(Y32-Y31)</f>
        <v>0</v>
      </c>
      <c r="Z39" s="1487">
        <f>(Z32-Z31)</f>
        <v>39</v>
      </c>
      <c r="AA39" s="1487"/>
      <c r="AB39" s="268"/>
      <c r="AC39" s="273"/>
      <c r="AD39" s="1492">
        <f>(AD32-AD31)</f>
        <v>0</v>
      </c>
      <c r="AE39" s="1493"/>
      <c r="AF39" s="1494"/>
      <c r="AG39" s="1440">
        <f>(AG32-AG31)</f>
        <v>0</v>
      </c>
      <c r="AH39" s="1495"/>
      <c r="AI39" s="1495"/>
      <c r="AJ39" s="1495"/>
      <c r="AK39" s="1496"/>
      <c r="AL39" s="1491"/>
    </row>
    <row r="40" spans="1:38" ht="18.75" hidden="1" customHeight="1" thickBot="1" x14ac:dyDescent="0.3">
      <c r="A40" s="1477" t="s">
        <v>79</v>
      </c>
      <c r="B40" s="1478"/>
      <c r="C40" s="1478"/>
      <c r="D40" s="1478"/>
      <c r="E40" s="1478"/>
      <c r="F40" s="1478"/>
      <c r="G40" s="1478"/>
      <c r="H40" s="1478"/>
      <c r="I40" s="1478"/>
      <c r="J40" s="1478"/>
      <c r="K40" s="1478"/>
      <c r="L40" s="1478"/>
      <c r="M40" s="1478"/>
      <c r="N40" s="1478"/>
      <c r="O40" s="1479"/>
      <c r="P40" s="1480" t="e">
        <f>#REF!*0.8</f>
        <v>#REF!</v>
      </c>
      <c r="Q40" s="1481"/>
      <c r="R40" s="1481"/>
      <c r="S40" s="1481"/>
      <c r="T40" s="1481"/>
      <c r="U40" s="1481"/>
      <c r="V40" s="1481"/>
      <c r="W40" s="1481"/>
      <c r="X40" s="1481"/>
      <c r="Y40" s="1481"/>
      <c r="Z40" s="1481"/>
      <c r="AA40" s="1481"/>
      <c r="AB40" s="1481"/>
      <c r="AC40" s="1481"/>
      <c r="AD40" s="1481"/>
      <c r="AE40" s="1481"/>
      <c r="AF40" s="1481"/>
      <c r="AG40" s="1481"/>
      <c r="AH40" s="1481"/>
      <c r="AI40" s="1481"/>
      <c r="AJ40" s="1481"/>
      <c r="AK40" s="1481"/>
      <c r="AL40" s="1482"/>
    </row>
    <row r="41" spans="1:38" ht="15" customHeight="1" thickBot="1" x14ac:dyDescent="0.3">
      <c r="A41" s="1497" t="s">
        <v>225</v>
      </c>
      <c r="B41" s="1498"/>
      <c r="C41" s="1498"/>
      <c r="D41" s="1498"/>
      <c r="E41" s="1498"/>
      <c r="F41" s="1498"/>
      <c r="G41" s="1498"/>
      <c r="H41" s="1498"/>
      <c r="I41" s="1498"/>
      <c r="J41" s="1498"/>
      <c r="K41" s="1498"/>
      <c r="L41" s="1498"/>
      <c r="M41" s="1498"/>
      <c r="N41" s="1498"/>
      <c r="O41" s="1498"/>
      <c r="P41" s="1498"/>
      <c r="Q41" s="1498"/>
      <c r="R41" s="1498"/>
      <c r="S41" s="1498"/>
      <c r="T41" s="1498"/>
      <c r="U41" s="1498"/>
      <c r="V41" s="1498"/>
      <c r="W41" s="1498"/>
      <c r="X41" s="1498"/>
      <c r="Y41" s="1498"/>
      <c r="Z41" s="1498"/>
      <c r="AA41" s="1498"/>
      <c r="AB41" s="1498"/>
      <c r="AC41" s="1498"/>
      <c r="AD41" s="1498"/>
      <c r="AE41" s="1499"/>
      <c r="AF41" s="1499"/>
      <c r="AG41" s="1499"/>
      <c r="AH41" s="1499"/>
      <c r="AI41" s="1499"/>
      <c r="AJ41" s="1499"/>
      <c r="AK41" s="1499"/>
      <c r="AL41" s="1500"/>
    </row>
    <row r="42" spans="1:38" ht="15" customHeight="1" thickBot="1" x14ac:dyDescent="0.3">
      <c r="A42" s="1533" t="s">
        <v>52</v>
      </c>
      <c r="B42" s="1534"/>
      <c r="C42" s="1534"/>
      <c r="D42" s="1534"/>
      <c r="E42" s="1505" t="s">
        <v>488</v>
      </c>
      <c r="F42" s="1506"/>
      <c r="G42" s="1506"/>
      <c r="H42" s="1506"/>
      <c r="I42" s="1506"/>
      <c r="J42" s="1506"/>
      <c r="K42" s="1506"/>
      <c r="L42" s="1506"/>
      <c r="M42" s="1506"/>
      <c r="N42" s="1506"/>
      <c r="O42" s="1506"/>
      <c r="P42" s="1506"/>
      <c r="Q42" s="1506"/>
      <c r="R42" s="1506"/>
      <c r="S42" s="1506"/>
      <c r="T42" s="1506"/>
      <c r="U42" s="1507"/>
      <c r="V42" s="1505" t="s">
        <v>489</v>
      </c>
      <c r="W42" s="1506"/>
      <c r="X42" s="1506"/>
      <c r="Y42" s="1506"/>
      <c r="Z42" s="1506"/>
      <c r="AA42" s="1506"/>
      <c r="AB42" s="1506"/>
      <c r="AC42" s="1506"/>
      <c r="AD42" s="1506"/>
      <c r="AE42" s="1506"/>
      <c r="AF42" s="1506"/>
      <c r="AG42" s="1506"/>
      <c r="AH42" s="1506"/>
      <c r="AI42" s="1506"/>
      <c r="AJ42" s="1506"/>
      <c r="AK42" s="1506"/>
      <c r="AL42" s="1507"/>
    </row>
    <row r="43" spans="1:38" ht="18" customHeight="1" x14ac:dyDescent="0.25">
      <c r="A43" s="1405"/>
      <c r="B43" s="1406"/>
      <c r="C43" s="1406"/>
      <c r="D43" s="1406"/>
      <c r="E43" s="1007" t="s">
        <v>384</v>
      </c>
      <c r="F43" s="1248"/>
      <c r="G43" s="1248"/>
      <c r="H43" s="1248"/>
      <c r="I43" s="1008"/>
      <c r="J43" s="1007" t="s">
        <v>385</v>
      </c>
      <c r="K43" s="1248"/>
      <c r="L43" s="1248"/>
      <c r="M43" s="1248"/>
      <c r="N43" s="1248"/>
      <c r="O43" s="1008"/>
      <c r="P43" s="819" t="s">
        <v>386</v>
      </c>
      <c r="Q43" s="650"/>
      <c r="R43" s="650"/>
      <c r="S43" s="650"/>
      <c r="T43" s="650"/>
      <c r="U43" s="651"/>
      <c r="V43" s="1007" t="s">
        <v>384</v>
      </c>
      <c r="W43" s="1248"/>
      <c r="X43" s="1248"/>
      <c r="Y43" s="1248"/>
      <c r="Z43" s="1008"/>
      <c r="AA43" s="1007" t="s">
        <v>385</v>
      </c>
      <c r="AB43" s="1248"/>
      <c r="AC43" s="1248"/>
      <c r="AD43" s="1248"/>
      <c r="AE43" s="1248"/>
      <c r="AF43" s="1008"/>
      <c r="AG43" s="819" t="s">
        <v>386</v>
      </c>
      <c r="AH43" s="650"/>
      <c r="AI43" s="650"/>
      <c r="AJ43" s="650"/>
      <c r="AK43" s="650"/>
      <c r="AL43" s="651"/>
    </row>
    <row r="44" spans="1:38" ht="23.25" customHeight="1" thickBot="1" x14ac:dyDescent="0.3">
      <c r="A44" s="1535"/>
      <c r="B44" s="1536"/>
      <c r="C44" s="1536"/>
      <c r="D44" s="1536"/>
      <c r="E44" s="1009"/>
      <c r="F44" s="1249"/>
      <c r="G44" s="1249"/>
      <c r="H44" s="1249"/>
      <c r="I44" s="1010"/>
      <c r="J44" s="1009"/>
      <c r="K44" s="1249"/>
      <c r="L44" s="1249"/>
      <c r="M44" s="1249"/>
      <c r="N44" s="1249"/>
      <c r="O44" s="1010"/>
      <c r="P44" s="686"/>
      <c r="Q44" s="560"/>
      <c r="R44" s="560"/>
      <c r="S44" s="560"/>
      <c r="T44" s="560"/>
      <c r="U44" s="687"/>
      <c r="V44" s="1009"/>
      <c r="W44" s="1249"/>
      <c r="X44" s="1249"/>
      <c r="Y44" s="1249"/>
      <c r="Z44" s="1010"/>
      <c r="AA44" s="1009"/>
      <c r="AB44" s="1249"/>
      <c r="AC44" s="1249"/>
      <c r="AD44" s="1249"/>
      <c r="AE44" s="1249"/>
      <c r="AF44" s="1010"/>
      <c r="AG44" s="686"/>
      <c r="AH44" s="560"/>
      <c r="AI44" s="560"/>
      <c r="AJ44" s="560"/>
      <c r="AK44" s="560"/>
      <c r="AL44" s="687"/>
    </row>
    <row r="45" spans="1:38" ht="57" customHeight="1" thickBot="1" x14ac:dyDescent="0.3">
      <c r="A45" s="153" t="s">
        <v>257</v>
      </c>
      <c r="B45" s="153" t="s">
        <v>258</v>
      </c>
      <c r="C45" s="1501" t="s">
        <v>259</v>
      </c>
      <c r="D45" s="1502"/>
      <c r="E45" s="154" t="s">
        <v>434</v>
      </c>
      <c r="F45" s="155" t="s">
        <v>357</v>
      </c>
      <c r="G45" s="201" t="s">
        <v>433</v>
      </c>
      <c r="H45" s="201" t="s">
        <v>359</v>
      </c>
      <c r="I45" s="202" t="s">
        <v>329</v>
      </c>
      <c r="J45" s="154" t="s">
        <v>434</v>
      </c>
      <c r="K45" s="155" t="s">
        <v>357</v>
      </c>
      <c r="L45" s="201" t="s">
        <v>433</v>
      </c>
      <c r="M45" s="201" t="s">
        <v>358</v>
      </c>
      <c r="N45" s="271"/>
      <c r="O45" s="202" t="s">
        <v>329</v>
      </c>
      <c r="P45" s="154" t="s">
        <v>431</v>
      </c>
      <c r="Q45" s="155" t="s">
        <v>357</v>
      </c>
      <c r="R45" s="201" t="s">
        <v>432</v>
      </c>
      <c r="S45" s="201" t="s">
        <v>358</v>
      </c>
      <c r="T45" s="202" t="s">
        <v>329</v>
      </c>
      <c r="U45" s="485" t="s">
        <v>129</v>
      </c>
      <c r="V45" s="154" t="s">
        <v>431</v>
      </c>
      <c r="W45" s="155" t="s">
        <v>357</v>
      </c>
      <c r="X45" s="201" t="s">
        <v>432</v>
      </c>
      <c r="Y45" s="201" t="s">
        <v>358</v>
      </c>
      <c r="Z45" s="202" t="s">
        <v>329</v>
      </c>
      <c r="AA45" s="154" t="s">
        <v>431</v>
      </c>
      <c r="AB45" s="155" t="s">
        <v>357</v>
      </c>
      <c r="AC45" s="155"/>
      <c r="AD45" s="201" t="s">
        <v>432</v>
      </c>
      <c r="AE45" s="201" t="s">
        <v>358</v>
      </c>
      <c r="AF45" s="202" t="s">
        <v>329</v>
      </c>
      <c r="AG45" s="154" t="s">
        <v>431</v>
      </c>
      <c r="AH45" s="155" t="s">
        <v>357</v>
      </c>
      <c r="AI45" s="201" t="s">
        <v>432</v>
      </c>
      <c r="AJ45" s="201" t="s">
        <v>358</v>
      </c>
      <c r="AK45" s="202" t="s">
        <v>329</v>
      </c>
      <c r="AL45" s="463" t="s">
        <v>132</v>
      </c>
    </row>
    <row r="46" spans="1:38" ht="60" customHeight="1" x14ac:dyDescent="0.25">
      <c r="A46" s="1508">
        <v>1</v>
      </c>
      <c r="B46" s="1413">
        <f>'F1. CONCERTACION DE COMPROMISOS'!B48</f>
        <v>0</v>
      </c>
      <c r="C46" s="1503" t="str">
        <f>'F3. EVALUACION PERIODO PRUEBA'!E40</f>
        <v/>
      </c>
      <c r="D46" s="1504"/>
      <c r="E46" s="47"/>
      <c r="F46" s="157" t="str">
        <f>IFERROR(VLOOKUP($E46,'ESCALAS COMPTALES'!$B$3:$C$6,2,0),"")</f>
        <v/>
      </c>
      <c r="G46" s="122" t="str">
        <f>IFERROR(VLOOKUP(E46,'ESCALAS COMPTALES'!$B$17:$C$20,2,0),"")</f>
        <v/>
      </c>
      <c r="H46" s="157" t="str">
        <f>IFERROR(VLOOKUP(G46,'ESCALAS COMPTALES'!$B$9:$C$12,2,0),"")</f>
        <v/>
      </c>
      <c r="I46" s="160" t="str">
        <f t="shared" ref="I46:I52" si="2">IFERROR(($F46*0.3+$H46*0.7),"")</f>
        <v/>
      </c>
      <c r="J46" s="47"/>
      <c r="K46" s="157" t="str">
        <f>IFERROR(VLOOKUP($J46,'ESCALAS COMPTALES'!$B$3:$C$6,2,0),"")</f>
        <v/>
      </c>
      <c r="L46" s="122" t="str">
        <f>IFERROR(VLOOKUP(J46,'ESCALAS COMPTALES'!$B$17:$C$20,2,0),"")</f>
        <v/>
      </c>
      <c r="M46" s="157" t="str">
        <f>IFERROR(VLOOKUP(L46,'ESCALAS COMPTALES'!$B$9:$C$12,2,0),"")</f>
        <v/>
      </c>
      <c r="N46" s="162"/>
      <c r="O46" s="160" t="str">
        <f t="shared" ref="O46:O52" si="3">IFERROR((K46*0.3+M46*0.7),"")</f>
        <v/>
      </c>
      <c r="P46" s="47"/>
      <c r="Q46" s="157" t="str">
        <f>IFERROR(VLOOKUP($P46,'ESCALAS COMPTALES'!$B$3:$C$6,2,0),"")</f>
        <v/>
      </c>
      <c r="R46" s="122" t="str">
        <f>IFERROR(VLOOKUP(P46,'ESCALAS COMPTALES'!$B$17:$C$20,2,0),"")</f>
        <v/>
      </c>
      <c r="S46" s="157" t="str">
        <f>IFERROR(VLOOKUP(R46,'ESCALAS COMPTALES'!$B$9:$C$12,2,0),"")</f>
        <v/>
      </c>
      <c r="T46" s="160" t="str">
        <f t="shared" ref="T46:T52" si="4">IFERROR((Q46*0.3+S46*0.7),"")</f>
        <v/>
      </c>
      <c r="U46" s="379" t="str">
        <f t="shared" ref="U46:U52" si="5">IFERROR(AVERAGE(I46,O46,T46),"")</f>
        <v/>
      </c>
      <c r="V46" s="47"/>
      <c r="W46" s="157" t="str">
        <f>IFERROR(VLOOKUP($V46,'ESCALAS COMPTALES'!$B$3:$C$6,2,0),"")</f>
        <v/>
      </c>
      <c r="X46" s="122" t="str">
        <f>IFERROR(VLOOKUP(V46,'ESCALAS COMPTALES'!$B$17:$C$20,2,0),"")</f>
        <v/>
      </c>
      <c r="Y46" s="157" t="str">
        <f>IFERROR(VLOOKUP(X46,'ESCALAS COMPTALES'!$B$9:$C$12,2,0),"")</f>
        <v/>
      </c>
      <c r="Z46" s="160" t="str">
        <f t="shared" ref="Z46:Z52" si="6">IFERROR((W46*0.3+Y46*0.7),"")</f>
        <v/>
      </c>
      <c r="AA46" s="47"/>
      <c r="AB46" s="157" t="str">
        <f>IFERROR(VLOOKUP($AA46,'ESCALAS COMPTALES'!$B$3:$C$6,2,0),"")</f>
        <v/>
      </c>
      <c r="AC46" s="157"/>
      <c r="AD46" s="122" t="str">
        <f>IFERROR(VLOOKUP(AA46,'ESCALAS COMPTALES'!$B$17:$C$20,2,0),"")</f>
        <v/>
      </c>
      <c r="AE46" s="162" t="str">
        <f>IFERROR(VLOOKUP(AD46,'ESCALAS COMPTALES'!$B$9:$C$12,2,0),"")</f>
        <v/>
      </c>
      <c r="AF46" s="163" t="str">
        <f t="shared" ref="AF46:AF52" si="7">IFERROR((AB46*0.3+AE46*0.7),"")</f>
        <v/>
      </c>
      <c r="AG46" s="47"/>
      <c r="AH46" s="157" t="str">
        <f>IFERROR(VLOOKUP($AG46,'ESCALAS COMPTALES'!$B$3:$C$6,2,0),"")</f>
        <v/>
      </c>
      <c r="AI46" s="122" t="str">
        <f>IFERROR(VLOOKUP(AG46,'ESCALAS COMPTALES'!$B$17:$C$20,2,0),"")</f>
        <v/>
      </c>
      <c r="AJ46" s="157" t="str">
        <f>IFERROR(VLOOKUP(AI46,'ESCALAS COMPTALES'!$B$9:$C$12,2,0),"")</f>
        <v/>
      </c>
      <c r="AK46" s="160" t="str">
        <f t="shared" ref="AK46:AK52" si="8">IFERROR((AH46*0.3+AJ46*0.7),"")</f>
        <v/>
      </c>
      <c r="AL46" s="379" t="str">
        <f>IFERROR(AVERAGE(Z46,AF46,AK46),"")</f>
        <v/>
      </c>
    </row>
    <row r="47" spans="1:38" ht="60" customHeight="1" x14ac:dyDescent="0.25">
      <c r="A47" s="1508"/>
      <c r="B47" s="1413"/>
      <c r="C47" s="1437" t="str">
        <f>'F3. EVALUACION PERIODO PRUEBA'!E41</f>
        <v/>
      </c>
      <c r="D47" s="706"/>
      <c r="E47" s="88"/>
      <c r="F47" s="158" t="str">
        <f>IFERROR(VLOOKUP($E47,'ESCALAS COMPTALES'!$B$3:$C$6,2,0),"")</f>
        <v/>
      </c>
      <c r="G47" s="128" t="str">
        <f>IFERROR(VLOOKUP(E47,'ESCALAS COMPTALES'!$B$17:$C$20,2,0),"")</f>
        <v/>
      </c>
      <c r="H47" s="158" t="str">
        <f>IFERROR(VLOOKUP(G47,'ESCALAS COMPTALES'!$B$9:$C$12,2,0),"")</f>
        <v/>
      </c>
      <c r="I47" s="186" t="str">
        <f t="shared" si="2"/>
        <v/>
      </c>
      <c r="J47" s="88"/>
      <c r="K47" s="158" t="str">
        <f>IFERROR(VLOOKUP($J47,'ESCALAS COMPTALES'!$B$3:$C$6,2,0),"")</f>
        <v/>
      </c>
      <c r="L47" s="128" t="str">
        <f>IFERROR(VLOOKUP(J47,'ESCALAS COMPTALES'!$B$17:$C$20,2,0),"")</f>
        <v/>
      </c>
      <c r="M47" s="158" t="str">
        <f>IFERROR(VLOOKUP(L47,'ESCALAS COMPTALES'!$B$9:$C$12,2,0),"")</f>
        <v/>
      </c>
      <c r="N47" s="164"/>
      <c r="O47" s="186" t="str">
        <f t="shared" si="3"/>
        <v/>
      </c>
      <c r="P47" s="88"/>
      <c r="Q47" s="158" t="str">
        <f>IFERROR(VLOOKUP($P47,'ESCALAS COMPTALES'!$B$3:$C$6,2,0),"")</f>
        <v/>
      </c>
      <c r="R47" s="128"/>
      <c r="S47" s="158" t="str">
        <f>IFERROR(VLOOKUP(R47,'ESCALAS COMPTALES'!$B$9:$C$12,2,0),"")</f>
        <v/>
      </c>
      <c r="T47" s="186" t="str">
        <f t="shared" si="4"/>
        <v/>
      </c>
      <c r="U47" s="380" t="str">
        <f t="shared" si="5"/>
        <v/>
      </c>
      <c r="V47" s="88"/>
      <c r="W47" s="158" t="str">
        <f>IFERROR(VLOOKUP($V47,'ESCALAS COMPTALES'!$B$3:$C$6,2,0),"")</f>
        <v/>
      </c>
      <c r="X47" s="123" t="str">
        <f>IFERROR(VLOOKUP(V47,'ESCALAS COMPTALES'!$B$17:$C$20,2,0),"")</f>
        <v/>
      </c>
      <c r="Y47" s="158" t="str">
        <f>IFERROR(VLOOKUP(X47,'ESCALAS COMPTALES'!$B$9:$C$12,2,0),"")</f>
        <v/>
      </c>
      <c r="Z47" s="186" t="str">
        <f t="shared" si="6"/>
        <v/>
      </c>
      <c r="AA47" s="88"/>
      <c r="AB47" s="158" t="str">
        <f>IFERROR(VLOOKUP($AA47,'ESCALAS COMPTALES'!$B$3:$C$6,2,0),"")</f>
        <v/>
      </c>
      <c r="AC47" s="158"/>
      <c r="AD47" s="128" t="str">
        <f>IFERROR(VLOOKUP(AA47,'ESCALAS COMPTALES'!$B$17:$C$20,2,0),"")</f>
        <v/>
      </c>
      <c r="AE47" s="164" t="str">
        <f>IFERROR(VLOOKUP(AD47,'ESCALAS COMPTALES'!$B$9:$C$12,2,0),"")</f>
        <v/>
      </c>
      <c r="AF47" s="165" t="str">
        <f t="shared" si="7"/>
        <v/>
      </c>
      <c r="AG47" s="88"/>
      <c r="AH47" s="158" t="str">
        <f>IFERROR(VLOOKUP($AG47,'ESCALAS COMPTALES'!$B$3:$C$6,2,0),"")</f>
        <v/>
      </c>
      <c r="AI47" s="123" t="str">
        <f>IFERROR(VLOOKUP(AG47,'ESCALAS COMPTALES'!$B$17:$C$20,2,0),"")</f>
        <v/>
      </c>
      <c r="AJ47" s="158" t="str">
        <f>IFERROR(VLOOKUP(AI47,'ESCALAS COMPTALES'!$B$9:$C$12,2,0),"")</f>
        <v/>
      </c>
      <c r="AK47" s="186" t="str">
        <f t="shared" si="8"/>
        <v/>
      </c>
      <c r="AL47" s="380" t="str">
        <f t="shared" ref="AL47:AL52" si="9">IFERROR(AVERAGE(Z47,AF47,AK47),"")</f>
        <v/>
      </c>
    </row>
    <row r="48" spans="1:38" ht="60" customHeight="1" x14ac:dyDescent="0.25">
      <c r="A48" s="1508"/>
      <c r="B48" s="1413"/>
      <c r="C48" s="1437" t="str">
        <f>'F3. EVALUACION PERIODO PRUEBA'!E42</f>
        <v/>
      </c>
      <c r="D48" s="706"/>
      <c r="E48" s="88"/>
      <c r="F48" s="158" t="str">
        <f>IFERROR(VLOOKUP($E48,'ESCALAS COMPTALES'!$B$3:$C$6,2,0),"")</f>
        <v/>
      </c>
      <c r="G48" s="123" t="str">
        <f>IFERROR(VLOOKUP(E48,'ESCALAS COMPTALES'!$B$17:$C$20,2,0),"")</f>
        <v/>
      </c>
      <c r="H48" s="158" t="str">
        <f>IFERROR(VLOOKUP(G48,'ESCALAS COMPTALES'!$B$9:$C$12,2,0),"")</f>
        <v/>
      </c>
      <c r="I48" s="186" t="str">
        <f t="shared" si="2"/>
        <v/>
      </c>
      <c r="J48" s="88"/>
      <c r="K48" s="158" t="str">
        <f>IFERROR(VLOOKUP($J48,'ESCALAS COMPTALES'!$B$3:$C$6,2,0),"")</f>
        <v/>
      </c>
      <c r="L48" s="128" t="str">
        <f>IFERROR(VLOOKUP(J48,'ESCALAS COMPTALES'!$B$17:$C$20,2,0),"")</f>
        <v/>
      </c>
      <c r="M48" s="158" t="str">
        <f>IFERROR(VLOOKUP(L48,'ESCALAS COMPTALES'!$B$9:$C$12,2,0),"")</f>
        <v/>
      </c>
      <c r="N48" s="164"/>
      <c r="O48" s="186" t="str">
        <f t="shared" si="3"/>
        <v/>
      </c>
      <c r="P48" s="88"/>
      <c r="Q48" s="158" t="str">
        <f>IFERROR(VLOOKUP($P48,'ESCALAS COMPTALES'!$B$3:$C$6,2,0),"")</f>
        <v/>
      </c>
      <c r="R48" s="128"/>
      <c r="S48" s="158" t="str">
        <f>IFERROR(VLOOKUP(R48,'ESCALAS COMPTALES'!$B$9:$C$12,2,0),"")</f>
        <v/>
      </c>
      <c r="T48" s="186" t="str">
        <f t="shared" si="4"/>
        <v/>
      </c>
      <c r="U48" s="380" t="str">
        <f t="shared" si="5"/>
        <v/>
      </c>
      <c r="V48" s="88"/>
      <c r="W48" s="158" t="str">
        <f>IFERROR(VLOOKUP($V48,'ESCALAS COMPTALES'!$B$3:$C$6,2,0),"")</f>
        <v/>
      </c>
      <c r="X48" s="128" t="str">
        <f>IFERROR(VLOOKUP(V48,'ESCALAS COMPTALES'!$B$17:$C$20,2,0),"")</f>
        <v/>
      </c>
      <c r="Y48" s="158" t="str">
        <f>IFERROR(VLOOKUP(X48,'ESCALAS COMPTALES'!$B$9:$C$12,2,0),"")</f>
        <v/>
      </c>
      <c r="Z48" s="186" t="str">
        <f t="shared" si="6"/>
        <v/>
      </c>
      <c r="AA48" s="88"/>
      <c r="AB48" s="158" t="str">
        <f>IFERROR(VLOOKUP($AA48,'ESCALAS COMPTALES'!$B$3:$C$6,2,0),"")</f>
        <v/>
      </c>
      <c r="AC48" s="170"/>
      <c r="AD48" s="123" t="str">
        <f>IFERROR(VLOOKUP(AA48,'ESCALAS COMPTALES'!$B$17:$C$20,2,0),"")</f>
        <v/>
      </c>
      <c r="AE48" s="164" t="str">
        <f>IFERROR(VLOOKUP(AD48,'ESCALAS COMPTALES'!$B$9:$C$12,2,0),"")</f>
        <v/>
      </c>
      <c r="AF48" s="165" t="str">
        <f t="shared" si="7"/>
        <v/>
      </c>
      <c r="AG48" s="88"/>
      <c r="AH48" s="158" t="str">
        <f>IFERROR(VLOOKUP($AG48,'ESCALAS COMPTALES'!$B$3:$C$6,2,0),"")</f>
        <v/>
      </c>
      <c r="AI48" s="128" t="str">
        <f>IFERROR(VLOOKUP(AG48,'ESCALAS COMPTALES'!$B$17:$C$20,2,0),"")</f>
        <v/>
      </c>
      <c r="AJ48" s="158" t="str">
        <f>IFERROR(VLOOKUP(AI48,'ESCALAS COMPTALES'!$B$9:$C$12,2,0),"")</f>
        <v/>
      </c>
      <c r="AK48" s="186" t="str">
        <f t="shared" si="8"/>
        <v/>
      </c>
      <c r="AL48" s="380" t="str">
        <f t="shared" si="9"/>
        <v/>
      </c>
    </row>
    <row r="49" spans="1:38" ht="60" customHeight="1" x14ac:dyDescent="0.25">
      <c r="A49" s="1508"/>
      <c r="B49" s="1413"/>
      <c r="C49" s="1437" t="str">
        <f>'F3. EVALUACION PERIODO PRUEBA'!E43</f>
        <v/>
      </c>
      <c r="D49" s="706"/>
      <c r="E49" s="88"/>
      <c r="F49" s="158" t="str">
        <f>IFERROR(VLOOKUP($E49,'ESCALAS COMPTALES'!$B$3:$C$6,2,0),"")</f>
        <v/>
      </c>
      <c r="G49" s="123" t="str">
        <f>IFERROR(VLOOKUP(E49,'ESCALAS COMPTALES'!$B$17:$C$20,2,0),"")</f>
        <v/>
      </c>
      <c r="H49" s="158" t="str">
        <f>IFERROR(VLOOKUP(G49,'ESCALAS COMPTALES'!$B$9:$C$12,2,0),"")</f>
        <v/>
      </c>
      <c r="I49" s="186" t="str">
        <f t="shared" si="2"/>
        <v/>
      </c>
      <c r="J49" s="88"/>
      <c r="K49" s="158" t="str">
        <f>IFERROR(VLOOKUP($J49,'ESCALAS COMPTALES'!$B$3:$C$6,2,0),"")</f>
        <v/>
      </c>
      <c r="L49" s="128" t="str">
        <f>IFERROR(VLOOKUP(J49,'ESCALAS COMPTALES'!$B$17:$C$20,2,0),"")</f>
        <v/>
      </c>
      <c r="M49" s="158" t="str">
        <f>IFERROR(VLOOKUP(L49,'ESCALAS COMPTALES'!$B$9:$C$12,2,0),"")</f>
        <v/>
      </c>
      <c r="N49" s="164"/>
      <c r="O49" s="186" t="str">
        <f t="shared" si="3"/>
        <v/>
      </c>
      <c r="P49" s="88"/>
      <c r="Q49" s="158" t="str">
        <f>IFERROR(VLOOKUP($P49,'ESCALAS COMPTALES'!$B$3:$C$6,2,0),"")</f>
        <v/>
      </c>
      <c r="R49" s="128"/>
      <c r="S49" s="158" t="str">
        <f>IFERROR(VLOOKUP(R49,'ESCALAS COMPTALES'!$B$9:$C$12,2,0),"")</f>
        <v/>
      </c>
      <c r="T49" s="186" t="str">
        <f t="shared" si="4"/>
        <v/>
      </c>
      <c r="U49" s="380" t="str">
        <f t="shared" si="5"/>
        <v/>
      </c>
      <c r="V49" s="88"/>
      <c r="W49" s="158" t="str">
        <f>IFERROR(VLOOKUP($V49,'ESCALAS COMPTALES'!$B$3:$C$6,2,0),"")</f>
        <v/>
      </c>
      <c r="X49" s="128" t="str">
        <f>IFERROR(VLOOKUP(V49,'ESCALAS COMPTALES'!$B$17:$C$20,2,0),"")</f>
        <v/>
      </c>
      <c r="Y49" s="158" t="str">
        <f>IFERROR(VLOOKUP(X49,'ESCALAS COMPTALES'!$B$9:$C$12,2,0),"")</f>
        <v/>
      </c>
      <c r="Z49" s="186" t="str">
        <f t="shared" si="6"/>
        <v/>
      </c>
      <c r="AA49" s="88"/>
      <c r="AB49" s="158" t="str">
        <f>IFERROR(VLOOKUP($AA49,'ESCALAS COMPTALES'!$B$3:$C$6,2,0),"")</f>
        <v/>
      </c>
      <c r="AC49" s="158"/>
      <c r="AD49" s="128" t="str">
        <f>IFERROR(VLOOKUP(AA49,'ESCALAS COMPTALES'!$B$17:$C$20,2,0),"")</f>
        <v/>
      </c>
      <c r="AE49" s="164" t="str">
        <f>IFERROR(VLOOKUP(AD49,'ESCALAS COMPTALES'!$B$9:$C$12,2,0),"")</f>
        <v/>
      </c>
      <c r="AF49" s="165" t="str">
        <f t="shared" si="7"/>
        <v/>
      </c>
      <c r="AG49" s="88"/>
      <c r="AH49" s="158" t="str">
        <f>IFERROR(VLOOKUP($AG49,'ESCALAS COMPTALES'!$B$3:$C$6,2,0),"")</f>
        <v/>
      </c>
      <c r="AI49" s="128" t="str">
        <f>IFERROR(VLOOKUP(AG49,'ESCALAS COMPTALES'!$B$17:$C$20,2,0),"")</f>
        <v/>
      </c>
      <c r="AJ49" s="158" t="str">
        <f>IFERROR(VLOOKUP(AI49,'ESCALAS COMPTALES'!$B$9:$C$12,2,0),"")</f>
        <v/>
      </c>
      <c r="AK49" s="186" t="str">
        <f t="shared" si="8"/>
        <v/>
      </c>
      <c r="AL49" s="380" t="str">
        <f t="shared" si="9"/>
        <v/>
      </c>
    </row>
    <row r="50" spans="1:38" ht="60" customHeight="1" x14ac:dyDescent="0.25">
      <c r="A50" s="1508"/>
      <c r="B50" s="1413"/>
      <c r="C50" s="1437" t="str">
        <f>'F3. EVALUACION PERIODO PRUEBA'!E44</f>
        <v/>
      </c>
      <c r="D50" s="706"/>
      <c r="E50" s="88"/>
      <c r="F50" s="158" t="str">
        <f>IFERROR(VLOOKUP($E50,'ESCALAS COMPTALES'!$B$3:$C$6,2,0),"")</f>
        <v/>
      </c>
      <c r="G50" s="123" t="str">
        <f>IFERROR(VLOOKUP(E50,'ESCALAS COMPTALES'!$B$17:$C$20,2,0),"")</f>
        <v/>
      </c>
      <c r="H50" s="158" t="str">
        <f>IFERROR(VLOOKUP(G50,'ESCALAS COMPTALES'!$B$9:$C$12,2,0),"")</f>
        <v/>
      </c>
      <c r="I50" s="186" t="str">
        <f t="shared" si="2"/>
        <v/>
      </c>
      <c r="J50" s="88"/>
      <c r="K50" s="158" t="str">
        <f>IFERROR(VLOOKUP($J50,'ESCALAS COMPTALES'!$B$3:$C$6,2,0),"")</f>
        <v/>
      </c>
      <c r="L50" s="128" t="str">
        <f>IFERROR(VLOOKUP(J50,'ESCALAS COMPTALES'!$B$17:$C$20,2,0),"")</f>
        <v/>
      </c>
      <c r="M50" s="158" t="str">
        <f>IFERROR(VLOOKUP(L50,'ESCALAS COMPTALES'!$B$9:$C$12,2,0),"")</f>
        <v/>
      </c>
      <c r="N50" s="164"/>
      <c r="O50" s="186" t="str">
        <f t="shared" si="3"/>
        <v/>
      </c>
      <c r="P50" s="92"/>
      <c r="Q50" s="158" t="str">
        <f>IFERROR(VLOOKUP($P50,'ESCALAS COMPTALES'!$B$3:$C$6,2,0),"")</f>
        <v/>
      </c>
      <c r="R50" s="128"/>
      <c r="S50" s="158" t="str">
        <f>IFERROR(VLOOKUP(R50,'ESCALAS COMPTALES'!$B$9:$C$12,2,0),"")</f>
        <v/>
      </c>
      <c r="T50" s="186" t="str">
        <f t="shared" si="4"/>
        <v/>
      </c>
      <c r="U50" s="380" t="str">
        <f t="shared" si="5"/>
        <v/>
      </c>
      <c r="V50" s="92"/>
      <c r="W50" s="158" t="str">
        <f>IFERROR(VLOOKUP($V50,'ESCALAS COMPTALES'!$B$3:$C$6,2,0),"")</f>
        <v/>
      </c>
      <c r="X50" s="128" t="str">
        <f>IFERROR(VLOOKUP(V50,'ESCALAS COMPTALES'!$B$17:$C$20,2,0),"")</f>
        <v/>
      </c>
      <c r="Y50" s="158" t="str">
        <f>IFERROR(VLOOKUP(X50,'ESCALAS COMPTALES'!$B$9:$C$12,2,0),"")</f>
        <v/>
      </c>
      <c r="Z50" s="186" t="str">
        <f t="shared" si="6"/>
        <v/>
      </c>
      <c r="AA50" s="88"/>
      <c r="AB50" s="158" t="str">
        <f>IFERROR(VLOOKUP($AA50,'ESCALAS COMPTALES'!$B$3:$C$6,2,0),"")</f>
        <v/>
      </c>
      <c r="AC50" s="158"/>
      <c r="AD50" s="128" t="str">
        <f>IFERROR(VLOOKUP(AA50,'ESCALAS COMPTALES'!$B$17:$C$20,2,0),"")</f>
        <v/>
      </c>
      <c r="AE50" s="164" t="str">
        <f>IFERROR(VLOOKUP(AD50,'ESCALAS COMPTALES'!$B$9:$C$12,2,0),"")</f>
        <v/>
      </c>
      <c r="AF50" s="165" t="str">
        <f t="shared" si="7"/>
        <v/>
      </c>
      <c r="AG50" s="92"/>
      <c r="AH50" s="158" t="str">
        <f>IFERROR(VLOOKUP($AG50,'ESCALAS COMPTALES'!$B$3:$C$6,2,0),"")</f>
        <v/>
      </c>
      <c r="AI50" s="128" t="str">
        <f>IFERROR(VLOOKUP(AG50,'ESCALAS COMPTALES'!$B$17:$C$20,2,0),"")</f>
        <v/>
      </c>
      <c r="AJ50" s="158" t="str">
        <f>IFERROR(VLOOKUP(AI50,'ESCALAS COMPTALES'!$B$9:$C$12,2,0),"")</f>
        <v/>
      </c>
      <c r="AK50" s="186" t="str">
        <f t="shared" si="8"/>
        <v/>
      </c>
      <c r="AL50" s="380" t="str">
        <f t="shared" si="9"/>
        <v/>
      </c>
    </row>
    <row r="51" spans="1:38" ht="60" customHeight="1" x14ac:dyDescent="0.25">
      <c r="A51" s="1508"/>
      <c r="B51" s="1413"/>
      <c r="C51" s="1437" t="str">
        <f>'F3. EVALUACION PERIODO PRUEBA'!E45</f>
        <v/>
      </c>
      <c r="D51" s="706"/>
      <c r="E51" s="88"/>
      <c r="F51" s="158" t="str">
        <f>IFERROR(VLOOKUP($E51,'ESCALAS COMPTALES'!$B$3:$C$6,2,0),"")</f>
        <v/>
      </c>
      <c r="G51" s="123" t="str">
        <f>IFERROR(VLOOKUP(E51,'ESCALAS COMPTALES'!$B$17:$C$20,2,0),"")</f>
        <v/>
      </c>
      <c r="H51" s="158" t="str">
        <f>IFERROR(VLOOKUP(G51,'ESCALAS COMPTALES'!$B$9:$C$12,2,0),"")</f>
        <v/>
      </c>
      <c r="I51" s="186" t="str">
        <f t="shared" si="2"/>
        <v/>
      </c>
      <c r="J51" s="88"/>
      <c r="K51" s="158" t="str">
        <f>IFERROR(VLOOKUP($J51,'ESCALAS COMPTALES'!$B$3:$C$6,2,0),"")</f>
        <v/>
      </c>
      <c r="L51" s="128" t="str">
        <f>IFERROR(VLOOKUP(J51,'ESCALAS COMPTALES'!$B$17:$C$20,2,0),"")</f>
        <v/>
      </c>
      <c r="M51" s="158" t="str">
        <f>IFERROR(VLOOKUP(L51,'ESCALAS COMPTALES'!$B$9:$C$12,2,0),"")</f>
        <v/>
      </c>
      <c r="N51" s="164"/>
      <c r="O51" s="186" t="str">
        <f t="shared" si="3"/>
        <v/>
      </c>
      <c r="P51" s="92"/>
      <c r="Q51" s="158" t="str">
        <f>IFERROR(VLOOKUP($P51,'ESCALAS COMPTALES'!$B$3:$C$6,2,0),"")</f>
        <v/>
      </c>
      <c r="R51" s="128"/>
      <c r="S51" s="158" t="str">
        <f>IFERROR(VLOOKUP(R51,'ESCALAS COMPTALES'!$B$9:$C$12,2,0),"")</f>
        <v/>
      </c>
      <c r="T51" s="186" t="str">
        <f t="shared" si="4"/>
        <v/>
      </c>
      <c r="U51" s="380" t="str">
        <f t="shared" si="5"/>
        <v/>
      </c>
      <c r="V51" s="88"/>
      <c r="W51" s="158" t="str">
        <f>IFERROR(VLOOKUP($V51,'ESCALAS COMPTALES'!$B$3:$C$6,2,0),"")</f>
        <v/>
      </c>
      <c r="X51" s="128" t="str">
        <f>IFERROR(VLOOKUP(V51,'ESCALAS COMPTALES'!$B$17:$C$20,2,0),"")</f>
        <v/>
      </c>
      <c r="Y51" s="158" t="str">
        <f>IFERROR(VLOOKUP(X51,'ESCALAS COMPTALES'!$B$9:$C$12,2,0),"")</f>
        <v/>
      </c>
      <c r="Z51" s="186" t="str">
        <f t="shared" si="6"/>
        <v/>
      </c>
      <c r="AA51" s="88"/>
      <c r="AB51" s="158" t="str">
        <f>IFERROR(VLOOKUP($AA51,'ESCALAS COMPTALES'!$B$3:$C$6,2,0),"")</f>
        <v/>
      </c>
      <c r="AC51" s="158"/>
      <c r="AD51" s="128" t="str">
        <f>IFERROR(VLOOKUP(AA51,'ESCALAS COMPTALES'!$B$17:$C$20,2,0),"")</f>
        <v/>
      </c>
      <c r="AE51" s="164" t="str">
        <f>IFERROR(VLOOKUP(AD51,'ESCALAS COMPTALES'!$B$9:$C$12,2,0),"")</f>
        <v/>
      </c>
      <c r="AF51" s="165" t="str">
        <f t="shared" si="7"/>
        <v/>
      </c>
      <c r="AG51" s="88"/>
      <c r="AH51" s="158" t="str">
        <f>IFERROR(VLOOKUP($AG51,'ESCALAS COMPTALES'!$B$3:$C$6,2,0),"")</f>
        <v/>
      </c>
      <c r="AI51" s="128" t="str">
        <f>IFERROR(VLOOKUP(AG51,'ESCALAS COMPTALES'!$B$17:$C$20,2,0),"")</f>
        <v/>
      </c>
      <c r="AJ51" s="158" t="str">
        <f>IFERROR(VLOOKUP(AI51,'ESCALAS COMPTALES'!$B$9:$C$12,2,0),"")</f>
        <v/>
      </c>
      <c r="AK51" s="186" t="str">
        <f t="shared" si="8"/>
        <v/>
      </c>
      <c r="AL51" s="380" t="str">
        <f t="shared" si="9"/>
        <v/>
      </c>
    </row>
    <row r="52" spans="1:38" ht="60" customHeight="1" thickBot="1" x14ac:dyDescent="0.3">
      <c r="A52" s="1508"/>
      <c r="B52" s="1413"/>
      <c r="C52" s="1510" t="str">
        <f>'F3. EVALUACION PERIODO PRUEBA'!E46</f>
        <v/>
      </c>
      <c r="D52" s="1511"/>
      <c r="E52" s="50"/>
      <c r="F52" s="159" t="str">
        <f>IFERROR(VLOOKUP($E52,'ESCALAS COMPTALES'!$B$3:$C$6,2,0),"")</f>
        <v/>
      </c>
      <c r="G52" s="215" t="str">
        <f>IFERROR(VLOOKUP(E52,'ESCALAS COMPTALES'!$B$17:$C$20,2,0),"")</f>
        <v/>
      </c>
      <c r="H52" s="159" t="str">
        <f>IFERROR(VLOOKUP(G52,'ESCALAS COMPTALES'!$B$9:$C$12,2,0),"")</f>
        <v/>
      </c>
      <c r="I52" s="161" t="str">
        <f t="shared" si="2"/>
        <v/>
      </c>
      <c r="J52" s="51"/>
      <c r="K52" s="159" t="str">
        <f>IFERROR(VLOOKUP($J52,'ESCALAS COMPTALES'!$B$3:$C$6,2,0),"")</f>
        <v/>
      </c>
      <c r="L52" s="123" t="str">
        <f>IFERROR(VLOOKUP(J52,'ESCALAS COMPTALES'!$B$17:$C$20,2,0),"")</f>
        <v/>
      </c>
      <c r="M52" s="159" t="str">
        <f>IFERROR(VLOOKUP(L52,'ESCALAS COMPTALES'!$B$9:$C$12,2,0),"")</f>
        <v/>
      </c>
      <c r="N52" s="166"/>
      <c r="O52" s="161" t="str">
        <f t="shared" si="3"/>
        <v/>
      </c>
      <c r="P52" s="93"/>
      <c r="Q52" s="159" t="str">
        <f>IFERROR(VLOOKUP($P52,'ESCALAS COMPTALES'!$B$3:$C$6,2,0),"")</f>
        <v/>
      </c>
      <c r="R52" s="214"/>
      <c r="S52" s="159" t="str">
        <f>IFERROR(VLOOKUP(R52,'ESCALAS COMPTALES'!$B$9:$C$12,2,0),"")</f>
        <v/>
      </c>
      <c r="T52" s="161" t="str">
        <f t="shared" si="4"/>
        <v/>
      </c>
      <c r="U52" s="381" t="str">
        <f t="shared" si="5"/>
        <v/>
      </c>
      <c r="V52" s="50"/>
      <c r="W52" s="159" t="str">
        <f>IFERROR(VLOOKUP($V52,'ESCALAS COMPTALES'!$B$3:$C$6,2,0),"")</f>
        <v/>
      </c>
      <c r="X52" s="214" t="str">
        <f>IFERROR(VLOOKUP(V52,'ESCALAS COMPTALES'!$B$17:$C$20,2,0),"")</f>
        <v/>
      </c>
      <c r="Y52" s="159" t="str">
        <f>IFERROR(VLOOKUP(X52,'ESCALAS COMPTALES'!$B$9:$C$12,2,0),"")</f>
        <v/>
      </c>
      <c r="Z52" s="161" t="str">
        <f t="shared" si="6"/>
        <v/>
      </c>
      <c r="AA52" s="50"/>
      <c r="AB52" s="159" t="str">
        <f>IFERROR(VLOOKUP($AA52,'ESCALAS COMPTALES'!$B$3:$C$6,2,0),"")</f>
        <v/>
      </c>
      <c r="AC52" s="229"/>
      <c r="AD52" s="123" t="str">
        <f>IFERROR(VLOOKUP(AA52,'ESCALAS COMPTALES'!$B$17:$C$20,2,0),"")</f>
        <v/>
      </c>
      <c r="AE52" s="166" t="str">
        <f>IFERROR(VLOOKUP(AD52,'ESCALAS COMPTALES'!$B$9:$C$12,2,0),"")</f>
        <v/>
      </c>
      <c r="AF52" s="167" t="str">
        <f t="shared" si="7"/>
        <v/>
      </c>
      <c r="AG52" s="50"/>
      <c r="AH52" s="159" t="str">
        <f>IFERROR(VLOOKUP($AG52,'ESCALAS COMPTALES'!$B$3:$C$6,2,0),"")</f>
        <v/>
      </c>
      <c r="AI52" s="123" t="str">
        <f>IFERROR(VLOOKUP(AG52,'ESCALAS COMPTALES'!$B$17:$C$20,2,0),"")</f>
        <v/>
      </c>
      <c r="AJ52" s="159" t="str">
        <f>IFERROR(VLOOKUP(AI52,'ESCALAS COMPTALES'!$B$9:$C$12,2,0),"")</f>
        <v/>
      </c>
      <c r="AK52" s="161" t="str">
        <f t="shared" si="8"/>
        <v/>
      </c>
      <c r="AL52" s="381" t="str">
        <f t="shared" si="9"/>
        <v/>
      </c>
    </row>
    <row r="53" spans="1:38" ht="43.5" customHeight="1" thickBot="1" x14ac:dyDescent="0.3">
      <c r="A53" s="1508"/>
      <c r="B53" s="1413"/>
      <c r="C53" s="1065" t="s">
        <v>361</v>
      </c>
      <c r="D53" s="1000">
        <f>B46</f>
        <v>0</v>
      </c>
      <c r="E53" s="1421"/>
      <c r="F53" s="168"/>
      <c r="G53" s="216" t="s">
        <v>389</v>
      </c>
      <c r="H53" s="168"/>
      <c r="I53" s="372" t="str">
        <f>IFERROR(AVERAGE(I46:I52),"")</f>
        <v/>
      </c>
      <c r="J53" s="1319" t="s">
        <v>389</v>
      </c>
      <c r="K53" s="1320"/>
      <c r="L53" s="1321"/>
      <c r="M53" s="337"/>
      <c r="N53" s="337"/>
      <c r="O53" s="373" t="str">
        <f>IFERROR(AVERAGE(O46:O52),"")</f>
        <v/>
      </c>
      <c r="P53" s="1319" t="s">
        <v>389</v>
      </c>
      <c r="Q53" s="1320"/>
      <c r="R53" s="1321"/>
      <c r="S53" s="339"/>
      <c r="T53" s="372" t="str">
        <f>IFERROR(AVERAGE(T46:T52),"")</f>
        <v/>
      </c>
      <c r="U53" s="373" t="str">
        <f>IFERROR(AVERAGE(U46:U52),"")</f>
        <v/>
      </c>
      <c r="V53" s="1319" t="s">
        <v>363</v>
      </c>
      <c r="W53" s="1320"/>
      <c r="X53" s="1320"/>
      <c r="Y53" s="168"/>
      <c r="Z53" s="372" t="str">
        <f>IFERROR(AVERAGE(Z46:Z52),"")</f>
        <v/>
      </c>
      <c r="AA53" s="1319" t="s">
        <v>363</v>
      </c>
      <c r="AB53" s="1320"/>
      <c r="AC53" s="1320"/>
      <c r="AD53" s="1321"/>
      <c r="AE53" s="338"/>
      <c r="AF53" s="374" t="str">
        <f>IFERROR(AVERAGE(AF46:AF52),"")</f>
        <v/>
      </c>
      <c r="AG53" s="1322" t="s">
        <v>363</v>
      </c>
      <c r="AH53" s="1323"/>
      <c r="AI53" s="1324"/>
      <c r="AJ53" s="338"/>
      <c r="AK53" s="372" t="str">
        <f>IFERROR(AVERAGE(AK46:AK52),"")</f>
        <v/>
      </c>
      <c r="AL53" s="372" t="str">
        <f>IFERROR(AVERAGE(AL46:AL52),"")</f>
        <v/>
      </c>
    </row>
    <row r="54" spans="1:38" ht="43.5" customHeight="1" thickBot="1" x14ac:dyDescent="0.3">
      <c r="A54" s="1509"/>
      <c r="B54" s="1414"/>
      <c r="C54" s="1321"/>
      <c r="D54" s="1319"/>
      <c r="E54" s="1321"/>
      <c r="F54" s="143"/>
      <c r="G54" s="900" t="s">
        <v>387</v>
      </c>
      <c r="H54" s="901"/>
      <c r="I54" s="901"/>
      <c r="J54" s="901"/>
      <c r="K54" s="901"/>
      <c r="L54" s="921"/>
      <c r="M54" s="143"/>
      <c r="N54" s="143"/>
      <c r="O54" s="1325" t="str">
        <f>IFERROR((U53),"")</f>
        <v/>
      </c>
      <c r="P54" s="1325"/>
      <c r="Q54" s="1325"/>
      <c r="R54" s="1325"/>
      <c r="S54" s="1325"/>
      <c r="T54" s="1325"/>
      <c r="U54" s="1326"/>
      <c r="V54" s="900" t="s">
        <v>388</v>
      </c>
      <c r="W54" s="901"/>
      <c r="X54" s="901"/>
      <c r="Y54" s="901"/>
      <c r="Z54" s="901"/>
      <c r="AA54" s="901"/>
      <c r="AB54" s="901"/>
      <c r="AC54" s="901"/>
      <c r="AD54" s="921"/>
      <c r="AE54" s="143"/>
      <c r="AF54" s="1325" t="str">
        <f>IFERROR((AL53),"")</f>
        <v/>
      </c>
      <c r="AG54" s="1325"/>
      <c r="AH54" s="1325"/>
      <c r="AI54" s="1325"/>
      <c r="AJ54" s="1325"/>
      <c r="AK54" s="1325"/>
      <c r="AL54" s="1326"/>
    </row>
    <row r="55" spans="1:38" ht="75" customHeight="1" thickBot="1" x14ac:dyDescent="0.3">
      <c r="A55" s="1530" t="s">
        <v>467</v>
      </c>
      <c r="B55" s="1531"/>
      <c r="C55" s="1531"/>
      <c r="D55" s="1531"/>
      <c r="E55" s="1531"/>
      <c r="F55" s="1531"/>
      <c r="G55" s="1531"/>
      <c r="H55" s="1531"/>
      <c r="I55" s="1531"/>
      <c r="J55" s="1531"/>
      <c r="K55" s="1531"/>
      <c r="L55" s="1531"/>
      <c r="M55" s="1531"/>
      <c r="N55" s="1531"/>
      <c r="O55" s="1531"/>
      <c r="P55" s="1531"/>
      <c r="Q55" s="1531"/>
      <c r="R55" s="1531"/>
      <c r="S55" s="1531"/>
      <c r="T55" s="1531"/>
      <c r="U55" s="1531"/>
      <c r="V55" s="1531"/>
      <c r="W55" s="1531"/>
      <c r="X55" s="1531"/>
      <c r="Y55" s="1531"/>
      <c r="Z55" s="1531"/>
      <c r="AA55" s="1531"/>
      <c r="AB55" s="1531"/>
      <c r="AC55" s="1531"/>
      <c r="AD55" s="1531"/>
      <c r="AE55" s="1531"/>
      <c r="AF55" s="1531"/>
      <c r="AG55" s="1531"/>
      <c r="AH55" s="1531"/>
      <c r="AI55" s="1531"/>
      <c r="AJ55" s="1531"/>
      <c r="AK55" s="1531"/>
      <c r="AL55" s="1532"/>
    </row>
    <row r="56" spans="1:38" ht="29.25" customHeight="1" x14ac:dyDescent="0.25">
      <c r="A56" s="482"/>
      <c r="B56" s="483"/>
      <c r="C56" s="484"/>
      <c r="D56" s="484"/>
      <c r="E56" s="1594" t="s">
        <v>240</v>
      </c>
      <c r="F56" s="1595"/>
      <c r="G56" s="1595"/>
      <c r="H56" s="1595"/>
      <c r="I56" s="1595"/>
      <c r="J56" s="1595"/>
      <c r="K56" s="1595"/>
      <c r="L56" s="1595"/>
      <c r="M56" s="1595"/>
      <c r="N56" s="1595"/>
      <c r="O56" s="1595"/>
      <c r="P56" s="1595"/>
      <c r="Q56" s="1595"/>
      <c r="R56" s="1595"/>
      <c r="S56" s="1595"/>
      <c r="T56" s="1595"/>
      <c r="U56" s="1595"/>
      <c r="V56" s="1595"/>
      <c r="W56" s="1595"/>
      <c r="X56" s="1596"/>
      <c r="Y56" s="499"/>
      <c r="Z56" s="1327" t="s">
        <v>469</v>
      </c>
      <c r="AA56" s="1328"/>
      <c r="AB56" s="1328"/>
      <c r="AC56" s="1328"/>
      <c r="AD56" s="1328"/>
      <c r="AE56" s="1328"/>
      <c r="AF56" s="1328"/>
      <c r="AG56" s="1328"/>
      <c r="AH56" s="1328"/>
      <c r="AI56" s="1328"/>
      <c r="AJ56" s="1328"/>
      <c r="AK56" s="1328"/>
      <c r="AL56" s="1329"/>
    </row>
    <row r="57" spans="1:38" ht="29.25" customHeight="1" x14ac:dyDescent="0.25">
      <c r="A57" s="482"/>
      <c r="B57" s="483"/>
      <c r="C57" s="484"/>
      <c r="D57" s="484"/>
      <c r="E57" s="1597"/>
      <c r="F57" s="1598"/>
      <c r="G57" s="1598"/>
      <c r="H57" s="1598"/>
      <c r="I57" s="1598"/>
      <c r="J57" s="1598"/>
      <c r="K57" s="1598"/>
      <c r="L57" s="1598"/>
      <c r="M57" s="1598"/>
      <c r="N57" s="1598"/>
      <c r="O57" s="1598"/>
      <c r="P57" s="1598"/>
      <c r="Q57" s="1598"/>
      <c r="R57" s="1598"/>
      <c r="S57" s="1598"/>
      <c r="T57" s="1598"/>
      <c r="U57" s="1598"/>
      <c r="V57" s="1598"/>
      <c r="W57" s="1598"/>
      <c r="X57" s="1599"/>
      <c r="Y57" s="499"/>
      <c r="Z57" s="1330" t="s">
        <v>466</v>
      </c>
      <c r="AA57" s="1331"/>
      <c r="AB57" s="1331"/>
      <c r="AC57" s="1331"/>
      <c r="AD57" s="1331"/>
      <c r="AE57" s="1331"/>
      <c r="AF57" s="1331"/>
      <c r="AG57" s="1331"/>
      <c r="AH57" s="1331"/>
      <c r="AI57" s="1331"/>
      <c r="AJ57" s="1331"/>
      <c r="AK57" s="1331"/>
      <c r="AL57" s="1332"/>
    </row>
    <row r="58" spans="1:38" ht="29.25" customHeight="1" x14ac:dyDescent="0.25">
      <c r="A58" s="482"/>
      <c r="B58" s="483"/>
      <c r="C58" s="484"/>
      <c r="D58" s="484"/>
      <c r="E58" s="1600" t="s">
        <v>465</v>
      </c>
      <c r="F58" s="1601"/>
      <c r="G58" s="1601"/>
      <c r="H58" s="1601"/>
      <c r="I58" s="1601"/>
      <c r="J58" s="1601"/>
      <c r="K58" s="1601"/>
      <c r="L58" s="1601"/>
      <c r="M58" s="1601"/>
      <c r="N58" s="1601"/>
      <c r="O58" s="1601"/>
      <c r="P58" s="1601"/>
      <c r="Q58" s="1601"/>
      <c r="R58" s="1601"/>
      <c r="S58" s="1601"/>
      <c r="T58" s="1601"/>
      <c r="U58" s="1601"/>
      <c r="V58" s="1601"/>
      <c r="W58" s="1601"/>
      <c r="X58" s="1602"/>
      <c r="Y58" s="499"/>
      <c r="Z58" s="1330" t="s">
        <v>430</v>
      </c>
      <c r="AA58" s="1331"/>
      <c r="AB58" s="1331"/>
      <c r="AC58" s="1331"/>
      <c r="AD58" s="1331"/>
      <c r="AE58" s="1331"/>
      <c r="AF58" s="1331"/>
      <c r="AG58" s="1331"/>
      <c r="AH58" s="1331"/>
      <c r="AI58" s="1331"/>
      <c r="AJ58" s="1331"/>
      <c r="AK58" s="1331"/>
      <c r="AL58" s="1332"/>
    </row>
    <row r="59" spans="1:38" ht="29.25" customHeight="1" thickBot="1" x14ac:dyDescent="0.3">
      <c r="A59" s="482"/>
      <c r="B59" s="483"/>
      <c r="C59" s="484"/>
      <c r="D59" s="484"/>
      <c r="E59" s="1603"/>
      <c r="F59" s="1604"/>
      <c r="G59" s="1604"/>
      <c r="H59" s="1604"/>
      <c r="I59" s="1604"/>
      <c r="J59" s="1604"/>
      <c r="K59" s="1604"/>
      <c r="L59" s="1604"/>
      <c r="M59" s="1604"/>
      <c r="N59" s="1604"/>
      <c r="O59" s="1604"/>
      <c r="P59" s="1604"/>
      <c r="Q59" s="1604"/>
      <c r="R59" s="1604"/>
      <c r="S59" s="1604"/>
      <c r="T59" s="1604"/>
      <c r="U59" s="1604"/>
      <c r="V59" s="1604"/>
      <c r="W59" s="1604"/>
      <c r="X59" s="1605"/>
      <c r="Y59" s="505"/>
      <c r="Z59" s="1333" t="s">
        <v>459</v>
      </c>
      <c r="AA59" s="1334"/>
      <c r="AB59" s="1334"/>
      <c r="AC59" s="1334"/>
      <c r="AD59" s="1334"/>
      <c r="AE59" s="1334"/>
      <c r="AF59" s="1334"/>
      <c r="AG59" s="1334"/>
      <c r="AH59" s="1334"/>
      <c r="AI59" s="1334"/>
      <c r="AJ59" s="460"/>
      <c r="AK59" s="460"/>
      <c r="AL59" s="461"/>
    </row>
    <row r="60" spans="1:38" ht="6.75" customHeight="1" thickBot="1" x14ac:dyDescent="0.3">
      <c r="A60" s="1524"/>
      <c r="B60" s="1525"/>
      <c r="C60" s="1525"/>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6"/>
    </row>
    <row r="61" spans="1:38" ht="31.5" customHeight="1" thickBot="1" x14ac:dyDescent="0.3">
      <c r="A61" s="1474" t="s">
        <v>52</v>
      </c>
      <c r="B61" s="1475"/>
      <c r="C61" s="1475"/>
      <c r="D61" s="1476"/>
      <c r="E61" s="1250" t="s">
        <v>384</v>
      </c>
      <c r="F61" s="1251"/>
      <c r="G61" s="1251"/>
      <c r="H61" s="1251"/>
      <c r="I61" s="1252"/>
      <c r="J61" s="1250" t="s">
        <v>385</v>
      </c>
      <c r="K61" s="1251"/>
      <c r="L61" s="1251"/>
      <c r="M61" s="1251"/>
      <c r="N61" s="1251"/>
      <c r="O61" s="1252"/>
      <c r="P61" s="1142" t="s">
        <v>386</v>
      </c>
      <c r="Q61" s="1143"/>
      <c r="R61" s="1143"/>
      <c r="S61" s="1143"/>
      <c r="T61" s="1143"/>
      <c r="U61" s="1144"/>
      <c r="V61" s="1250" t="s">
        <v>384</v>
      </c>
      <c r="W61" s="1251"/>
      <c r="X61" s="1251"/>
      <c r="Y61" s="1251"/>
      <c r="Z61" s="1252"/>
      <c r="AA61" s="1250" t="s">
        <v>385</v>
      </c>
      <c r="AB61" s="1251"/>
      <c r="AC61" s="1251"/>
      <c r="AD61" s="1251"/>
      <c r="AE61" s="1251"/>
      <c r="AF61" s="1252"/>
      <c r="AG61" s="1142" t="s">
        <v>386</v>
      </c>
      <c r="AH61" s="1143"/>
      <c r="AI61" s="1143"/>
      <c r="AJ61" s="1143"/>
      <c r="AK61" s="1143"/>
      <c r="AL61" s="1144"/>
    </row>
    <row r="62" spans="1:38" ht="39" customHeight="1" thickBot="1" x14ac:dyDescent="0.3">
      <c r="A62" s="69" t="s">
        <v>257</v>
      </c>
      <c r="B62" s="69" t="s">
        <v>258</v>
      </c>
      <c r="C62" s="1142" t="s">
        <v>259</v>
      </c>
      <c r="D62" s="1143"/>
      <c r="E62" s="154" t="s">
        <v>434</v>
      </c>
      <c r="F62" s="155" t="s">
        <v>357</v>
      </c>
      <c r="G62" s="201" t="s">
        <v>433</v>
      </c>
      <c r="H62" s="155" t="s">
        <v>359</v>
      </c>
      <c r="I62" s="156" t="s">
        <v>329</v>
      </c>
      <c r="J62" s="154" t="s">
        <v>434</v>
      </c>
      <c r="K62" s="155" t="s">
        <v>357</v>
      </c>
      <c r="L62" s="201" t="s">
        <v>433</v>
      </c>
      <c r="M62" s="155" t="s">
        <v>358</v>
      </c>
      <c r="N62" s="169"/>
      <c r="O62" s="156" t="s">
        <v>329</v>
      </c>
      <c r="P62" s="154" t="s">
        <v>431</v>
      </c>
      <c r="Q62" s="155" t="s">
        <v>357</v>
      </c>
      <c r="R62" s="201" t="s">
        <v>432</v>
      </c>
      <c r="S62" s="155" t="s">
        <v>358</v>
      </c>
      <c r="T62" s="156" t="s">
        <v>329</v>
      </c>
      <c r="U62" s="485" t="s">
        <v>131</v>
      </c>
      <c r="V62" s="154" t="s">
        <v>431</v>
      </c>
      <c r="W62" s="155" t="s">
        <v>357</v>
      </c>
      <c r="X62" s="201" t="s">
        <v>432</v>
      </c>
      <c r="Y62" s="155" t="s">
        <v>358</v>
      </c>
      <c r="Z62" s="156" t="s">
        <v>329</v>
      </c>
      <c r="AA62" s="154" t="s">
        <v>431</v>
      </c>
      <c r="AB62" s="155" t="s">
        <v>357</v>
      </c>
      <c r="AC62" s="155"/>
      <c r="AD62" s="201" t="s">
        <v>432</v>
      </c>
      <c r="AE62" s="155" t="s">
        <v>358</v>
      </c>
      <c r="AF62" s="156" t="s">
        <v>329</v>
      </c>
      <c r="AG62" s="154" t="s">
        <v>431</v>
      </c>
      <c r="AH62" s="155" t="s">
        <v>357</v>
      </c>
      <c r="AI62" s="201" t="s">
        <v>432</v>
      </c>
      <c r="AJ62" s="155" t="s">
        <v>358</v>
      </c>
      <c r="AK62" s="169" t="s">
        <v>329</v>
      </c>
      <c r="AL62" s="462" t="s">
        <v>130</v>
      </c>
    </row>
    <row r="63" spans="1:38" ht="60" customHeight="1" x14ac:dyDescent="0.25">
      <c r="A63" s="1452">
        <v>2</v>
      </c>
      <c r="B63" s="1412">
        <f>'F1. CONCERTACION DE COMPROMISOS'!B49</f>
        <v>0</v>
      </c>
      <c r="C63" s="1451" t="str">
        <f>'F3. EVALUACION PERIODO PRUEBA'!E49</f>
        <v/>
      </c>
      <c r="D63" s="564"/>
      <c r="E63" s="48"/>
      <c r="F63" s="170" t="str">
        <f>IFERROR(VLOOKUP($E63,'ESCALAS COMPTALES'!$B$3:$C$6,2,0),"")</f>
        <v/>
      </c>
      <c r="G63" s="122" t="str">
        <f>IFERROR(VLOOKUP(E63,'ESCALAS COMPTALES'!$B$17:$C$20,2,0),"")</f>
        <v/>
      </c>
      <c r="H63" s="170" t="str">
        <f>IFERROR(VLOOKUP($G63,'ESCALAS COMPTALES'!$B$9:$C$12,2,0),"")</f>
        <v/>
      </c>
      <c r="I63" s="171" t="str">
        <f t="shared" ref="I63:I69" si="10">IFERROR(($F63*0.3+$H63*0.7),"")</f>
        <v/>
      </c>
      <c r="J63" s="48"/>
      <c r="K63" s="170" t="str">
        <f>IFERROR(VLOOKUP($J63,'ESCALAS COMPTALES'!$B$3:$C$6,2,0),"")</f>
        <v/>
      </c>
      <c r="L63" s="194" t="str">
        <f>IFERROR(VLOOKUP(J63,'ESCALAS COMPTALES'!$B$17:$C$20,2,0),"")</f>
        <v/>
      </c>
      <c r="M63" s="170" t="str">
        <f>IFERROR(VLOOKUP($L63,'ESCALAS COMPTALES'!$B$9:$C$12,2,0),"")</f>
        <v/>
      </c>
      <c r="N63" s="222"/>
      <c r="O63" s="171" t="str">
        <f>IFERROR(($K63*0.3+$M63*0.7),"")</f>
        <v/>
      </c>
      <c r="P63" s="48"/>
      <c r="Q63" s="170" t="str">
        <f>IFERROR(VLOOKUP($P63,'ESCALAS COMPTALES'!$B$3:$C$6,2,0),"")</f>
        <v/>
      </c>
      <c r="R63" s="122" t="str">
        <f>IFERROR(VLOOKUP(P63,'ESCALAS COMPTALES'!$B$17:$C$20,2,0),"")</f>
        <v/>
      </c>
      <c r="S63" s="170" t="str">
        <f>IFERROR(VLOOKUP($R63,'ESCALAS COMPTALES'!$B$9:$C$12,2,0),"")</f>
        <v/>
      </c>
      <c r="T63" s="172" t="str">
        <f t="shared" ref="T63:T68" si="11">IFERROR(($Q63*0.3+$S63*0.7),"")</f>
        <v/>
      </c>
      <c r="U63" s="382" t="str">
        <f>IFERROR(AVERAGE($I63,$O63,$T63),"")</f>
        <v/>
      </c>
      <c r="V63" s="89"/>
      <c r="W63" s="170" t="str">
        <f>IFERROR(VLOOKUP($V63,'ESCALAS COMPTALES'!$B$3:$C$6,2,0),"")</f>
        <v/>
      </c>
      <c r="X63" s="122" t="str">
        <f>IFERROR(VLOOKUP(V63,'ESCALAS COMPTALES'!$B$17:$C$20,2,0),"")</f>
        <v/>
      </c>
      <c r="Y63" s="170" t="str">
        <f>IFERROR(VLOOKUP($X63,'ESCALAS COMPTALES'!$B$9:$C$12,2,0),"")</f>
        <v/>
      </c>
      <c r="Z63" s="171" t="str">
        <f t="shared" ref="Z63:Z68" si="12">IFERROR(($W63*0.3+$Y63*0.7),"")</f>
        <v/>
      </c>
      <c r="AA63" s="48"/>
      <c r="AB63" s="170" t="str">
        <f>IFERROR(VLOOKUP($AA63,'ESCALAS COMPTALES'!$B$3:$C$6,2,0),"")</f>
        <v/>
      </c>
      <c r="AC63" s="170"/>
      <c r="AD63" s="122" t="str">
        <f>IFERROR(VLOOKUP(AA63,'ESCALAS COMPTALES'!$B$17:$C$20,2,0),"")</f>
        <v/>
      </c>
      <c r="AE63" s="170" t="str">
        <f>IFERROR(VLOOKUP($AD63,'ESCALAS COMPTALES'!$B$9:$C$12,2,0),"")</f>
        <v/>
      </c>
      <c r="AF63" s="171" t="str">
        <f>IFERROR(($AB63*0.3+$AE63*0.7),"")</f>
        <v/>
      </c>
      <c r="AG63" s="48"/>
      <c r="AH63" s="170" t="str">
        <f>IFERROR(VLOOKUP($AG63,'ESCALAS COMPTALES'!$B$3:$C$6,2,0),"")</f>
        <v/>
      </c>
      <c r="AI63" s="122" t="str">
        <f>IFERROR(VLOOKUP(AG63,'ESCALAS COMPTALES'!$B$17:$C$20,2,0),"")</f>
        <v/>
      </c>
      <c r="AJ63" s="170" t="str">
        <f>IFERROR(VLOOKUP($AI63,'ESCALAS COMPTALES'!$B$9:$C$12,2,0),"")</f>
        <v/>
      </c>
      <c r="AK63" s="172" t="str">
        <f t="shared" ref="AK63:AK68" si="13">IFERROR(($AH63*0.3+$AJ63*0.7),"")</f>
        <v/>
      </c>
      <c r="AL63" s="382" t="str">
        <f>IFERROR(AVERAGE($Z63,$AF63,$AK63),"")</f>
        <v/>
      </c>
    </row>
    <row r="64" spans="1:38" ht="60" customHeight="1" x14ac:dyDescent="0.25">
      <c r="A64" s="1453"/>
      <c r="B64" s="1413"/>
      <c r="C64" s="1408" t="str">
        <f>'F3. EVALUACION PERIODO PRUEBA'!E50</f>
        <v/>
      </c>
      <c r="D64" s="706"/>
      <c r="E64" s="88"/>
      <c r="F64" s="158" t="str">
        <f>IFERROR(VLOOKUP($E64,'ESCALAS COMPTALES'!$B$3:$C$6,2,0),"")</f>
        <v/>
      </c>
      <c r="G64" s="128" t="str">
        <f>IFERROR(VLOOKUP(E64,'ESCALAS COMPTALES'!$B$17:$C$20,2,0),"")</f>
        <v/>
      </c>
      <c r="H64" s="158" t="str">
        <f>IFERROR(VLOOKUP($G64,'ESCALAS COMPTALES'!$B$9:$C$12,2,0),"")</f>
        <v/>
      </c>
      <c r="I64" s="186" t="str">
        <f t="shared" si="10"/>
        <v/>
      </c>
      <c r="J64" s="88"/>
      <c r="K64" s="158" t="str">
        <f>IFERROR(VLOOKUP($J64,'ESCALAS COMPTALES'!$B$3:$C$6,2,0),"")</f>
        <v/>
      </c>
      <c r="L64" s="195" t="str">
        <f>IFERROR(VLOOKUP(J64,'ESCALAS COMPTALES'!$B$17:$C$20,2,0),"")</f>
        <v/>
      </c>
      <c r="M64" s="158" t="str">
        <f>IFERROR(VLOOKUP($L64,'ESCALAS COMPTALES'!$B$9:$C$12,2,0),"")</f>
        <v/>
      </c>
      <c r="N64" s="164"/>
      <c r="O64" s="186" t="str">
        <f t="shared" ref="O64:O69" si="14">IFERROR(($K64*0.3+$M64*0.7),"")</f>
        <v/>
      </c>
      <c r="P64" s="88"/>
      <c r="Q64" s="158" t="str">
        <f>IFERROR(VLOOKUP($P64,'ESCALAS COMPTALES'!$B$3:$C$6,2,0),"")</f>
        <v/>
      </c>
      <c r="R64" s="128" t="str">
        <f>IFERROR(VLOOKUP(P64,'ESCALAS COMPTALES'!$B$17:$C$20,2,0),"")</f>
        <v/>
      </c>
      <c r="S64" s="158" t="str">
        <f>IFERROR(VLOOKUP($R64,'ESCALAS COMPTALES'!$B$9:$C$12,2,0),"")</f>
        <v/>
      </c>
      <c r="T64" s="173" t="str">
        <f t="shared" si="11"/>
        <v/>
      </c>
      <c r="U64" s="380" t="str">
        <f t="shared" ref="U64:U69" si="15">IFERROR(AVERAGE($I64,$O64,$T64),"")</f>
        <v/>
      </c>
      <c r="V64" s="90"/>
      <c r="W64" s="158" t="str">
        <f>IFERROR(VLOOKUP($V64,'ESCALAS COMPTALES'!$B$3:$C$6,2,0),"")</f>
        <v/>
      </c>
      <c r="X64" s="128" t="str">
        <f>IFERROR(VLOOKUP(V64,'ESCALAS COMPTALES'!$B$17:$C$20,2,0),"")</f>
        <v/>
      </c>
      <c r="Y64" s="158" t="str">
        <f>IFERROR(VLOOKUP($X64,'ESCALAS COMPTALES'!$B$9:$C$12,2,0),"")</f>
        <v/>
      </c>
      <c r="Z64" s="186" t="str">
        <f t="shared" si="12"/>
        <v/>
      </c>
      <c r="AA64" s="88"/>
      <c r="AB64" s="158" t="str">
        <f>IFERROR(VLOOKUP($AA64,'ESCALAS COMPTALES'!$B$3:$C$6,2,0),"")</f>
        <v/>
      </c>
      <c r="AC64" s="158"/>
      <c r="AD64" s="128" t="str">
        <f>IFERROR(VLOOKUP(AA64,'ESCALAS COMPTALES'!$B$17:$C$20,2,0),"")</f>
        <v/>
      </c>
      <c r="AE64" s="158" t="str">
        <f>IFERROR(VLOOKUP($AD64,'ESCALAS COMPTALES'!$B$9:$C$12,2,0),"")</f>
        <v/>
      </c>
      <c r="AF64" s="186" t="str">
        <f t="shared" ref="AF64:AF69" si="16">IFERROR(($AB64*0.3+$AE64*0.7),"")</f>
        <v/>
      </c>
      <c r="AG64" s="88"/>
      <c r="AH64" s="158" t="str">
        <f>IFERROR(VLOOKUP($AG64,'ESCALAS COMPTALES'!$B$3:$C$6,2,0),"")</f>
        <v/>
      </c>
      <c r="AI64" s="128" t="str">
        <f>IFERROR(VLOOKUP(AG64,'ESCALAS COMPTALES'!$B$17:$C$20,2,0),"")</f>
        <v/>
      </c>
      <c r="AJ64" s="158" t="str">
        <f>IFERROR(VLOOKUP($AI64,'ESCALAS COMPTALES'!$B$9:$C$12,2,0),"")</f>
        <v/>
      </c>
      <c r="AK64" s="173" t="str">
        <f t="shared" si="13"/>
        <v/>
      </c>
      <c r="AL64" s="380" t="str">
        <f t="shared" ref="AL64:AL69" si="17">IFERROR(AVERAGE($Z64,$AF64,$AK64),"")</f>
        <v/>
      </c>
    </row>
    <row r="65" spans="1:38" ht="60" customHeight="1" x14ac:dyDescent="0.25">
      <c r="A65" s="1453"/>
      <c r="B65" s="1413"/>
      <c r="C65" s="1408" t="str">
        <f>'F3. EVALUACION PERIODO PRUEBA'!E51</f>
        <v/>
      </c>
      <c r="D65" s="706"/>
      <c r="E65" s="88"/>
      <c r="F65" s="158" t="str">
        <f>IFERROR(VLOOKUP($E65,'ESCALAS COMPTALES'!$B$3:$C$6,2,0),"")</f>
        <v/>
      </c>
      <c r="G65" s="123" t="str">
        <f>IFERROR(VLOOKUP(E65,'ESCALAS COMPTALES'!$B$17:$C$20,2,0),"")</f>
        <v/>
      </c>
      <c r="H65" s="158" t="str">
        <f>IFERROR(VLOOKUP($G65,'ESCALAS COMPTALES'!$B$9:$C$12,2,0),"")</f>
        <v/>
      </c>
      <c r="I65" s="186" t="str">
        <f t="shared" si="10"/>
        <v/>
      </c>
      <c r="J65" s="88"/>
      <c r="K65" s="158" t="str">
        <f>IFERROR(VLOOKUP($J65,'ESCALAS COMPTALES'!$B$3:$C$6,2,0),"")</f>
        <v/>
      </c>
      <c r="L65" s="195" t="str">
        <f>IFERROR(VLOOKUP(J65,'ESCALAS COMPTALES'!$B$17:$C$20,2,0),"")</f>
        <v/>
      </c>
      <c r="M65" s="158" t="str">
        <f>IFERROR(VLOOKUP($L65,'ESCALAS COMPTALES'!$B$9:$C$12,2,0),"")</f>
        <v/>
      </c>
      <c r="N65" s="164"/>
      <c r="O65" s="186" t="str">
        <f t="shared" si="14"/>
        <v/>
      </c>
      <c r="P65" s="88"/>
      <c r="Q65" s="158" t="str">
        <f>IFERROR(VLOOKUP($P65,'ESCALAS COMPTALES'!$B$3:$C$6,2,0),"")</f>
        <v/>
      </c>
      <c r="R65" s="123" t="str">
        <f>IFERROR(VLOOKUP(P65,'ESCALAS COMPTALES'!$B$17:$C$20,2,0),"")</f>
        <v/>
      </c>
      <c r="S65" s="158" t="str">
        <f>IFERROR(VLOOKUP($R65,'ESCALAS COMPTALES'!$B$9:$C$12,2,0),"")</f>
        <v/>
      </c>
      <c r="T65" s="173" t="str">
        <f t="shared" si="11"/>
        <v/>
      </c>
      <c r="U65" s="380" t="str">
        <f t="shared" si="15"/>
        <v/>
      </c>
      <c r="V65" s="90"/>
      <c r="W65" s="158" t="str">
        <f>IFERROR(VLOOKUP($V65,'ESCALAS COMPTALES'!$B$3:$C$6,2,0),"")</f>
        <v/>
      </c>
      <c r="X65" s="123" t="str">
        <f>IFERROR(VLOOKUP(V65,'ESCALAS COMPTALES'!$B$17:$C$20,2,0),"")</f>
        <v/>
      </c>
      <c r="Y65" s="158" t="str">
        <f>IFERROR(VLOOKUP($X65,'ESCALAS COMPTALES'!$B$9:$C$12,2,0),"")</f>
        <v/>
      </c>
      <c r="Z65" s="186" t="str">
        <f t="shared" si="12"/>
        <v/>
      </c>
      <c r="AA65" s="88"/>
      <c r="AB65" s="158" t="str">
        <f>IFERROR(VLOOKUP($AA65,'ESCALAS COMPTALES'!$B$3:$C$6,2,0),"")</f>
        <v/>
      </c>
      <c r="AC65" s="170"/>
      <c r="AD65" s="123" t="str">
        <f>IFERROR(VLOOKUP(AA65,'ESCALAS COMPTALES'!$B$17:$C$20,2,0),"")</f>
        <v/>
      </c>
      <c r="AE65" s="158" t="str">
        <f>IFERROR(VLOOKUP($AD65,'ESCALAS COMPTALES'!$B$9:$C$12,2,0),"")</f>
        <v/>
      </c>
      <c r="AF65" s="186" t="str">
        <f t="shared" si="16"/>
        <v/>
      </c>
      <c r="AG65" s="88"/>
      <c r="AH65" s="158" t="str">
        <f>IFERROR(VLOOKUP($AG65,'ESCALAS COMPTALES'!$B$3:$C$6,2,0),"")</f>
        <v/>
      </c>
      <c r="AI65" s="123" t="str">
        <f>IFERROR(VLOOKUP(AG65,'ESCALAS COMPTALES'!$B$17:$C$20,2,0),"")</f>
        <v/>
      </c>
      <c r="AJ65" s="158" t="str">
        <f>IFERROR(VLOOKUP($AI65,'ESCALAS COMPTALES'!$B$9:$C$12,2,0),"")</f>
        <v/>
      </c>
      <c r="AK65" s="173" t="str">
        <f t="shared" si="13"/>
        <v/>
      </c>
      <c r="AL65" s="380" t="str">
        <f t="shared" si="17"/>
        <v/>
      </c>
    </row>
    <row r="66" spans="1:38" ht="60" customHeight="1" x14ac:dyDescent="0.25">
      <c r="A66" s="1453"/>
      <c r="B66" s="1413"/>
      <c r="C66" s="1408" t="str">
        <f>'F3. EVALUACION PERIODO PRUEBA'!E52</f>
        <v/>
      </c>
      <c r="D66" s="706"/>
      <c r="E66" s="88"/>
      <c r="F66" s="158" t="str">
        <f>IFERROR(VLOOKUP($E66,'ESCALAS COMPTALES'!$B$3:$C$6,2,0),"")</f>
        <v/>
      </c>
      <c r="G66" s="123" t="str">
        <f>IFERROR(VLOOKUP(E66,'ESCALAS COMPTALES'!$B$17:$C$20,2,0),"")</f>
        <v/>
      </c>
      <c r="H66" s="158" t="str">
        <f>IFERROR(VLOOKUP($G66,'ESCALAS COMPTALES'!$B$9:$C$12,2,0),"")</f>
        <v/>
      </c>
      <c r="I66" s="186" t="str">
        <f t="shared" si="10"/>
        <v/>
      </c>
      <c r="J66" s="88"/>
      <c r="K66" s="158" t="str">
        <f>IFERROR(VLOOKUP($J66,'ESCALAS COMPTALES'!$B$3:$C$6,2,0),"")</f>
        <v/>
      </c>
      <c r="L66" s="195" t="str">
        <f>IFERROR(VLOOKUP(J66,'ESCALAS COMPTALES'!$B$17:$C$20,2,0),"")</f>
        <v/>
      </c>
      <c r="M66" s="158" t="str">
        <f>IFERROR(VLOOKUP($L66,'ESCALAS COMPTALES'!$B$9:$C$12,2,0),"")</f>
        <v/>
      </c>
      <c r="N66" s="164"/>
      <c r="O66" s="186" t="str">
        <f t="shared" si="14"/>
        <v/>
      </c>
      <c r="P66" s="88"/>
      <c r="Q66" s="158" t="str">
        <f>IFERROR(VLOOKUP($P66,'ESCALAS COMPTALES'!$B$3:$C$6,2,0),"")</f>
        <v/>
      </c>
      <c r="R66" s="123" t="str">
        <f>IFERROR(VLOOKUP(P66,'ESCALAS COMPTALES'!$B$17:$C$20,2,0),"")</f>
        <v/>
      </c>
      <c r="S66" s="158" t="str">
        <f>IFERROR(VLOOKUP($R66,'ESCALAS COMPTALES'!$B$9:$C$12,2,0),"")</f>
        <v/>
      </c>
      <c r="T66" s="173" t="str">
        <f t="shared" si="11"/>
        <v/>
      </c>
      <c r="U66" s="380" t="str">
        <f t="shared" si="15"/>
        <v/>
      </c>
      <c r="V66" s="90"/>
      <c r="W66" s="158" t="str">
        <f>IFERROR(VLOOKUP($V66,'ESCALAS COMPTALES'!$B$3:$C$6,2,0),"")</f>
        <v/>
      </c>
      <c r="X66" s="123" t="str">
        <f>IFERROR(VLOOKUP(V66,'ESCALAS COMPTALES'!$B$17:$C$20,2,0),"")</f>
        <v/>
      </c>
      <c r="Y66" s="158" t="str">
        <f>IFERROR(VLOOKUP($X66,'ESCALAS COMPTALES'!$B$9:$C$12,2,0),"")</f>
        <v/>
      </c>
      <c r="Z66" s="186" t="str">
        <f t="shared" si="12"/>
        <v/>
      </c>
      <c r="AA66" s="88"/>
      <c r="AB66" s="158" t="str">
        <f>IFERROR(VLOOKUP($AA66,'ESCALAS COMPTALES'!$B$3:$C$6,2,0),"")</f>
        <v/>
      </c>
      <c r="AC66" s="170"/>
      <c r="AD66" s="123" t="str">
        <f>IFERROR(VLOOKUP(AA66,'ESCALAS COMPTALES'!$B$17:$C$20,2,0),"")</f>
        <v/>
      </c>
      <c r="AE66" s="158" t="str">
        <f>IFERROR(VLOOKUP($AD66,'ESCALAS COMPTALES'!$B$9:$C$12,2,0),"")</f>
        <v/>
      </c>
      <c r="AF66" s="186" t="str">
        <f t="shared" si="16"/>
        <v/>
      </c>
      <c r="AG66" s="88"/>
      <c r="AH66" s="158" t="str">
        <f>IFERROR(VLOOKUP($AG66,'ESCALAS COMPTALES'!$B$3:$C$6,2,0),"")</f>
        <v/>
      </c>
      <c r="AI66" s="123" t="str">
        <f>IFERROR(VLOOKUP(AG66,'ESCALAS COMPTALES'!$B$17:$C$20,2,0),"")</f>
        <v/>
      </c>
      <c r="AJ66" s="158" t="str">
        <f>IFERROR(VLOOKUP($AI66,'ESCALAS COMPTALES'!$B$9:$C$12,2,0),"")</f>
        <v/>
      </c>
      <c r="AK66" s="173" t="str">
        <f t="shared" si="13"/>
        <v/>
      </c>
      <c r="AL66" s="380" t="str">
        <f t="shared" si="17"/>
        <v/>
      </c>
    </row>
    <row r="67" spans="1:38" ht="60" customHeight="1" x14ac:dyDescent="0.25">
      <c r="A67" s="1453"/>
      <c r="B67" s="1413"/>
      <c r="C67" s="1408" t="str">
        <f>'F3. EVALUACION PERIODO PRUEBA'!E53</f>
        <v/>
      </c>
      <c r="D67" s="706"/>
      <c r="E67" s="88"/>
      <c r="F67" s="158" t="str">
        <f>IFERROR(VLOOKUP($E67,'ESCALAS COMPTALES'!$B$3:$C$6,2,0),"")</f>
        <v/>
      </c>
      <c r="G67" s="123" t="str">
        <f>IFERROR(VLOOKUP(E67,'ESCALAS COMPTALES'!$B$17:$C$20,2,0),"")</f>
        <v/>
      </c>
      <c r="H67" s="158" t="str">
        <f>IFERROR(VLOOKUP($G67,'ESCALAS COMPTALES'!$B$9:$C$12,2,0),"")</f>
        <v/>
      </c>
      <c r="I67" s="186" t="str">
        <f t="shared" si="10"/>
        <v/>
      </c>
      <c r="J67" s="88"/>
      <c r="K67" s="158" t="str">
        <f>IFERROR(VLOOKUP($J67,'ESCALAS COMPTALES'!$B$3:$C$6,2,0),"")</f>
        <v/>
      </c>
      <c r="L67" s="195" t="str">
        <f>IFERROR(VLOOKUP(J67,'ESCALAS COMPTALES'!$B$17:$C$20,2,0),"")</f>
        <v/>
      </c>
      <c r="M67" s="158" t="str">
        <f>IFERROR(VLOOKUP($L67,'ESCALAS COMPTALES'!$B$9:$C$12,2,0),"")</f>
        <v/>
      </c>
      <c r="N67" s="164"/>
      <c r="O67" s="186" t="str">
        <f t="shared" si="14"/>
        <v/>
      </c>
      <c r="P67" s="92"/>
      <c r="Q67" s="158" t="str">
        <f>IFERROR(VLOOKUP($P67,'ESCALAS COMPTALES'!$B$3:$C$6,2,0),"")</f>
        <v/>
      </c>
      <c r="R67" s="123" t="str">
        <f>IFERROR(VLOOKUP(P67,'ESCALAS COMPTALES'!$B$17:$C$20,2,0),"")</f>
        <v/>
      </c>
      <c r="S67" s="158" t="str">
        <f>IFERROR(VLOOKUP($R67,'ESCALAS COMPTALES'!$B$9:$C$12,2,0),"")</f>
        <v/>
      </c>
      <c r="T67" s="173" t="str">
        <f t="shared" si="11"/>
        <v/>
      </c>
      <c r="U67" s="380" t="str">
        <f t="shared" si="15"/>
        <v/>
      </c>
      <c r="V67" s="91"/>
      <c r="W67" s="158" t="str">
        <f>IFERROR(VLOOKUP($V67,'ESCALAS COMPTALES'!$B$3:$C$6,2,0),"")</f>
        <v/>
      </c>
      <c r="X67" s="123" t="str">
        <f>IFERROR(VLOOKUP(V67,'ESCALAS COMPTALES'!$B$17:$C$20,2,0),"")</f>
        <v/>
      </c>
      <c r="Y67" s="158" t="str">
        <f>IFERROR(VLOOKUP($X67,'ESCALAS COMPTALES'!$B$9:$C$12,2,0),"")</f>
        <v/>
      </c>
      <c r="Z67" s="186" t="str">
        <f t="shared" si="12"/>
        <v/>
      </c>
      <c r="AA67" s="88"/>
      <c r="AB67" s="158" t="str">
        <f>IFERROR(VLOOKUP($AA67,'ESCALAS COMPTALES'!$B$3:$C$6,2,0),"")</f>
        <v/>
      </c>
      <c r="AC67" s="170"/>
      <c r="AD67" s="123" t="str">
        <f>IFERROR(VLOOKUP(AA67,'ESCALAS COMPTALES'!$B$17:$C$20,2,0),"")</f>
        <v/>
      </c>
      <c r="AE67" s="158" t="str">
        <f>IFERROR(VLOOKUP($AD67,'ESCALAS COMPTALES'!$B$9:$C$12,2,0),"")</f>
        <v/>
      </c>
      <c r="AF67" s="186" t="str">
        <f t="shared" si="16"/>
        <v/>
      </c>
      <c r="AG67" s="92"/>
      <c r="AH67" s="158" t="str">
        <f>IFERROR(VLOOKUP($AG67,'ESCALAS COMPTALES'!$B$3:$C$6,2,0),"")</f>
        <v/>
      </c>
      <c r="AI67" s="123" t="str">
        <f>IFERROR(VLOOKUP(AG67,'ESCALAS COMPTALES'!$B$17:$C$20,2,0),"")</f>
        <v/>
      </c>
      <c r="AJ67" s="158" t="str">
        <f>IFERROR(VLOOKUP($AI67,'ESCALAS COMPTALES'!$B$9:$C$12,2,0),"")</f>
        <v/>
      </c>
      <c r="AK67" s="173" t="str">
        <f t="shared" si="13"/>
        <v/>
      </c>
      <c r="AL67" s="380" t="str">
        <f t="shared" si="17"/>
        <v/>
      </c>
    </row>
    <row r="68" spans="1:38" ht="60" customHeight="1" x14ac:dyDescent="0.25">
      <c r="A68" s="1453"/>
      <c r="B68" s="1413"/>
      <c r="C68" s="1408" t="str">
        <f>'F3. EVALUACION PERIODO PRUEBA'!E54</f>
        <v/>
      </c>
      <c r="D68" s="706"/>
      <c r="E68" s="88"/>
      <c r="F68" s="158" t="str">
        <f>IFERROR(VLOOKUP($E68,'ESCALAS COMPTALES'!$B$3:$C$6,2,0),"")</f>
        <v/>
      </c>
      <c r="G68" s="123" t="str">
        <f>IFERROR(VLOOKUP(E68,'ESCALAS COMPTALES'!$B$17:$C$20,2,0),"")</f>
        <v/>
      </c>
      <c r="H68" s="158" t="str">
        <f>IFERROR(VLOOKUP($G68,'ESCALAS COMPTALES'!$B$9:$C$12,2,0),"")</f>
        <v/>
      </c>
      <c r="I68" s="186" t="str">
        <f t="shared" si="10"/>
        <v/>
      </c>
      <c r="J68" s="88"/>
      <c r="K68" s="158" t="str">
        <f>IFERROR(VLOOKUP($J68,'ESCALAS COMPTALES'!$B$3:$C$6,2,0),"")</f>
        <v/>
      </c>
      <c r="L68" s="195" t="str">
        <f>IFERROR(VLOOKUP(J68,'ESCALAS COMPTALES'!$B$17:$C$20,2,0),"")</f>
        <v/>
      </c>
      <c r="M68" s="158" t="str">
        <f>IFERROR(VLOOKUP($L68,'ESCALAS COMPTALES'!$B$9:$C$12,2,0),"")</f>
        <v/>
      </c>
      <c r="N68" s="164"/>
      <c r="O68" s="186" t="str">
        <f t="shared" si="14"/>
        <v/>
      </c>
      <c r="P68" s="92"/>
      <c r="Q68" s="158" t="str">
        <f>IFERROR(VLOOKUP($P68,'ESCALAS COMPTALES'!$B$3:$C$6,2,0),"")</f>
        <v/>
      </c>
      <c r="R68" s="123" t="str">
        <f>IFERROR(VLOOKUP(P68,'ESCALAS COMPTALES'!$B$17:$C$20,2,0),"")</f>
        <v/>
      </c>
      <c r="S68" s="158" t="str">
        <f>IFERROR(VLOOKUP($R68,'ESCALAS COMPTALES'!$B$9:$C$12,2,0),"")</f>
        <v/>
      </c>
      <c r="T68" s="173" t="str">
        <f t="shared" si="11"/>
        <v/>
      </c>
      <c r="U68" s="380" t="str">
        <f t="shared" si="15"/>
        <v/>
      </c>
      <c r="V68" s="90"/>
      <c r="W68" s="158" t="str">
        <f>IFERROR(VLOOKUP($V68,'ESCALAS COMPTALES'!$B$3:$C$6,2,0),"")</f>
        <v/>
      </c>
      <c r="X68" s="123" t="str">
        <f>IFERROR(VLOOKUP(V68,'ESCALAS COMPTALES'!$B$17:$C$20,2,0),"")</f>
        <v/>
      </c>
      <c r="Y68" s="158" t="str">
        <f>IFERROR(VLOOKUP($X68,'ESCALAS COMPTALES'!$B$9:$C$12,2,0),"")</f>
        <v/>
      </c>
      <c r="Z68" s="186" t="str">
        <f t="shared" si="12"/>
        <v/>
      </c>
      <c r="AA68" s="88"/>
      <c r="AB68" s="158" t="str">
        <f>IFERROR(VLOOKUP($AA68,'ESCALAS COMPTALES'!$B$3:$C$6,2,0),"")</f>
        <v/>
      </c>
      <c r="AC68" s="170"/>
      <c r="AD68" s="123" t="str">
        <f>IFERROR(VLOOKUP(AA68,'ESCALAS COMPTALES'!$B$17:$C$20,2,0),"")</f>
        <v/>
      </c>
      <c r="AE68" s="158" t="str">
        <f>IFERROR(VLOOKUP($AD68,'ESCALAS COMPTALES'!$B$9:$C$12,2,0),"")</f>
        <v/>
      </c>
      <c r="AF68" s="186" t="str">
        <f t="shared" si="16"/>
        <v/>
      </c>
      <c r="AG68" s="88"/>
      <c r="AH68" s="158" t="str">
        <f>IFERROR(VLOOKUP($AG68,'ESCALAS COMPTALES'!$B$3:$C$6,2,0),"")</f>
        <v/>
      </c>
      <c r="AI68" s="123" t="str">
        <f>IFERROR(VLOOKUP(AG68,'ESCALAS COMPTALES'!$B$17:$C$20,2,0),"")</f>
        <v/>
      </c>
      <c r="AJ68" s="158" t="str">
        <f>IFERROR(VLOOKUP($AI68,'ESCALAS COMPTALES'!$B$9:$C$12,2,0),"")</f>
        <v/>
      </c>
      <c r="AK68" s="173" t="str">
        <f t="shared" si="13"/>
        <v/>
      </c>
      <c r="AL68" s="380" t="str">
        <f t="shared" si="17"/>
        <v/>
      </c>
    </row>
    <row r="69" spans="1:38" ht="60" customHeight="1" thickBot="1" x14ac:dyDescent="0.3">
      <c r="A69" s="1453"/>
      <c r="B69" s="1413"/>
      <c r="C69" s="1419" t="str">
        <f>'F3. EVALUACION PERIODO PRUEBA'!E55</f>
        <v/>
      </c>
      <c r="D69" s="1420"/>
      <c r="E69" s="50"/>
      <c r="F69" s="159" t="str">
        <f>IFERROR(VLOOKUP($E69,'ESCALAS COMPTALES'!$B$3:$C$6,2,0),"")</f>
        <v/>
      </c>
      <c r="G69" s="215" t="str">
        <f>IFERROR(VLOOKUP(E69,'ESCALAS COMPTALES'!$B$17:$C$20,2,0),"")</f>
        <v/>
      </c>
      <c r="H69" s="217" t="str">
        <f>IFERROR(VLOOKUP($G69,'ESCALAS COMPTALES'!$B$9:$C$12,2,0),"")</f>
        <v/>
      </c>
      <c r="I69" s="218" t="str">
        <f t="shared" si="10"/>
        <v/>
      </c>
      <c r="J69" s="49"/>
      <c r="K69" s="217" t="str">
        <f>IFERROR(VLOOKUP($J69,'ESCALAS COMPTALES'!$B$3:$C$6,2,0),"")</f>
        <v/>
      </c>
      <c r="L69" s="281" t="str">
        <f>IFERROR(VLOOKUP(J69,'ESCALAS COMPTALES'!$B$17:$C$20,2,0),"")</f>
        <v/>
      </c>
      <c r="M69" s="217" t="str">
        <f>IFERROR(VLOOKUP($L69,'ESCALAS COMPTALES'!$B$9:$C$12,2,0),"")</f>
        <v/>
      </c>
      <c r="N69" s="223"/>
      <c r="O69" s="218" t="str">
        <f t="shared" si="14"/>
        <v/>
      </c>
      <c r="P69" s="219"/>
      <c r="Q69" s="217" t="str">
        <f>IFERROR(VLOOKUP($P69,'ESCALAS COMPTALES'!$B$3:$C$6,2,0),"")</f>
        <v/>
      </c>
      <c r="R69" s="215" t="str">
        <f>IFERROR(VLOOKUP(P69,'ESCALAS COMPTALES'!$B$17:$C$20,2,0),"")</f>
        <v/>
      </c>
      <c r="S69" s="217" t="str">
        <f>IFERROR(VLOOKUP($R69,'ESCALAS COMPTALES'!$B$9:$C$12,2,0),"")</f>
        <v/>
      </c>
      <c r="T69" s="220" t="str">
        <f>IFERROR(($Q69*0.3+$S69*0.7),"")</f>
        <v/>
      </c>
      <c r="U69" s="383" t="str">
        <f t="shared" si="15"/>
        <v/>
      </c>
      <c r="V69" s="221"/>
      <c r="W69" s="217" t="str">
        <f>IFERROR(VLOOKUP($V69,'ESCALAS COMPTALES'!$B$3:$C$6,2,0),"")</f>
        <v/>
      </c>
      <c r="X69" s="215" t="str">
        <f>IFERROR(VLOOKUP(V69,'ESCALAS COMPTALES'!$B$17:$C$20,2,0),"")</f>
        <v/>
      </c>
      <c r="Y69" s="217" t="str">
        <f>IFERROR(VLOOKUP($X69,'ESCALAS COMPTALES'!$B$9:$C$12,2,0),"")</f>
        <v/>
      </c>
      <c r="Z69" s="218" t="str">
        <f>IFERROR(($W69*0.3+$Y69*0.7),"")</f>
        <v/>
      </c>
      <c r="AA69" s="49"/>
      <c r="AB69" s="217" t="str">
        <f>IFERROR(VLOOKUP($AA69,'ESCALAS COMPTALES'!$B$3:$C$6,2,0),"")</f>
        <v/>
      </c>
      <c r="AC69" s="229"/>
      <c r="AD69" s="215" t="str">
        <f>IFERROR(VLOOKUP(AA69,'ESCALAS COMPTALES'!$B$17:$C$20,2,0),"")</f>
        <v/>
      </c>
      <c r="AE69" s="217" t="str">
        <f>IFERROR(VLOOKUP($AD69,'ESCALAS COMPTALES'!$B$9:$C$12,2,0),"")</f>
        <v/>
      </c>
      <c r="AF69" s="218" t="str">
        <f t="shared" si="16"/>
        <v/>
      </c>
      <c r="AG69" s="49"/>
      <c r="AH69" s="217" t="str">
        <f>IFERROR(VLOOKUP($AG69,'ESCALAS COMPTALES'!$B$3:$C$6,2,0),"")</f>
        <v/>
      </c>
      <c r="AI69" s="215" t="str">
        <f>IFERROR(VLOOKUP(AG69,'ESCALAS COMPTALES'!$B$17:$C$20,2,0),"")</f>
        <v/>
      </c>
      <c r="AJ69" s="217" t="str">
        <f>IFERROR(VLOOKUP($AI69,'ESCALAS COMPTALES'!$B$9:$C$12,2,0),"")</f>
        <v/>
      </c>
      <c r="AK69" s="220" t="str">
        <f>IFERROR(($AH69*0.3+$AJ69*0.7),"")</f>
        <v/>
      </c>
      <c r="AL69" s="383" t="str">
        <f t="shared" si="17"/>
        <v/>
      </c>
    </row>
    <row r="70" spans="1:38" ht="33.75" customHeight="1" thickBot="1" x14ac:dyDescent="0.3">
      <c r="A70" s="1453"/>
      <c r="B70" s="1413"/>
      <c r="C70" s="1421" t="s">
        <v>361</v>
      </c>
      <c r="D70" s="1000">
        <f>B63</f>
        <v>0</v>
      </c>
      <c r="E70" s="1001"/>
      <c r="F70" s="1065"/>
      <c r="G70" s="216" t="s">
        <v>389</v>
      </c>
      <c r="H70" s="143"/>
      <c r="I70" s="360" t="str">
        <f>IFERROR(AVERAGE(I63:I69),"")</f>
        <v/>
      </c>
      <c r="J70" s="900" t="s">
        <v>389</v>
      </c>
      <c r="K70" s="901"/>
      <c r="L70" s="921"/>
      <c r="M70" s="248"/>
      <c r="N70" s="248"/>
      <c r="O70" s="359" t="str">
        <f>IFERROR(AVERAGE(O63:O69),"")</f>
        <v/>
      </c>
      <c r="P70" s="900" t="s">
        <v>389</v>
      </c>
      <c r="Q70" s="901"/>
      <c r="R70" s="921"/>
      <c r="S70" s="274"/>
      <c r="T70" s="360" t="str">
        <f>IFERROR(AVERAGE(T63:T69),"")</f>
        <v/>
      </c>
      <c r="U70" s="359" t="str">
        <f>IFERROR(AVERAGE(U63:U69),"")</f>
        <v/>
      </c>
      <c r="V70" s="900" t="s">
        <v>363</v>
      </c>
      <c r="W70" s="901"/>
      <c r="X70" s="901"/>
      <c r="Y70" s="143"/>
      <c r="Z70" s="360" t="str">
        <f>IFERROR(AVERAGE(Z63:Z69),"")</f>
        <v/>
      </c>
      <c r="AA70" s="900" t="s">
        <v>363</v>
      </c>
      <c r="AB70" s="901"/>
      <c r="AC70" s="901"/>
      <c r="AD70" s="921"/>
      <c r="AE70" s="275"/>
      <c r="AF70" s="365" t="str">
        <f>IFERROR(AVERAGE(AF63:AF69),"")</f>
        <v/>
      </c>
      <c r="AG70" s="1402" t="s">
        <v>363</v>
      </c>
      <c r="AH70" s="1403"/>
      <c r="AI70" s="1404"/>
      <c r="AJ70" s="275"/>
      <c r="AK70" s="360" t="str">
        <f>IFERROR(AVERAGE(AK63:AK69),"")</f>
        <v/>
      </c>
      <c r="AL70" s="360" t="str">
        <f>IFERROR(AVERAGE(AL63:AL69),"")</f>
        <v/>
      </c>
    </row>
    <row r="71" spans="1:38" ht="33.75" customHeight="1" thickBot="1" x14ac:dyDescent="0.3">
      <c r="A71" s="1454"/>
      <c r="B71" s="1414"/>
      <c r="C71" s="1321"/>
      <c r="D71" s="1319"/>
      <c r="E71" s="1320"/>
      <c r="F71" s="1321"/>
      <c r="G71" s="900" t="s">
        <v>387</v>
      </c>
      <c r="H71" s="901"/>
      <c r="I71" s="901"/>
      <c r="J71" s="901"/>
      <c r="K71" s="901"/>
      <c r="L71" s="921"/>
      <c r="M71" s="143"/>
      <c r="N71" s="143"/>
      <c r="O71" s="1403" t="str">
        <f>IFERROR((U70),"")</f>
        <v/>
      </c>
      <c r="P71" s="1403"/>
      <c r="Q71" s="1403"/>
      <c r="R71" s="1403"/>
      <c r="S71" s="1403"/>
      <c r="T71" s="1403"/>
      <c r="U71" s="1404"/>
      <c r="V71" s="900" t="s">
        <v>388</v>
      </c>
      <c r="W71" s="901"/>
      <c r="X71" s="901"/>
      <c r="Y71" s="901"/>
      <c r="Z71" s="901"/>
      <c r="AA71" s="901"/>
      <c r="AB71" s="901"/>
      <c r="AC71" s="901"/>
      <c r="AD71" s="921"/>
      <c r="AE71" s="143"/>
      <c r="AF71" s="1403" t="str">
        <f>IFERROR((AL70),"")</f>
        <v/>
      </c>
      <c r="AG71" s="1403"/>
      <c r="AH71" s="1403"/>
      <c r="AI71" s="1403"/>
      <c r="AJ71" s="1403"/>
      <c r="AK71" s="1403"/>
      <c r="AL71" s="1404"/>
    </row>
    <row r="72" spans="1:38" ht="15.75" hidden="1" thickBot="1" x14ac:dyDescent="0.3">
      <c r="A72" s="1467" t="s">
        <v>52</v>
      </c>
      <c r="B72" s="1468"/>
      <c r="C72" s="1468"/>
      <c r="D72" s="1469"/>
      <c r="E72" s="1515" t="s">
        <v>161</v>
      </c>
      <c r="F72" s="1516"/>
      <c r="G72" s="1516"/>
      <c r="H72" s="1516"/>
      <c r="I72" s="1516"/>
      <c r="J72" s="1516"/>
      <c r="K72" s="1516"/>
      <c r="L72" s="1516"/>
      <c r="M72" s="1516"/>
      <c r="N72" s="1516"/>
      <c r="O72" s="1516"/>
      <c r="P72" s="1516"/>
      <c r="Q72" s="1516"/>
      <c r="R72" s="1516"/>
      <c r="S72" s="1516"/>
      <c r="T72" s="1516"/>
      <c r="U72" s="1517"/>
      <c r="V72" s="1515" t="s">
        <v>163</v>
      </c>
      <c r="W72" s="1516"/>
      <c r="X72" s="1516"/>
      <c r="Y72" s="1516"/>
      <c r="Z72" s="1516"/>
      <c r="AA72" s="1516"/>
      <c r="AB72" s="1516"/>
      <c r="AC72" s="1516"/>
      <c r="AD72" s="1516"/>
      <c r="AE72" s="1516"/>
      <c r="AF72" s="1516"/>
      <c r="AG72" s="1516"/>
      <c r="AH72" s="1516"/>
      <c r="AI72" s="1516"/>
      <c r="AJ72" s="1516"/>
      <c r="AK72" s="1516"/>
      <c r="AL72" s="1517"/>
    </row>
    <row r="73" spans="1:38" ht="16.5" hidden="1" thickBot="1" x14ac:dyDescent="0.3">
      <c r="A73" s="1470"/>
      <c r="B73" s="1471"/>
      <c r="C73" s="1471"/>
      <c r="D73" s="1472"/>
      <c r="E73" s="1518" t="s">
        <v>384</v>
      </c>
      <c r="F73" s="1519"/>
      <c r="G73" s="1519"/>
      <c r="H73" s="1519"/>
      <c r="I73" s="1520"/>
      <c r="J73" s="1518" t="s">
        <v>385</v>
      </c>
      <c r="K73" s="1519"/>
      <c r="L73" s="1519"/>
      <c r="M73" s="1519"/>
      <c r="N73" s="1519"/>
      <c r="O73" s="1520"/>
      <c r="P73" s="1521" t="s">
        <v>386</v>
      </c>
      <c r="Q73" s="1522"/>
      <c r="R73" s="1522"/>
      <c r="S73" s="1522"/>
      <c r="T73" s="1522"/>
      <c r="U73" s="1523"/>
      <c r="V73" s="1527" t="s">
        <v>384</v>
      </c>
      <c r="W73" s="1528"/>
      <c r="X73" s="1528"/>
      <c r="Y73" s="1528"/>
      <c r="Z73" s="1529"/>
      <c r="AA73" s="1527" t="s">
        <v>385</v>
      </c>
      <c r="AB73" s="1528"/>
      <c r="AC73" s="1528"/>
      <c r="AD73" s="1528"/>
      <c r="AE73" s="1528"/>
      <c r="AF73" s="1529"/>
      <c r="AG73" s="1515" t="s">
        <v>386</v>
      </c>
      <c r="AH73" s="1516"/>
      <c r="AI73" s="1516"/>
      <c r="AJ73" s="1516"/>
      <c r="AK73" s="1516"/>
      <c r="AL73" s="1517"/>
    </row>
    <row r="74" spans="1:38" ht="22.5" customHeight="1" thickBot="1" x14ac:dyDescent="0.3">
      <c r="A74" s="1405"/>
      <c r="B74" s="1406"/>
      <c r="C74" s="1406"/>
      <c r="D74" s="1407"/>
      <c r="E74" s="1250" t="s">
        <v>384</v>
      </c>
      <c r="F74" s="1251"/>
      <c r="G74" s="1251"/>
      <c r="H74" s="1251"/>
      <c r="I74" s="1252"/>
      <c r="J74" s="1250" t="s">
        <v>385</v>
      </c>
      <c r="K74" s="1251"/>
      <c r="L74" s="1251"/>
      <c r="M74" s="1251"/>
      <c r="N74" s="1251"/>
      <c r="O74" s="1252"/>
      <c r="P74" s="1142" t="s">
        <v>386</v>
      </c>
      <c r="Q74" s="1143"/>
      <c r="R74" s="1143"/>
      <c r="S74" s="1143"/>
      <c r="T74" s="1143"/>
      <c r="U74" s="1144"/>
      <c r="V74" s="1250" t="s">
        <v>384</v>
      </c>
      <c r="W74" s="1251"/>
      <c r="X74" s="1251"/>
      <c r="Y74" s="1251"/>
      <c r="Z74" s="1252"/>
      <c r="AA74" s="1250" t="s">
        <v>385</v>
      </c>
      <c r="AB74" s="1251"/>
      <c r="AC74" s="1251"/>
      <c r="AD74" s="1251"/>
      <c r="AE74" s="1251"/>
      <c r="AF74" s="1252"/>
      <c r="AG74" s="1142" t="s">
        <v>386</v>
      </c>
      <c r="AH74" s="1143"/>
      <c r="AI74" s="1143"/>
      <c r="AJ74" s="1143"/>
      <c r="AK74" s="1143"/>
      <c r="AL74" s="1144"/>
    </row>
    <row r="75" spans="1:38" ht="38.25" customHeight="1" thickBot="1" x14ac:dyDescent="0.3">
      <c r="A75" s="176" t="s">
        <v>257</v>
      </c>
      <c r="B75" s="176" t="s">
        <v>258</v>
      </c>
      <c r="C75" s="1142" t="s">
        <v>259</v>
      </c>
      <c r="D75" s="1144"/>
      <c r="E75" s="154" t="s">
        <v>434</v>
      </c>
      <c r="F75" s="155" t="s">
        <v>357</v>
      </c>
      <c r="G75" s="201" t="s">
        <v>433</v>
      </c>
      <c r="H75" s="155" t="s">
        <v>359</v>
      </c>
      <c r="I75" s="156" t="s">
        <v>329</v>
      </c>
      <c r="J75" s="154" t="s">
        <v>434</v>
      </c>
      <c r="K75" s="155" t="s">
        <v>357</v>
      </c>
      <c r="L75" s="201" t="s">
        <v>433</v>
      </c>
      <c r="M75" s="155" t="s">
        <v>358</v>
      </c>
      <c r="N75" s="169"/>
      <c r="O75" s="156" t="s">
        <v>329</v>
      </c>
      <c r="P75" s="154" t="s">
        <v>431</v>
      </c>
      <c r="Q75" s="155" t="s">
        <v>357</v>
      </c>
      <c r="R75" s="201" t="s">
        <v>432</v>
      </c>
      <c r="S75" s="155" t="s">
        <v>358</v>
      </c>
      <c r="T75" s="169" t="s">
        <v>329</v>
      </c>
      <c r="U75" s="462" t="s">
        <v>129</v>
      </c>
      <c r="V75" s="154" t="s">
        <v>431</v>
      </c>
      <c r="W75" s="155" t="s">
        <v>357</v>
      </c>
      <c r="X75" s="201" t="s">
        <v>432</v>
      </c>
      <c r="Y75" s="174" t="s">
        <v>358</v>
      </c>
      <c r="Z75" s="174" t="s">
        <v>329</v>
      </c>
      <c r="AA75" s="154" t="s">
        <v>431</v>
      </c>
      <c r="AB75" s="155" t="s">
        <v>357</v>
      </c>
      <c r="AC75" s="155"/>
      <c r="AD75" s="201" t="s">
        <v>432</v>
      </c>
      <c r="AE75" s="174" t="s">
        <v>358</v>
      </c>
      <c r="AF75" s="174" t="s">
        <v>329</v>
      </c>
      <c r="AG75" s="154" t="s">
        <v>431</v>
      </c>
      <c r="AH75" s="155" t="s">
        <v>357</v>
      </c>
      <c r="AI75" s="201" t="s">
        <v>432</v>
      </c>
      <c r="AJ75" s="174" t="s">
        <v>358</v>
      </c>
      <c r="AK75" s="175" t="s">
        <v>329</v>
      </c>
      <c r="AL75" s="462" t="s">
        <v>130</v>
      </c>
    </row>
    <row r="76" spans="1:38" ht="59.25" customHeight="1" x14ac:dyDescent="0.25">
      <c r="A76" s="1409">
        <v>3</v>
      </c>
      <c r="B76" s="1412">
        <f>'F1. CONCERTACION DE COMPROMISOS'!B50</f>
        <v>0</v>
      </c>
      <c r="C76" s="1451" t="str">
        <f>'F3. EVALUACION PERIODO PRUEBA'!E64</f>
        <v/>
      </c>
      <c r="D76" s="564"/>
      <c r="E76" s="47"/>
      <c r="F76" s="157" t="str">
        <f>IFERROR(VLOOKUP($E76,'ESCALAS COMPTALES'!$B$3:$C$6,2,0),"")</f>
        <v/>
      </c>
      <c r="G76" s="122" t="str">
        <f>IFERROR(VLOOKUP(E76,'ESCALAS COMPTALES'!$B$17:$C$20,2,0),"")</f>
        <v/>
      </c>
      <c r="H76" s="162" t="str">
        <f>IFERROR(VLOOKUP($G76,'ESCALAS COMPTALES'!$B$9:$C$12,2,0),"")</f>
        <v/>
      </c>
      <c r="I76" s="163" t="str">
        <f t="shared" ref="I76:I82" si="18">IFERROR(($F76*0.3+$H76*0.7),"")</f>
        <v/>
      </c>
      <c r="J76" s="94"/>
      <c r="K76" s="157" t="str">
        <f>IFERROR(VLOOKUP($J76,'ESCALAS COMPTALES'!$B$3:$C$6,2,0),"")</f>
        <v/>
      </c>
      <c r="L76" s="122" t="str">
        <f>IFERROR(VLOOKUP(J76,'ESCALAS COMPTALES'!$B$17:$C$20,2,0),"")</f>
        <v/>
      </c>
      <c r="M76" s="162" t="str">
        <f>IFERROR(VLOOKUP($L76,'ESCALAS COMPTALES'!$B$9:$C$12,2,0),"")</f>
        <v/>
      </c>
      <c r="N76" s="224"/>
      <c r="O76" s="163" t="str">
        <f>IFERROR(($K76*0.3+$M76*0.7),"")</f>
        <v/>
      </c>
      <c r="P76" s="94"/>
      <c r="Q76" s="157" t="str">
        <f>IFERROR(VLOOKUP($P76,'ESCALAS COMPTALES'!$B$3:$C$6,2,0),"")</f>
        <v/>
      </c>
      <c r="R76" s="122" t="str">
        <f>IFERROR(VLOOKUP(P76,'ESCALAS COMPTALES'!$B$17:$C$20,2,0),"")</f>
        <v/>
      </c>
      <c r="S76" s="162" t="str">
        <f>IFERROR(VLOOKUP($R76,'ESCALAS COMPTALES'!$B$9:$C$12,2,0),"")</f>
        <v/>
      </c>
      <c r="T76" s="163" t="str">
        <f t="shared" ref="T76:T81" si="19">IFERROR(($Q76*0.3+$S76*0.7),"")</f>
        <v/>
      </c>
      <c r="U76" s="384" t="str">
        <f>IFERROR(AVERAGE($I76,$O76,$T76),"")</f>
        <v/>
      </c>
      <c r="V76" s="94"/>
      <c r="W76" s="157" t="str">
        <f>IFERROR(VLOOKUP($V76,'ESCALAS COMPTALES'!$B$3:$C$6,2,0),"")</f>
        <v/>
      </c>
      <c r="X76" s="122" t="str">
        <f>IFERROR(VLOOKUP(V76,'ESCALAS COMPTALES'!$B$17:$C$20,2,0),"")</f>
        <v/>
      </c>
      <c r="Y76" s="162" t="str">
        <f>IFERROR(VLOOKUP($X76,'ESCALAS COMPTALES'!$B$9:$C$12,2,0),"")</f>
        <v/>
      </c>
      <c r="Z76" s="163" t="str">
        <f t="shared" ref="Z76:Z81" si="20">IFERROR(($W76*0.3+$Y76*0.7),"")</f>
        <v/>
      </c>
      <c r="AA76" s="94"/>
      <c r="AB76" s="157" t="str">
        <f>IFERROR(VLOOKUP($AA76,'ESCALAS COMPTALES'!$B$3:$C$6,2,0),"")</f>
        <v/>
      </c>
      <c r="AC76" s="157"/>
      <c r="AD76" s="122" t="str">
        <f>IFERROR(VLOOKUP(AA76,'ESCALAS COMPTALES'!$B$17:$C$20,2,0),"")</f>
        <v/>
      </c>
      <c r="AE76" s="162" t="str">
        <f>IFERROR(VLOOKUP($AD76,'ESCALAS COMPTALES'!$B$9:$C$12,2,0),"")</f>
        <v/>
      </c>
      <c r="AF76" s="163" t="str">
        <f>IFERROR(($AB76*0.3+$AE76*0.7),"")</f>
        <v/>
      </c>
      <c r="AG76" s="94"/>
      <c r="AH76" s="157" t="str">
        <f>IFERROR(VLOOKUP($AG76,'ESCALAS COMPTALES'!$B$3:$C$6,2,0),"")</f>
        <v/>
      </c>
      <c r="AI76" s="122" t="str">
        <f>IFERROR(VLOOKUP(AG76,'ESCALAS COMPTALES'!$B$17:$C$20,2,0),"")</f>
        <v/>
      </c>
      <c r="AJ76" s="162" t="str">
        <f>IFERROR(VLOOKUP($AI76,'ESCALAS COMPTALES'!$B$9:$C$12,2,0),"")</f>
        <v/>
      </c>
      <c r="AK76" s="163" t="str">
        <f t="shared" ref="AK76:AK81" si="21">IFERROR(($AH76*0.3+$AJ76*0.7),"")</f>
        <v/>
      </c>
      <c r="AL76" s="379" t="str">
        <f>IFERROR(AVERAGE($Z76,$AF76,$AK76),"")</f>
        <v/>
      </c>
    </row>
    <row r="77" spans="1:38" ht="59.25" customHeight="1" x14ac:dyDescent="0.25">
      <c r="A77" s="1410"/>
      <c r="B77" s="1413"/>
      <c r="C77" s="1408" t="str">
        <f>'F3. EVALUACION PERIODO PRUEBA'!E65</f>
        <v/>
      </c>
      <c r="D77" s="706"/>
      <c r="E77" s="88"/>
      <c r="F77" s="158" t="str">
        <f>IFERROR(VLOOKUP($E77,'ESCALAS COMPTALES'!$B$3:$C$6,2,0),"")</f>
        <v/>
      </c>
      <c r="G77" s="128" t="str">
        <f>IFERROR(VLOOKUP(E77,'ESCALAS COMPTALES'!$B$17:$C$20,2,0),"")</f>
        <v/>
      </c>
      <c r="H77" s="164" t="str">
        <f>IFERROR(VLOOKUP($G77,'ESCALAS COMPTALES'!$B$9:$C$12,2,0),"")</f>
        <v/>
      </c>
      <c r="I77" s="165" t="str">
        <f t="shared" si="18"/>
        <v/>
      </c>
      <c r="J77" s="90"/>
      <c r="K77" s="158" t="str">
        <f>IFERROR(VLOOKUP($J77,'ESCALAS COMPTALES'!$B$3:$C$6,2,0),"")</f>
        <v/>
      </c>
      <c r="L77" s="128" t="str">
        <f>IFERROR(VLOOKUP(J77,'ESCALAS COMPTALES'!$B$17:$C$20,2,0),"")</f>
        <v/>
      </c>
      <c r="M77" s="164" t="str">
        <f>IFERROR(VLOOKUP($L77,'ESCALAS COMPTALES'!$B$9:$C$12,2,0),"")</f>
        <v/>
      </c>
      <c r="N77" s="225"/>
      <c r="O77" s="165" t="str">
        <f t="shared" ref="O77:O82" si="22">IFERROR(($K77*0.3+$M77*0.7),"")</f>
        <v/>
      </c>
      <c r="P77" s="90"/>
      <c r="Q77" s="158" t="str">
        <f>IFERROR(VLOOKUP($P77,'ESCALAS COMPTALES'!$B$3:$C$6,2,0),"")</f>
        <v/>
      </c>
      <c r="R77" s="128" t="str">
        <f>IFERROR(VLOOKUP(P77,'ESCALAS COMPTALES'!$B$17:$C$20,2,0),"")</f>
        <v/>
      </c>
      <c r="S77" s="164" t="str">
        <f>IFERROR(VLOOKUP($R77,'ESCALAS COMPTALES'!$B$9:$C$12,2,0),"")</f>
        <v/>
      </c>
      <c r="T77" s="165" t="str">
        <f t="shared" si="19"/>
        <v/>
      </c>
      <c r="U77" s="385" t="str">
        <f t="shared" ref="U77:U82" si="23">IFERROR(AVERAGE($I77,$O77,$T77),"")</f>
        <v/>
      </c>
      <c r="V77" s="90"/>
      <c r="W77" s="158" t="str">
        <f>IFERROR(VLOOKUP($V77,'ESCALAS COMPTALES'!$B$3:$C$6,2,0),"")</f>
        <v/>
      </c>
      <c r="X77" s="128" t="str">
        <f>IFERROR(VLOOKUP(V77,'ESCALAS COMPTALES'!$B$17:$C$20,2,0),"")</f>
        <v/>
      </c>
      <c r="Y77" s="164" t="str">
        <f>IFERROR(VLOOKUP($X77,'ESCALAS COMPTALES'!$B$9:$C$12,2,0),"")</f>
        <v/>
      </c>
      <c r="Z77" s="165" t="str">
        <f t="shared" si="20"/>
        <v/>
      </c>
      <c r="AA77" s="90"/>
      <c r="AB77" s="158" t="str">
        <f>IFERROR(VLOOKUP($AA77,'ESCALAS COMPTALES'!$B$3:$C$6,2,0),"")</f>
        <v/>
      </c>
      <c r="AC77" s="158"/>
      <c r="AD77" s="128" t="str">
        <f>IFERROR(VLOOKUP(AA77,'ESCALAS COMPTALES'!$B$17:$C$20,2,0),"")</f>
        <v/>
      </c>
      <c r="AE77" s="164" t="str">
        <f>IFERROR(VLOOKUP($AD77,'ESCALAS COMPTALES'!$B$9:$C$12,2,0),"")</f>
        <v/>
      </c>
      <c r="AF77" s="165" t="str">
        <f t="shared" ref="AF77:AF82" si="24">IFERROR(($AB77*0.3+$AE77*0.7),"")</f>
        <v/>
      </c>
      <c r="AG77" s="90"/>
      <c r="AH77" s="158" t="str">
        <f>IFERROR(VLOOKUP($AG77,'ESCALAS COMPTALES'!$B$3:$C$6,2,0),"")</f>
        <v/>
      </c>
      <c r="AI77" s="128" t="str">
        <f>IFERROR(VLOOKUP(AG77,'ESCALAS COMPTALES'!$B$17:$C$20,2,0),"")</f>
        <v/>
      </c>
      <c r="AJ77" s="164" t="str">
        <f>IFERROR(VLOOKUP($AI77,'ESCALAS COMPTALES'!$B$9:$C$12,2,0),"")</f>
        <v/>
      </c>
      <c r="AK77" s="165" t="str">
        <f t="shared" si="21"/>
        <v/>
      </c>
      <c r="AL77" s="380" t="str">
        <f t="shared" ref="AL77:AL82" si="25">IFERROR(AVERAGE($Z77,$AF77,$AK77),"")</f>
        <v/>
      </c>
    </row>
    <row r="78" spans="1:38" ht="59.25" customHeight="1" x14ac:dyDescent="0.25">
      <c r="A78" s="1410"/>
      <c r="B78" s="1413"/>
      <c r="C78" s="1408" t="str">
        <f>'F3. EVALUACION PERIODO PRUEBA'!E66</f>
        <v/>
      </c>
      <c r="D78" s="706"/>
      <c r="E78" s="88"/>
      <c r="F78" s="158" t="str">
        <f>IFERROR(VLOOKUP($E78,'ESCALAS COMPTALES'!$B$3:$C$6,2,0),"")</f>
        <v/>
      </c>
      <c r="G78" s="123" t="str">
        <f>IFERROR(VLOOKUP(E78,'ESCALAS COMPTALES'!$B$17:$C$20,2,0),"")</f>
        <v/>
      </c>
      <c r="H78" s="164" t="str">
        <f>IFERROR(VLOOKUP($G78,'ESCALAS COMPTALES'!$B$9:$C$12,2,0),"")</f>
        <v/>
      </c>
      <c r="I78" s="165" t="str">
        <f t="shared" si="18"/>
        <v/>
      </c>
      <c r="J78" s="90"/>
      <c r="K78" s="158" t="str">
        <f>IFERROR(VLOOKUP($J78,'ESCALAS COMPTALES'!$B$3:$C$6,2,0),"")</f>
        <v/>
      </c>
      <c r="L78" s="123" t="str">
        <f>IFERROR(VLOOKUP(J78,'ESCALAS COMPTALES'!$B$17:$C$20,2,0),"")</f>
        <v/>
      </c>
      <c r="M78" s="164" t="str">
        <f>IFERROR(VLOOKUP($L78,'ESCALAS COMPTALES'!$B$9:$C$12,2,0),"")</f>
        <v/>
      </c>
      <c r="N78" s="225"/>
      <c r="O78" s="165" t="str">
        <f t="shared" si="22"/>
        <v/>
      </c>
      <c r="P78" s="90"/>
      <c r="Q78" s="158" t="str">
        <f>IFERROR(VLOOKUP($P78,'ESCALAS COMPTALES'!$B$3:$C$6,2,0),"")</f>
        <v/>
      </c>
      <c r="R78" s="123" t="str">
        <f>IFERROR(VLOOKUP(P78,'ESCALAS COMPTALES'!$B$17:$C$20,2,0),"")</f>
        <v/>
      </c>
      <c r="S78" s="164" t="str">
        <f>IFERROR(VLOOKUP($R78,'ESCALAS COMPTALES'!$B$9:$C$12,2,0),"")</f>
        <v/>
      </c>
      <c r="T78" s="165" t="str">
        <f t="shared" si="19"/>
        <v/>
      </c>
      <c r="U78" s="385" t="str">
        <f t="shared" si="23"/>
        <v/>
      </c>
      <c r="V78" s="90"/>
      <c r="W78" s="158" t="str">
        <f>IFERROR(VLOOKUP($V78,'ESCALAS COMPTALES'!$B$3:$C$6,2,0),"")</f>
        <v/>
      </c>
      <c r="X78" s="123" t="str">
        <f>IFERROR(VLOOKUP(V78,'ESCALAS COMPTALES'!$B$17:$C$20,2,0),"")</f>
        <v/>
      </c>
      <c r="Y78" s="164" t="str">
        <f>IFERROR(VLOOKUP($X78,'ESCALAS COMPTALES'!$B$9:$C$12,2,0),"")</f>
        <v/>
      </c>
      <c r="Z78" s="165" t="str">
        <f t="shared" si="20"/>
        <v/>
      </c>
      <c r="AA78" s="90"/>
      <c r="AB78" s="158" t="str">
        <f>IFERROR(VLOOKUP($AA78,'ESCALAS COMPTALES'!$B$3:$C$6,2,0),"")</f>
        <v/>
      </c>
      <c r="AC78" s="170"/>
      <c r="AD78" s="123" t="str">
        <f>IFERROR(VLOOKUP(AA78,'ESCALAS COMPTALES'!$B$17:$C$20,2,0),"")</f>
        <v/>
      </c>
      <c r="AE78" s="164" t="str">
        <f>IFERROR(VLOOKUP($AD78,'ESCALAS COMPTALES'!$B$9:$C$12,2,0),"")</f>
        <v/>
      </c>
      <c r="AF78" s="165" t="str">
        <f t="shared" si="24"/>
        <v/>
      </c>
      <c r="AG78" s="90"/>
      <c r="AH78" s="158" t="str">
        <f>IFERROR(VLOOKUP($AG78,'ESCALAS COMPTALES'!$B$3:$C$6,2,0),"")</f>
        <v/>
      </c>
      <c r="AI78" s="123" t="str">
        <f>IFERROR(VLOOKUP(AG78,'ESCALAS COMPTALES'!$B$17:$C$20,2,0),"")</f>
        <v/>
      </c>
      <c r="AJ78" s="164" t="str">
        <f>IFERROR(VLOOKUP($AI78,'ESCALAS COMPTALES'!$B$9:$C$12,2,0),"")</f>
        <v/>
      </c>
      <c r="AK78" s="165" t="str">
        <f t="shared" si="21"/>
        <v/>
      </c>
      <c r="AL78" s="380" t="str">
        <f t="shared" si="25"/>
        <v/>
      </c>
    </row>
    <row r="79" spans="1:38" ht="59.25" customHeight="1" x14ac:dyDescent="0.25">
      <c r="A79" s="1410"/>
      <c r="B79" s="1413"/>
      <c r="C79" s="1408" t="str">
        <f>'F3. EVALUACION PERIODO PRUEBA'!E67</f>
        <v/>
      </c>
      <c r="D79" s="706"/>
      <c r="E79" s="88"/>
      <c r="F79" s="158" t="str">
        <f>IFERROR(VLOOKUP($E79,'ESCALAS COMPTALES'!$B$3:$C$6,2,0),"")</f>
        <v/>
      </c>
      <c r="G79" s="123" t="str">
        <f>IFERROR(VLOOKUP(E79,'ESCALAS COMPTALES'!$B$17:$C$20,2,0),"")</f>
        <v/>
      </c>
      <c r="H79" s="164" t="str">
        <f>IFERROR(VLOOKUP($G79,'ESCALAS COMPTALES'!$B$9:$C$12,2,0),"")</f>
        <v/>
      </c>
      <c r="I79" s="165" t="str">
        <f t="shared" si="18"/>
        <v/>
      </c>
      <c r="J79" s="90"/>
      <c r="K79" s="158" t="str">
        <f>IFERROR(VLOOKUP($J79,'ESCALAS COMPTALES'!$B$3:$C$6,2,0),"")</f>
        <v/>
      </c>
      <c r="L79" s="123" t="str">
        <f>IFERROR(VLOOKUP(J79,'ESCALAS COMPTALES'!$B$17:$C$20,2,0),"")</f>
        <v/>
      </c>
      <c r="M79" s="164" t="str">
        <f>IFERROR(VLOOKUP($L79,'ESCALAS COMPTALES'!$B$9:$C$12,2,0),"")</f>
        <v/>
      </c>
      <c r="N79" s="225"/>
      <c r="O79" s="165" t="str">
        <f t="shared" si="22"/>
        <v/>
      </c>
      <c r="P79" s="90"/>
      <c r="Q79" s="158" t="str">
        <f>IFERROR(VLOOKUP($P79,'ESCALAS COMPTALES'!$B$3:$C$6,2,0),"")</f>
        <v/>
      </c>
      <c r="R79" s="123" t="str">
        <f>IFERROR(VLOOKUP(P79,'ESCALAS COMPTALES'!$B$17:$C$20,2,0),"")</f>
        <v/>
      </c>
      <c r="S79" s="164" t="str">
        <f>IFERROR(VLOOKUP($R79,'ESCALAS COMPTALES'!$B$9:$C$12,2,0),"")</f>
        <v/>
      </c>
      <c r="T79" s="165" t="str">
        <f t="shared" si="19"/>
        <v/>
      </c>
      <c r="U79" s="385" t="str">
        <f t="shared" si="23"/>
        <v/>
      </c>
      <c r="V79" s="90"/>
      <c r="W79" s="158" t="str">
        <f>IFERROR(VLOOKUP($V79,'ESCALAS COMPTALES'!$B$3:$C$6,2,0),"")</f>
        <v/>
      </c>
      <c r="X79" s="123" t="str">
        <f>IFERROR(VLOOKUP(V79,'ESCALAS COMPTALES'!$B$17:$C$20,2,0),"")</f>
        <v/>
      </c>
      <c r="Y79" s="164" t="str">
        <f>IFERROR(VLOOKUP($X79,'ESCALAS COMPTALES'!$B$9:$C$12,2,0),"")</f>
        <v/>
      </c>
      <c r="Z79" s="165" t="str">
        <f t="shared" si="20"/>
        <v/>
      </c>
      <c r="AA79" s="90"/>
      <c r="AB79" s="158" t="str">
        <f>IFERROR(VLOOKUP($AA79,'ESCALAS COMPTALES'!$B$3:$C$6,2,0),"")</f>
        <v/>
      </c>
      <c r="AC79" s="170"/>
      <c r="AD79" s="123" t="str">
        <f>IFERROR(VLOOKUP(AA79,'ESCALAS COMPTALES'!$B$17:$C$20,2,0),"")</f>
        <v/>
      </c>
      <c r="AE79" s="164" t="str">
        <f>IFERROR(VLOOKUP($AD79,'ESCALAS COMPTALES'!$B$9:$C$12,2,0),"")</f>
        <v/>
      </c>
      <c r="AF79" s="165" t="str">
        <f t="shared" si="24"/>
        <v/>
      </c>
      <c r="AG79" s="90"/>
      <c r="AH79" s="158" t="str">
        <f>IFERROR(VLOOKUP($AG79,'ESCALAS COMPTALES'!$B$3:$C$6,2,0),"")</f>
        <v/>
      </c>
      <c r="AI79" s="123" t="str">
        <f>IFERROR(VLOOKUP(AG79,'ESCALAS COMPTALES'!$B$17:$C$20,2,0),"")</f>
        <v/>
      </c>
      <c r="AJ79" s="164" t="str">
        <f>IFERROR(VLOOKUP($AI79,'ESCALAS COMPTALES'!$B$9:$C$12,2,0),"")</f>
        <v/>
      </c>
      <c r="AK79" s="165" t="str">
        <f t="shared" si="21"/>
        <v/>
      </c>
      <c r="AL79" s="380" t="str">
        <f t="shared" si="25"/>
        <v/>
      </c>
    </row>
    <row r="80" spans="1:38" ht="59.25" customHeight="1" x14ac:dyDescent="0.25">
      <c r="A80" s="1410"/>
      <c r="B80" s="1413"/>
      <c r="C80" s="1408" t="str">
        <f>'F3. EVALUACION PERIODO PRUEBA'!E68</f>
        <v/>
      </c>
      <c r="D80" s="706"/>
      <c r="E80" s="88"/>
      <c r="F80" s="158" t="str">
        <f>IFERROR(VLOOKUP($E80,'ESCALAS COMPTALES'!$B$3:$C$6,2,0),"")</f>
        <v/>
      </c>
      <c r="G80" s="123" t="str">
        <f>IFERROR(VLOOKUP(E80,'ESCALAS COMPTALES'!$B$17:$C$20,2,0),"")</f>
        <v/>
      </c>
      <c r="H80" s="164" t="str">
        <f>IFERROR(VLOOKUP($G80,'ESCALAS COMPTALES'!$B$9:$C$12,2,0),"")</f>
        <v/>
      </c>
      <c r="I80" s="165" t="str">
        <f t="shared" si="18"/>
        <v/>
      </c>
      <c r="J80" s="90"/>
      <c r="K80" s="158" t="str">
        <f>IFERROR(VLOOKUP($J80,'ESCALAS COMPTALES'!$B$3:$C$6,2,0),"")</f>
        <v/>
      </c>
      <c r="L80" s="123" t="str">
        <f>IFERROR(VLOOKUP(J80,'ESCALAS COMPTALES'!$B$17:$C$20,2,0),"")</f>
        <v/>
      </c>
      <c r="M80" s="164" t="str">
        <f>IFERROR(VLOOKUP($L80,'ESCALAS COMPTALES'!$B$9:$C$12,2,0),"")</f>
        <v/>
      </c>
      <c r="N80" s="225"/>
      <c r="O80" s="165" t="str">
        <f t="shared" si="22"/>
        <v/>
      </c>
      <c r="P80" s="91"/>
      <c r="Q80" s="158" t="str">
        <f>IFERROR(VLOOKUP($P80,'ESCALAS COMPTALES'!$B$3:$C$6,2,0),"")</f>
        <v/>
      </c>
      <c r="R80" s="123" t="str">
        <f>IFERROR(VLOOKUP(P80,'ESCALAS COMPTALES'!$B$17:$C$20,2,0),"")</f>
        <v/>
      </c>
      <c r="S80" s="164" t="str">
        <f>IFERROR(VLOOKUP($R80,'ESCALAS COMPTALES'!$B$9:$C$12,2,0),"")</f>
        <v/>
      </c>
      <c r="T80" s="165" t="str">
        <f t="shared" si="19"/>
        <v/>
      </c>
      <c r="U80" s="385" t="str">
        <f t="shared" si="23"/>
        <v/>
      </c>
      <c r="V80" s="91"/>
      <c r="W80" s="158" t="str">
        <f>IFERROR(VLOOKUP($V80,'ESCALAS COMPTALES'!$B$3:$C$6,2,0),"")</f>
        <v/>
      </c>
      <c r="X80" s="123" t="str">
        <f>IFERROR(VLOOKUP(V80,'ESCALAS COMPTALES'!$B$17:$C$20,2,0),"")</f>
        <v/>
      </c>
      <c r="Y80" s="164" t="str">
        <f>IFERROR(VLOOKUP($X80,'ESCALAS COMPTALES'!$B$9:$C$12,2,0),"")</f>
        <v/>
      </c>
      <c r="Z80" s="165" t="str">
        <f t="shared" si="20"/>
        <v/>
      </c>
      <c r="AA80" s="90"/>
      <c r="AB80" s="158" t="str">
        <f>IFERROR(VLOOKUP($AA80,'ESCALAS COMPTALES'!$B$3:$C$6,2,0),"")</f>
        <v/>
      </c>
      <c r="AC80" s="170"/>
      <c r="AD80" s="123" t="str">
        <f>IFERROR(VLOOKUP(AA80,'ESCALAS COMPTALES'!$B$17:$C$20,2,0),"")</f>
        <v/>
      </c>
      <c r="AE80" s="164" t="str">
        <f>IFERROR(VLOOKUP($AD80,'ESCALAS COMPTALES'!$B$9:$C$12,2,0),"")</f>
        <v/>
      </c>
      <c r="AF80" s="165" t="str">
        <f t="shared" si="24"/>
        <v/>
      </c>
      <c r="AG80" s="91"/>
      <c r="AH80" s="158" t="str">
        <f>IFERROR(VLOOKUP($AG80,'ESCALAS COMPTALES'!$B$3:$C$6,2,0),"")</f>
        <v/>
      </c>
      <c r="AI80" s="123" t="str">
        <f>IFERROR(VLOOKUP(AG80,'ESCALAS COMPTALES'!$B$17:$C$20,2,0),"")</f>
        <v/>
      </c>
      <c r="AJ80" s="164" t="str">
        <f>IFERROR(VLOOKUP($AI80,'ESCALAS COMPTALES'!$B$9:$C$12,2,0),"")</f>
        <v/>
      </c>
      <c r="AK80" s="165" t="str">
        <f t="shared" si="21"/>
        <v/>
      </c>
      <c r="AL80" s="380" t="str">
        <f t="shared" si="25"/>
        <v/>
      </c>
    </row>
    <row r="81" spans="1:38" ht="59.25" customHeight="1" x14ac:dyDescent="0.25">
      <c r="A81" s="1410"/>
      <c r="B81" s="1413"/>
      <c r="C81" s="1408" t="str">
        <f>'F3. EVALUACION PERIODO PRUEBA'!E69</f>
        <v/>
      </c>
      <c r="D81" s="706"/>
      <c r="E81" s="88"/>
      <c r="F81" s="158" t="str">
        <f>IFERROR(VLOOKUP($E81,'ESCALAS COMPTALES'!$B$3:$C$6,2,0),"")</f>
        <v/>
      </c>
      <c r="G81" s="123" t="str">
        <f>IFERROR(VLOOKUP(E81,'ESCALAS COMPTALES'!$B$17:$C$20,2,0),"")</f>
        <v/>
      </c>
      <c r="H81" s="164" t="str">
        <f>IFERROR(VLOOKUP($G81,'ESCALAS COMPTALES'!$B$9:$C$12,2,0),"")</f>
        <v/>
      </c>
      <c r="I81" s="165" t="str">
        <f t="shared" si="18"/>
        <v/>
      </c>
      <c r="J81" s="90"/>
      <c r="K81" s="158" t="str">
        <f>IFERROR(VLOOKUP($J81,'ESCALAS COMPTALES'!$B$3:$C$6,2,0),"")</f>
        <v/>
      </c>
      <c r="L81" s="123" t="str">
        <f>IFERROR(VLOOKUP(J81,'ESCALAS COMPTALES'!$B$17:$C$20,2,0),"")</f>
        <v/>
      </c>
      <c r="M81" s="164" t="str">
        <f>IFERROR(VLOOKUP($L81,'ESCALAS COMPTALES'!$B$9:$C$12,2,0),"")</f>
        <v/>
      </c>
      <c r="N81" s="225"/>
      <c r="O81" s="165" t="str">
        <f t="shared" si="22"/>
        <v/>
      </c>
      <c r="P81" s="91"/>
      <c r="Q81" s="158" t="str">
        <f>IFERROR(VLOOKUP($P81,'ESCALAS COMPTALES'!$B$3:$C$6,2,0),"")</f>
        <v/>
      </c>
      <c r="R81" s="123" t="str">
        <f>IFERROR(VLOOKUP(P81,'ESCALAS COMPTALES'!$B$17:$C$20,2,0),"")</f>
        <v/>
      </c>
      <c r="S81" s="164" t="str">
        <f>IFERROR(VLOOKUP($R81,'ESCALAS COMPTALES'!$B$9:$C$12,2,0),"")</f>
        <v/>
      </c>
      <c r="T81" s="165" t="str">
        <f t="shared" si="19"/>
        <v/>
      </c>
      <c r="U81" s="385" t="str">
        <f t="shared" si="23"/>
        <v/>
      </c>
      <c r="V81" s="90"/>
      <c r="W81" s="158" t="str">
        <f>IFERROR(VLOOKUP($V81,'ESCALAS COMPTALES'!$B$3:$C$6,2,0),"")</f>
        <v/>
      </c>
      <c r="X81" s="123" t="str">
        <f>IFERROR(VLOOKUP(V81,'ESCALAS COMPTALES'!$B$17:$C$20,2,0),"")</f>
        <v/>
      </c>
      <c r="Y81" s="164" t="str">
        <f>IFERROR(VLOOKUP($X81,'ESCALAS COMPTALES'!$B$9:$C$12,2,0),"")</f>
        <v/>
      </c>
      <c r="Z81" s="165" t="str">
        <f t="shared" si="20"/>
        <v/>
      </c>
      <c r="AA81" s="90"/>
      <c r="AB81" s="158" t="str">
        <f>IFERROR(VLOOKUP($AA81,'ESCALAS COMPTALES'!$B$3:$C$6,2,0),"")</f>
        <v/>
      </c>
      <c r="AC81" s="170"/>
      <c r="AD81" s="123" t="str">
        <f>IFERROR(VLOOKUP(AA81,'ESCALAS COMPTALES'!$B$17:$C$20,2,0),"")</f>
        <v/>
      </c>
      <c r="AE81" s="164" t="str">
        <f>IFERROR(VLOOKUP($AD81,'ESCALAS COMPTALES'!$B$9:$C$12,2,0),"")</f>
        <v/>
      </c>
      <c r="AF81" s="165" t="str">
        <f t="shared" si="24"/>
        <v/>
      </c>
      <c r="AG81" s="90"/>
      <c r="AH81" s="158" t="str">
        <f>IFERROR(VLOOKUP($AG81,'ESCALAS COMPTALES'!$B$3:$C$6,2,0),"")</f>
        <v/>
      </c>
      <c r="AI81" s="123" t="str">
        <f>IFERROR(VLOOKUP(AG81,'ESCALAS COMPTALES'!$B$17:$C$20,2,0),"")</f>
        <v/>
      </c>
      <c r="AJ81" s="164" t="str">
        <f>IFERROR(VLOOKUP($AI81,'ESCALAS COMPTALES'!$B$9:$C$12,2,0),"")</f>
        <v/>
      </c>
      <c r="AK81" s="165" t="str">
        <f t="shared" si="21"/>
        <v/>
      </c>
      <c r="AL81" s="380" t="str">
        <f t="shared" si="25"/>
        <v/>
      </c>
    </row>
    <row r="82" spans="1:38" ht="59.25" customHeight="1" thickBot="1" x14ac:dyDescent="0.3">
      <c r="A82" s="1410"/>
      <c r="B82" s="1413"/>
      <c r="C82" s="1419" t="str">
        <f>'F3. EVALUACION PERIODO PRUEBA'!E70</f>
        <v/>
      </c>
      <c r="D82" s="1420"/>
      <c r="E82" s="50"/>
      <c r="F82" s="159" t="str">
        <f>IFERROR(VLOOKUP($E82,'ESCALAS COMPTALES'!$B$3:$C$6,2,0),"")</f>
        <v/>
      </c>
      <c r="G82" s="215" t="str">
        <f>IFERROR(VLOOKUP(E82,'ESCALAS COMPTALES'!$B$17:$C$20,2,0),"")</f>
        <v/>
      </c>
      <c r="H82" s="223" t="str">
        <f>IFERROR(VLOOKUP($G82,'ESCALAS COMPTALES'!$B$9:$C$12,2,0),"")</f>
        <v/>
      </c>
      <c r="I82" s="226" t="str">
        <f t="shared" si="18"/>
        <v/>
      </c>
      <c r="J82" s="221"/>
      <c r="K82" s="217" t="str">
        <f>IFERROR(VLOOKUP($J82,'ESCALAS COMPTALES'!$B$3:$C$6,2,0),"")</f>
        <v/>
      </c>
      <c r="L82" s="215" t="str">
        <f>IFERROR(VLOOKUP(J82,'ESCALAS COMPTALES'!$B$17:$C$20,2,0),"")</f>
        <v/>
      </c>
      <c r="M82" s="223" t="str">
        <f>IFERROR(VLOOKUP($L82,'ESCALAS COMPTALES'!$B$9:$C$12,2,0),"")</f>
        <v/>
      </c>
      <c r="N82" s="227"/>
      <c r="O82" s="226" t="str">
        <f t="shared" si="22"/>
        <v/>
      </c>
      <c r="P82" s="228"/>
      <c r="Q82" s="217" t="str">
        <f>IFERROR(VLOOKUP($P82,'ESCALAS COMPTALES'!$B$3:$C$6,2,0),"")</f>
        <v/>
      </c>
      <c r="R82" s="215" t="str">
        <f>IFERROR(VLOOKUP(P82,'ESCALAS COMPTALES'!$B$17:$C$20,2,0),"")</f>
        <v/>
      </c>
      <c r="S82" s="223" t="str">
        <f>IFERROR(VLOOKUP($R82,'ESCALAS COMPTALES'!$B$9:$C$12,2,0),"")</f>
        <v/>
      </c>
      <c r="T82" s="226" t="str">
        <f>IFERROR(($Q82*0.3+$S82*0.7),"")</f>
        <v/>
      </c>
      <c r="U82" s="386" t="str">
        <f t="shared" si="23"/>
        <v/>
      </c>
      <c r="V82" s="221"/>
      <c r="W82" s="217" t="str">
        <f>IFERROR(VLOOKUP($V82,'ESCALAS COMPTALES'!$B$3:$C$6,2,0),"")</f>
        <v/>
      </c>
      <c r="X82" s="215" t="str">
        <f>IFERROR(VLOOKUP(V82,'ESCALAS COMPTALES'!$B$17:$C$20,2,0),"")</f>
        <v/>
      </c>
      <c r="Y82" s="223" t="str">
        <f>IFERROR(VLOOKUP($X82,'ESCALAS COMPTALES'!$B$9:$C$12,2,0),"")</f>
        <v/>
      </c>
      <c r="Z82" s="226" t="str">
        <f>IFERROR(($W82*0.3+$Y82*0.7),"")</f>
        <v/>
      </c>
      <c r="AA82" s="221"/>
      <c r="AB82" s="217" t="str">
        <f>IFERROR(VLOOKUP($AA82,'ESCALAS COMPTALES'!$B$3:$C$6,2,0),"")</f>
        <v/>
      </c>
      <c r="AC82" s="229"/>
      <c r="AD82" s="215" t="str">
        <f>IFERROR(VLOOKUP(AA82,'ESCALAS COMPTALES'!$B$17:$C$20,2,0),"")</f>
        <v/>
      </c>
      <c r="AE82" s="223" t="str">
        <f>IFERROR(VLOOKUP($AD82,'ESCALAS COMPTALES'!$B$9:$C$12,2,0),"")</f>
        <v/>
      </c>
      <c r="AF82" s="226" t="str">
        <f t="shared" si="24"/>
        <v/>
      </c>
      <c r="AG82" s="221"/>
      <c r="AH82" s="217" t="str">
        <f>IFERROR(VLOOKUP($AG82,'ESCALAS COMPTALES'!$B$3:$C$6,2,0),"")</f>
        <v/>
      </c>
      <c r="AI82" s="215" t="str">
        <f>IFERROR(VLOOKUP(AG82,'ESCALAS COMPTALES'!$B$17:$C$20,2,0),"")</f>
        <v/>
      </c>
      <c r="AJ82" s="223" t="str">
        <f>IFERROR(VLOOKUP($AI82,'ESCALAS COMPTALES'!$B$9:$C$12,2,0),"")</f>
        <v/>
      </c>
      <c r="AK82" s="226" t="str">
        <f>IFERROR(($AH82*0.3+$AJ82*0.7),"")</f>
        <v/>
      </c>
      <c r="AL82" s="383" t="str">
        <f t="shared" si="25"/>
        <v/>
      </c>
    </row>
    <row r="83" spans="1:38" ht="33.75" customHeight="1" thickBot="1" x14ac:dyDescent="0.3">
      <c r="A83" s="1410"/>
      <c r="B83" s="1413"/>
      <c r="C83" s="1065" t="s">
        <v>361</v>
      </c>
      <c r="D83" s="1000">
        <f>B76</f>
        <v>0</v>
      </c>
      <c r="E83" s="1001"/>
      <c r="F83" s="1065"/>
      <c r="G83" s="216" t="s">
        <v>389</v>
      </c>
      <c r="H83" s="143"/>
      <c r="I83" s="360" t="str">
        <f>IFERROR(AVERAGE(I76:I82),"")</f>
        <v/>
      </c>
      <c r="J83" s="900" t="s">
        <v>389</v>
      </c>
      <c r="K83" s="901"/>
      <c r="L83" s="921"/>
      <c r="M83" s="248"/>
      <c r="N83" s="248"/>
      <c r="O83" s="359" t="str">
        <f>IFERROR(AVERAGE(O76:O82),"")</f>
        <v/>
      </c>
      <c r="P83" s="900" t="s">
        <v>389</v>
      </c>
      <c r="Q83" s="901"/>
      <c r="R83" s="921"/>
      <c r="S83" s="274"/>
      <c r="T83" s="360" t="str">
        <f>IFERROR(AVERAGE(T76:T82),"")</f>
        <v/>
      </c>
      <c r="U83" s="359" t="str">
        <f>IFERROR(AVERAGE(U76:U82),"")</f>
        <v/>
      </c>
      <c r="V83" s="900" t="s">
        <v>363</v>
      </c>
      <c r="W83" s="901"/>
      <c r="X83" s="901"/>
      <c r="Y83" s="143"/>
      <c r="Z83" s="360" t="str">
        <f>IFERROR(AVERAGE(Z76:Z82),"")</f>
        <v/>
      </c>
      <c r="AA83" s="900" t="s">
        <v>363</v>
      </c>
      <c r="AB83" s="901"/>
      <c r="AC83" s="901"/>
      <c r="AD83" s="921"/>
      <c r="AE83" s="275"/>
      <c r="AF83" s="365" t="str">
        <f>IFERROR(AVERAGE(AF76:AF82),"")</f>
        <v/>
      </c>
      <c r="AG83" s="1402" t="s">
        <v>363</v>
      </c>
      <c r="AH83" s="1403"/>
      <c r="AI83" s="1404"/>
      <c r="AJ83" s="275"/>
      <c r="AK83" s="360" t="str">
        <f>IFERROR(AVERAGE(AK76:AK82),"")</f>
        <v/>
      </c>
      <c r="AL83" s="360" t="str">
        <f>IFERROR(AVERAGE(AL76:AL82),"")</f>
        <v/>
      </c>
    </row>
    <row r="84" spans="1:38" ht="33.75" customHeight="1" thickBot="1" x14ac:dyDescent="0.3">
      <c r="A84" s="1411"/>
      <c r="B84" s="1414"/>
      <c r="C84" s="1321"/>
      <c r="D84" s="1319"/>
      <c r="E84" s="1320"/>
      <c r="F84" s="1321"/>
      <c r="G84" s="900" t="s">
        <v>423</v>
      </c>
      <c r="H84" s="901"/>
      <c r="I84" s="901"/>
      <c r="J84" s="901"/>
      <c r="K84" s="901"/>
      <c r="L84" s="921"/>
      <c r="M84" s="143"/>
      <c r="N84" s="143"/>
      <c r="O84" s="1325" t="str">
        <f>IFERROR((U83),"")</f>
        <v/>
      </c>
      <c r="P84" s="1325"/>
      <c r="Q84" s="1325"/>
      <c r="R84" s="1325"/>
      <c r="S84" s="1325"/>
      <c r="T84" s="1325"/>
      <c r="U84" s="1326"/>
      <c r="V84" s="900" t="s">
        <v>388</v>
      </c>
      <c r="W84" s="901"/>
      <c r="X84" s="901"/>
      <c r="Y84" s="901"/>
      <c r="Z84" s="901"/>
      <c r="AA84" s="901"/>
      <c r="AB84" s="901"/>
      <c r="AC84" s="901"/>
      <c r="AD84" s="921"/>
      <c r="AE84" s="143"/>
      <c r="AF84" s="1325" t="str">
        <f>IFERROR((AL83),"")</f>
        <v/>
      </c>
      <c r="AG84" s="1325"/>
      <c r="AH84" s="1325"/>
      <c r="AI84" s="1325"/>
      <c r="AJ84" s="1325"/>
      <c r="AK84" s="1325"/>
      <c r="AL84" s="1326"/>
    </row>
    <row r="85" spans="1:38" ht="75" customHeight="1" thickBot="1" x14ac:dyDescent="0.3">
      <c r="A85" s="1530" t="s">
        <v>467</v>
      </c>
      <c r="B85" s="1531"/>
      <c r="C85" s="1531"/>
      <c r="D85" s="1531"/>
      <c r="E85" s="1531"/>
      <c r="F85" s="1531"/>
      <c r="G85" s="1531"/>
      <c r="H85" s="1531"/>
      <c r="I85" s="1531"/>
      <c r="J85" s="1531"/>
      <c r="K85" s="1531"/>
      <c r="L85" s="1531"/>
      <c r="M85" s="1531"/>
      <c r="N85" s="1531"/>
      <c r="O85" s="1531"/>
      <c r="P85" s="1531"/>
      <c r="Q85" s="1531"/>
      <c r="R85" s="1531"/>
      <c r="S85" s="1531"/>
      <c r="T85" s="1531"/>
      <c r="U85" s="1531"/>
      <c r="V85" s="1531"/>
      <c r="W85" s="1531"/>
      <c r="X85" s="1531"/>
      <c r="Y85" s="1531"/>
      <c r="Z85" s="1531"/>
      <c r="AA85" s="1531"/>
      <c r="AB85" s="1531"/>
      <c r="AC85" s="1531"/>
      <c r="AD85" s="1531"/>
      <c r="AE85" s="1531"/>
      <c r="AF85" s="1531"/>
      <c r="AG85" s="1531"/>
      <c r="AH85" s="1531"/>
      <c r="AI85" s="1531"/>
      <c r="AJ85" s="1531"/>
      <c r="AK85" s="1531"/>
      <c r="AL85" s="1532"/>
    </row>
    <row r="86" spans="1:38" ht="28.5" customHeight="1" x14ac:dyDescent="0.25">
      <c r="A86" s="482"/>
      <c r="B86" s="483"/>
      <c r="C86" s="484"/>
      <c r="D86" s="484"/>
      <c r="E86" s="1594" t="s">
        <v>240</v>
      </c>
      <c r="F86" s="1595"/>
      <c r="G86" s="1595"/>
      <c r="H86" s="1595"/>
      <c r="I86" s="1595"/>
      <c r="J86" s="1595"/>
      <c r="K86" s="1595"/>
      <c r="L86" s="1595"/>
      <c r="M86" s="1595"/>
      <c r="N86" s="1595"/>
      <c r="O86" s="1595"/>
      <c r="P86" s="1595"/>
      <c r="Q86" s="1595"/>
      <c r="R86" s="1595"/>
      <c r="S86" s="1595"/>
      <c r="T86" s="1595"/>
      <c r="U86" s="1595"/>
      <c r="V86" s="1595"/>
      <c r="W86" s="1595"/>
      <c r="X86" s="1596"/>
      <c r="Y86" s="499"/>
      <c r="Z86" s="1327" t="s">
        <v>470</v>
      </c>
      <c r="AA86" s="1328"/>
      <c r="AB86" s="1328"/>
      <c r="AC86" s="1328"/>
      <c r="AD86" s="1328"/>
      <c r="AE86" s="1328"/>
      <c r="AF86" s="1328"/>
      <c r="AG86" s="1328"/>
      <c r="AH86" s="1328"/>
      <c r="AI86" s="1328"/>
      <c r="AJ86" s="1328"/>
      <c r="AK86" s="1328"/>
      <c r="AL86" s="1329"/>
    </row>
    <row r="87" spans="1:38" ht="28.5" customHeight="1" x14ac:dyDescent="0.25">
      <c r="A87" s="482"/>
      <c r="B87" s="483"/>
      <c r="C87" s="484"/>
      <c r="D87" s="484"/>
      <c r="E87" s="1597"/>
      <c r="F87" s="1598"/>
      <c r="G87" s="1598"/>
      <c r="H87" s="1598"/>
      <c r="I87" s="1598"/>
      <c r="J87" s="1598"/>
      <c r="K87" s="1598"/>
      <c r="L87" s="1598"/>
      <c r="M87" s="1598"/>
      <c r="N87" s="1598"/>
      <c r="O87" s="1598"/>
      <c r="P87" s="1598"/>
      <c r="Q87" s="1598"/>
      <c r="R87" s="1598"/>
      <c r="S87" s="1598"/>
      <c r="T87" s="1598"/>
      <c r="U87" s="1598"/>
      <c r="V87" s="1598"/>
      <c r="W87" s="1598"/>
      <c r="X87" s="1599"/>
      <c r="Y87" s="499"/>
      <c r="Z87" s="1330" t="s">
        <v>466</v>
      </c>
      <c r="AA87" s="1331"/>
      <c r="AB87" s="1331"/>
      <c r="AC87" s="1331"/>
      <c r="AD87" s="1331"/>
      <c r="AE87" s="1331"/>
      <c r="AF87" s="1331"/>
      <c r="AG87" s="1331"/>
      <c r="AH87" s="1331"/>
      <c r="AI87" s="1331"/>
      <c r="AJ87" s="1331"/>
      <c r="AK87" s="1331"/>
      <c r="AL87" s="1332"/>
    </row>
    <row r="88" spans="1:38" ht="28.5" customHeight="1" x14ac:dyDescent="0.25">
      <c r="A88" s="482"/>
      <c r="B88" s="483"/>
      <c r="C88" s="484"/>
      <c r="D88" s="484"/>
      <c r="E88" s="1600" t="s">
        <v>465</v>
      </c>
      <c r="F88" s="1601"/>
      <c r="G88" s="1601"/>
      <c r="H88" s="1601"/>
      <c r="I88" s="1601"/>
      <c r="J88" s="1601"/>
      <c r="K88" s="1601"/>
      <c r="L88" s="1601"/>
      <c r="M88" s="1601"/>
      <c r="N88" s="1601"/>
      <c r="O88" s="1601"/>
      <c r="P88" s="1601"/>
      <c r="Q88" s="1601"/>
      <c r="R88" s="1601"/>
      <c r="S88" s="1601"/>
      <c r="T88" s="1601"/>
      <c r="U88" s="1601"/>
      <c r="V88" s="1601"/>
      <c r="W88" s="1601"/>
      <c r="X88" s="1602"/>
      <c r="Y88" s="499"/>
      <c r="Z88" s="1330" t="s">
        <v>430</v>
      </c>
      <c r="AA88" s="1331"/>
      <c r="AB88" s="1331"/>
      <c r="AC88" s="1331"/>
      <c r="AD88" s="1331"/>
      <c r="AE88" s="1331"/>
      <c r="AF88" s="1331"/>
      <c r="AG88" s="1331"/>
      <c r="AH88" s="1331"/>
      <c r="AI88" s="1331"/>
      <c r="AJ88" s="1331"/>
      <c r="AK88" s="1331"/>
      <c r="AL88" s="1332"/>
    </row>
    <row r="89" spans="1:38" ht="28.5" customHeight="1" thickBot="1" x14ac:dyDescent="0.3">
      <c r="A89" s="482"/>
      <c r="B89" s="483"/>
      <c r="C89" s="484"/>
      <c r="D89" s="484"/>
      <c r="E89" s="1603"/>
      <c r="F89" s="1604"/>
      <c r="G89" s="1604"/>
      <c r="H89" s="1604"/>
      <c r="I89" s="1604"/>
      <c r="J89" s="1604"/>
      <c r="K89" s="1604"/>
      <c r="L89" s="1604"/>
      <c r="M89" s="1604"/>
      <c r="N89" s="1604"/>
      <c r="O89" s="1604"/>
      <c r="P89" s="1604"/>
      <c r="Q89" s="1604"/>
      <c r="R89" s="1604"/>
      <c r="S89" s="1604"/>
      <c r="T89" s="1604"/>
      <c r="U89" s="1604"/>
      <c r="V89" s="1604"/>
      <c r="W89" s="1604"/>
      <c r="X89" s="1605"/>
      <c r="Y89" s="505"/>
      <c r="Z89" s="1333" t="s">
        <v>459</v>
      </c>
      <c r="AA89" s="1334"/>
      <c r="AB89" s="1334"/>
      <c r="AC89" s="1334"/>
      <c r="AD89" s="1334"/>
      <c r="AE89" s="1334"/>
      <c r="AF89" s="1334"/>
      <c r="AG89" s="1334"/>
      <c r="AH89" s="1334"/>
      <c r="AI89" s="1334"/>
      <c r="AJ89" s="460"/>
      <c r="AK89" s="460"/>
      <c r="AL89" s="461"/>
    </row>
    <row r="90" spans="1:38" ht="7.5" customHeight="1" thickBot="1" x14ac:dyDescent="0.3">
      <c r="A90" s="1524"/>
      <c r="B90" s="1525"/>
      <c r="C90" s="1525"/>
      <c r="D90" s="1525"/>
      <c r="E90" s="1525"/>
      <c r="F90" s="1525"/>
      <c r="G90" s="1525"/>
      <c r="H90" s="1525"/>
      <c r="I90" s="1525"/>
      <c r="J90" s="1525"/>
      <c r="K90" s="1525"/>
      <c r="L90" s="1525"/>
      <c r="M90" s="1525"/>
      <c r="N90" s="1525"/>
      <c r="O90" s="1525"/>
      <c r="P90" s="1525"/>
      <c r="Q90" s="1525"/>
      <c r="R90" s="1525"/>
      <c r="S90" s="1525"/>
      <c r="T90" s="1525"/>
      <c r="U90" s="1525"/>
      <c r="V90" s="1525"/>
      <c r="W90" s="1525"/>
      <c r="X90" s="1525"/>
      <c r="Y90" s="1525"/>
      <c r="Z90" s="1525"/>
      <c r="AA90" s="1525"/>
      <c r="AB90" s="1525"/>
      <c r="AC90" s="1525"/>
      <c r="AD90" s="1525"/>
      <c r="AE90" s="1525"/>
      <c r="AF90" s="1525"/>
      <c r="AG90" s="1525"/>
      <c r="AH90" s="1525"/>
      <c r="AI90" s="1525"/>
      <c r="AJ90" s="1525"/>
      <c r="AK90" s="1525"/>
      <c r="AL90" s="1526"/>
    </row>
    <row r="91" spans="1:38" ht="23.25" customHeight="1" thickBot="1" x14ac:dyDescent="0.3">
      <c r="A91" s="1405" t="s">
        <v>52</v>
      </c>
      <c r="B91" s="1406"/>
      <c r="C91" s="1406"/>
      <c r="D91" s="1407"/>
      <c r="E91" s="1250" t="s">
        <v>384</v>
      </c>
      <c r="F91" s="1251"/>
      <c r="G91" s="1251"/>
      <c r="H91" s="1251"/>
      <c r="I91" s="1252"/>
      <c r="J91" s="1250" t="s">
        <v>385</v>
      </c>
      <c r="K91" s="1251"/>
      <c r="L91" s="1251"/>
      <c r="M91" s="1251"/>
      <c r="N91" s="1251"/>
      <c r="O91" s="1252"/>
      <c r="P91" s="1142" t="s">
        <v>386</v>
      </c>
      <c r="Q91" s="1143"/>
      <c r="R91" s="1143"/>
      <c r="S91" s="1143"/>
      <c r="T91" s="1143"/>
      <c r="U91" s="1144"/>
      <c r="V91" s="1250" t="s">
        <v>384</v>
      </c>
      <c r="W91" s="1251"/>
      <c r="X91" s="1251"/>
      <c r="Y91" s="1251"/>
      <c r="Z91" s="1252"/>
      <c r="AA91" s="1250" t="s">
        <v>385</v>
      </c>
      <c r="AB91" s="1251"/>
      <c r="AC91" s="1251"/>
      <c r="AD91" s="1251"/>
      <c r="AE91" s="1251"/>
      <c r="AF91" s="1252"/>
      <c r="AG91" s="1142" t="s">
        <v>386</v>
      </c>
      <c r="AH91" s="1143"/>
      <c r="AI91" s="1143"/>
      <c r="AJ91" s="1143"/>
      <c r="AK91" s="1143"/>
      <c r="AL91" s="1144"/>
    </row>
    <row r="92" spans="1:38" ht="38.25" customHeight="1" thickBot="1" x14ac:dyDescent="0.3">
      <c r="A92" s="176" t="s">
        <v>257</v>
      </c>
      <c r="B92" s="176" t="s">
        <v>258</v>
      </c>
      <c r="C92" s="1142" t="s">
        <v>259</v>
      </c>
      <c r="D92" s="1143"/>
      <c r="E92" s="154" t="s">
        <v>434</v>
      </c>
      <c r="F92" s="155" t="s">
        <v>357</v>
      </c>
      <c r="G92" s="201" t="s">
        <v>433</v>
      </c>
      <c r="H92" s="155" t="s">
        <v>359</v>
      </c>
      <c r="I92" s="156" t="s">
        <v>329</v>
      </c>
      <c r="J92" s="154" t="s">
        <v>434</v>
      </c>
      <c r="K92" s="155" t="s">
        <v>357</v>
      </c>
      <c r="L92" s="201" t="s">
        <v>433</v>
      </c>
      <c r="M92" s="155" t="s">
        <v>358</v>
      </c>
      <c r="N92" s="169"/>
      <c r="O92" s="156" t="s">
        <v>329</v>
      </c>
      <c r="P92" s="154" t="s">
        <v>431</v>
      </c>
      <c r="Q92" s="155" t="s">
        <v>357</v>
      </c>
      <c r="R92" s="201" t="s">
        <v>432</v>
      </c>
      <c r="S92" s="155" t="s">
        <v>358</v>
      </c>
      <c r="T92" s="169" t="s">
        <v>329</v>
      </c>
      <c r="U92" s="462" t="s">
        <v>131</v>
      </c>
      <c r="V92" s="154" t="s">
        <v>431</v>
      </c>
      <c r="W92" s="155" t="s">
        <v>357</v>
      </c>
      <c r="X92" s="201" t="s">
        <v>432</v>
      </c>
      <c r="Y92" s="155" t="s">
        <v>358</v>
      </c>
      <c r="Z92" s="156" t="s">
        <v>329</v>
      </c>
      <c r="AA92" s="154" t="s">
        <v>431</v>
      </c>
      <c r="AB92" s="155" t="s">
        <v>357</v>
      </c>
      <c r="AC92" s="155"/>
      <c r="AD92" s="201" t="s">
        <v>432</v>
      </c>
      <c r="AE92" s="155" t="s">
        <v>358</v>
      </c>
      <c r="AF92" s="156" t="s">
        <v>329</v>
      </c>
      <c r="AG92" s="154" t="s">
        <v>431</v>
      </c>
      <c r="AH92" s="155" t="s">
        <v>357</v>
      </c>
      <c r="AI92" s="201" t="s">
        <v>432</v>
      </c>
      <c r="AJ92" s="155" t="s">
        <v>358</v>
      </c>
      <c r="AK92" s="156" t="s">
        <v>329</v>
      </c>
      <c r="AL92" s="462" t="s">
        <v>132</v>
      </c>
    </row>
    <row r="93" spans="1:38" ht="59.25" customHeight="1" x14ac:dyDescent="0.25">
      <c r="A93" s="1625">
        <v>4</v>
      </c>
      <c r="B93" s="1412">
        <f>'F1. CONCERTACION DE COMPROMISOS'!B51</f>
        <v>0</v>
      </c>
      <c r="C93" s="1624" t="str">
        <f>'F3. EVALUACION PERIODO PRUEBA'!E73</f>
        <v/>
      </c>
      <c r="D93" s="564"/>
      <c r="E93" s="48"/>
      <c r="F93" s="170" t="str">
        <f>IFERROR(VLOOKUP($E93,'ESCALAS COMPTALES'!$B$3:$C$6,2,0),"")</f>
        <v/>
      </c>
      <c r="G93" s="122" t="str">
        <f>IFERROR(VLOOKUP(E93,'ESCALAS COMPTALES'!$B$17:$C$20,2,0),"")</f>
        <v/>
      </c>
      <c r="H93" s="170" t="str">
        <f>IFERROR(VLOOKUP($G93,'ESCALAS COMPTALES'!$B$9:$C$12,2,0),"")</f>
        <v/>
      </c>
      <c r="I93" s="171" t="str">
        <f t="shared" ref="I93:I99" si="26">IFERROR(($F93*0.3+$H93*0.7),"")</f>
        <v/>
      </c>
      <c r="J93" s="48"/>
      <c r="K93" s="170" t="str">
        <f>IFERROR(VLOOKUP($J93,'ESCALAS COMPTALES'!$B$3:$C$6,2,0),"")</f>
        <v/>
      </c>
      <c r="L93" s="122" t="str">
        <f>IFERROR(VLOOKUP(J93,'ESCALAS COMPTALES'!$B$17:$C$20,2,0),"")</f>
        <v/>
      </c>
      <c r="M93" s="170" t="str">
        <f>IFERROR(VLOOKUP($L93,'ESCALAS COMPTALES'!$B$9:$C$12,2,0),"")</f>
        <v/>
      </c>
      <c r="N93" s="222"/>
      <c r="O93" s="171" t="str">
        <f>IFERROR(($K93*0.3+$M93*0.7),"")</f>
        <v/>
      </c>
      <c r="P93" s="48"/>
      <c r="Q93" s="170" t="str">
        <f>IFERROR(VLOOKUP($P93,'ESCALAS COMPTALES'!$B$3:$C$6,2,0),"")</f>
        <v/>
      </c>
      <c r="R93" s="122" t="str">
        <f>IFERROR(VLOOKUP(P93,'ESCALAS COMPTALES'!$B$17:$C$20,2,0),"")</f>
        <v/>
      </c>
      <c r="S93" s="170" t="str">
        <f>IFERROR(VLOOKUP($R93,'ESCALAS COMPTALES'!$B$9:$C$12,2,0),"")</f>
        <v/>
      </c>
      <c r="T93" s="171" t="str">
        <f t="shared" ref="T93:T98" si="27">IFERROR(($Q93*0.3+$S93*0.7),"")</f>
        <v/>
      </c>
      <c r="U93" s="382" t="str">
        <f>IFERROR(AVERAGE($I93,$O93,$T93),"")</f>
        <v/>
      </c>
      <c r="V93" s="48"/>
      <c r="W93" s="170" t="str">
        <f>IFERROR(VLOOKUP($V93,'ESCALAS COMPTALES'!$B$3:$C$6,2,0),"")</f>
        <v/>
      </c>
      <c r="X93" s="122" t="str">
        <f>IFERROR(VLOOKUP(V93,'ESCALAS COMPTALES'!$B$17:$C$20,2,0),"")</f>
        <v/>
      </c>
      <c r="Y93" s="170" t="str">
        <f>IFERROR(VLOOKUP($X93,'ESCALAS COMPTALES'!$B$9:$C$12,2,0),"")</f>
        <v/>
      </c>
      <c r="Z93" s="171" t="str">
        <f t="shared" ref="Z93:Z98" si="28">IFERROR(($W93*0.3+$Y93*0.7),"")</f>
        <v/>
      </c>
      <c r="AA93" s="48"/>
      <c r="AB93" s="170" t="str">
        <f>IFERROR(VLOOKUP($AA93,'ESCALAS COMPTALES'!$B$3:$C$6,2,0),"")</f>
        <v/>
      </c>
      <c r="AC93" s="170"/>
      <c r="AD93" s="122" t="str">
        <f>IFERROR(VLOOKUP(AA93,'ESCALAS COMPTALES'!$B$17:$C$20,2,0),"")</f>
        <v/>
      </c>
      <c r="AE93" s="170" t="str">
        <f>IFERROR(VLOOKUP($AD93,'ESCALAS COMPTALES'!$B$9:$C$12,2,0),"")</f>
        <v/>
      </c>
      <c r="AF93" s="171" t="str">
        <f>IFERROR(($AB93*0.3+$AE93*0.7),"")</f>
        <v/>
      </c>
      <c r="AG93" s="47"/>
      <c r="AH93" s="170" t="str">
        <f>IFERROR(VLOOKUP($AG93,'ESCALAS COMPTALES'!$B$3:$C$6,2,0),"")</f>
        <v/>
      </c>
      <c r="AI93" s="122" t="str">
        <f>IFERROR(VLOOKUP(AG93,'ESCALAS COMPTALES'!$B$17:$C$20,2,0),"")</f>
        <v/>
      </c>
      <c r="AJ93" s="170" t="str">
        <f>IFERROR(VLOOKUP($AI93,'ESCALAS COMPTALES'!$B$9:$C$12,2,0),"")</f>
        <v/>
      </c>
      <c r="AK93" s="171" t="str">
        <f t="shared" ref="AK93:AK98" si="29">IFERROR(($AH93*0.3+$AJ93*0.7),"")</f>
        <v/>
      </c>
      <c r="AL93" s="382" t="str">
        <f>IFERROR(AVERAGE($Z93,$AF93,$AK93),"")</f>
        <v/>
      </c>
    </row>
    <row r="94" spans="1:38" ht="59.25" customHeight="1" x14ac:dyDescent="0.25">
      <c r="A94" s="1626"/>
      <c r="B94" s="1413"/>
      <c r="C94" s="1437" t="str">
        <f>'F3. EVALUACION PERIODO PRUEBA'!E74</f>
        <v/>
      </c>
      <c r="D94" s="706"/>
      <c r="E94" s="88"/>
      <c r="F94" s="158" t="str">
        <f>IFERROR(VLOOKUP($E94,'ESCALAS COMPTALES'!$B$3:$C$6,2,0),"")</f>
        <v/>
      </c>
      <c r="G94" s="128" t="str">
        <f>IFERROR(VLOOKUP(E94,'ESCALAS COMPTALES'!$B$17:$C$20,2,0),"")</f>
        <v/>
      </c>
      <c r="H94" s="158" t="str">
        <f>IFERROR(VLOOKUP($G94,'ESCALAS COMPTALES'!$B$9:$C$12,2,0),"")</f>
        <v/>
      </c>
      <c r="I94" s="186" t="str">
        <f t="shared" si="26"/>
        <v/>
      </c>
      <c r="J94" s="88"/>
      <c r="K94" s="158" t="str">
        <f>IFERROR(VLOOKUP($J94,'ESCALAS COMPTALES'!$B$3:$C$6,2,0),"")</f>
        <v/>
      </c>
      <c r="L94" s="128" t="str">
        <f>IFERROR(VLOOKUP(J94,'ESCALAS COMPTALES'!$B$17:$C$20,2,0),"")</f>
        <v/>
      </c>
      <c r="M94" s="158" t="str">
        <f>IFERROR(VLOOKUP($L94,'ESCALAS COMPTALES'!$B$9:$C$12,2,0),"")</f>
        <v/>
      </c>
      <c r="N94" s="164"/>
      <c r="O94" s="186" t="str">
        <f t="shared" ref="O94:O99" si="30">IFERROR(($K94*0.3+$M94*0.7),"")</f>
        <v/>
      </c>
      <c r="P94" s="88"/>
      <c r="Q94" s="158" t="str">
        <f>IFERROR(VLOOKUP($P94,'ESCALAS COMPTALES'!$B$3:$C$6,2,0),"")</f>
        <v/>
      </c>
      <c r="R94" s="128" t="str">
        <f>IFERROR(VLOOKUP(P94,'ESCALAS COMPTALES'!$B$17:$C$20,2,0),"")</f>
        <v/>
      </c>
      <c r="S94" s="158" t="str">
        <f>IFERROR(VLOOKUP($R94,'ESCALAS COMPTALES'!$B$9:$C$12,2,0),"")</f>
        <v/>
      </c>
      <c r="T94" s="186" t="str">
        <f t="shared" si="27"/>
        <v/>
      </c>
      <c r="U94" s="380" t="str">
        <f t="shared" ref="U94:U99" si="31">IFERROR(AVERAGE($I94,$O94,$T94),"")</f>
        <v/>
      </c>
      <c r="V94" s="88"/>
      <c r="W94" s="158" t="str">
        <f>IFERROR(VLOOKUP($V94,'ESCALAS COMPTALES'!$B$3:$C$6,2,0),"")</f>
        <v/>
      </c>
      <c r="X94" s="128" t="str">
        <f>IFERROR(VLOOKUP(V94,'ESCALAS COMPTALES'!$B$17:$C$20,2,0),"")</f>
        <v/>
      </c>
      <c r="Y94" s="158" t="str">
        <f>IFERROR(VLOOKUP($X94,'ESCALAS COMPTALES'!$B$9:$C$12,2,0),"")</f>
        <v/>
      </c>
      <c r="Z94" s="186" t="str">
        <f t="shared" si="28"/>
        <v/>
      </c>
      <c r="AA94" s="88"/>
      <c r="AB94" s="158" t="str">
        <f>IFERROR(VLOOKUP($AA94,'ESCALAS COMPTALES'!$B$3:$C$6,2,0),"")</f>
        <v/>
      </c>
      <c r="AC94" s="158"/>
      <c r="AD94" s="128" t="str">
        <f>IFERROR(VLOOKUP(AA94,'ESCALAS COMPTALES'!$B$17:$C$20,2,0),"")</f>
        <v/>
      </c>
      <c r="AE94" s="158" t="str">
        <f>IFERROR(VLOOKUP($AD94,'ESCALAS COMPTALES'!$B$9:$C$12,2,0),"")</f>
        <v/>
      </c>
      <c r="AF94" s="186" t="str">
        <f t="shared" ref="AF94:AF99" si="32">IFERROR(($AB94*0.3+$AE94*0.7),"")</f>
        <v/>
      </c>
      <c r="AG94" s="88"/>
      <c r="AH94" s="158" t="str">
        <f>IFERROR(VLOOKUP($AG94,'ESCALAS COMPTALES'!$B$3:$C$6,2,0),"")</f>
        <v/>
      </c>
      <c r="AI94" s="128" t="str">
        <f>IFERROR(VLOOKUP(AG94,'ESCALAS COMPTALES'!$B$17:$C$20,2,0),"")</f>
        <v/>
      </c>
      <c r="AJ94" s="158" t="str">
        <f>IFERROR(VLOOKUP($AI94,'ESCALAS COMPTALES'!$B$9:$C$12,2,0),"")</f>
        <v/>
      </c>
      <c r="AK94" s="186" t="str">
        <f t="shared" si="29"/>
        <v/>
      </c>
      <c r="AL94" s="380" t="str">
        <f t="shared" ref="AL94:AL99" si="33">IFERROR(AVERAGE($Z94,$AF94,$AK94),"")</f>
        <v/>
      </c>
    </row>
    <row r="95" spans="1:38" ht="59.25" customHeight="1" x14ac:dyDescent="0.25">
      <c r="A95" s="1626"/>
      <c r="B95" s="1413"/>
      <c r="C95" s="1437" t="str">
        <f>'F3. EVALUACION PERIODO PRUEBA'!E75</f>
        <v/>
      </c>
      <c r="D95" s="706"/>
      <c r="E95" s="88"/>
      <c r="F95" s="158" t="str">
        <f>IFERROR(VLOOKUP($E95,'ESCALAS COMPTALES'!$B$3:$C$6,2,0),"")</f>
        <v/>
      </c>
      <c r="G95" s="123" t="str">
        <f>IFERROR(VLOOKUP(E95,'ESCALAS COMPTALES'!$B$17:$C$20,2,0),"")</f>
        <v/>
      </c>
      <c r="H95" s="158" t="str">
        <f>IFERROR(VLOOKUP($G95,'ESCALAS COMPTALES'!$B$9:$C$12,2,0),"")</f>
        <v/>
      </c>
      <c r="I95" s="186" t="str">
        <f t="shared" si="26"/>
        <v/>
      </c>
      <c r="J95" s="88"/>
      <c r="K95" s="158" t="str">
        <f>IFERROR(VLOOKUP($J95,'ESCALAS COMPTALES'!$B$3:$C$6,2,0),"")</f>
        <v/>
      </c>
      <c r="L95" s="123" t="str">
        <f>IFERROR(VLOOKUP(J95,'ESCALAS COMPTALES'!$B$17:$C$20,2,0),"")</f>
        <v/>
      </c>
      <c r="M95" s="158" t="str">
        <f>IFERROR(VLOOKUP($L95,'ESCALAS COMPTALES'!$B$9:$C$12,2,0),"")</f>
        <v/>
      </c>
      <c r="N95" s="164"/>
      <c r="O95" s="186" t="str">
        <f t="shared" si="30"/>
        <v/>
      </c>
      <c r="P95" s="88"/>
      <c r="Q95" s="158" t="str">
        <f>IFERROR(VLOOKUP($P95,'ESCALAS COMPTALES'!$B$3:$C$6,2,0),"")</f>
        <v/>
      </c>
      <c r="R95" s="123" t="str">
        <f>IFERROR(VLOOKUP(P95,'ESCALAS COMPTALES'!$B$17:$C$20,2,0),"")</f>
        <v/>
      </c>
      <c r="S95" s="158" t="str">
        <f>IFERROR(VLOOKUP($R95,'ESCALAS COMPTALES'!$B$9:$C$12,2,0),"")</f>
        <v/>
      </c>
      <c r="T95" s="186" t="str">
        <f t="shared" si="27"/>
        <v/>
      </c>
      <c r="U95" s="380" t="str">
        <f t="shared" si="31"/>
        <v/>
      </c>
      <c r="V95" s="88"/>
      <c r="W95" s="158" t="str">
        <f>IFERROR(VLOOKUP($V95,'ESCALAS COMPTALES'!$B$3:$C$6,2,0),"")</f>
        <v/>
      </c>
      <c r="X95" s="123" t="str">
        <f>IFERROR(VLOOKUP(V95,'ESCALAS COMPTALES'!$B$17:$C$20,2,0),"")</f>
        <v/>
      </c>
      <c r="Y95" s="158" t="str">
        <f>IFERROR(VLOOKUP($X95,'ESCALAS COMPTALES'!$B$9:$C$12,2,0),"")</f>
        <v/>
      </c>
      <c r="Z95" s="186" t="str">
        <f t="shared" si="28"/>
        <v/>
      </c>
      <c r="AA95" s="88"/>
      <c r="AB95" s="158" t="str">
        <f>IFERROR(VLOOKUP($AA95,'ESCALAS COMPTALES'!$B$3:$C$6,2,0),"")</f>
        <v/>
      </c>
      <c r="AC95" s="170"/>
      <c r="AD95" s="123" t="str">
        <f>IFERROR(VLOOKUP(AA95,'ESCALAS COMPTALES'!$B$17:$C$20,2,0),"")</f>
        <v/>
      </c>
      <c r="AE95" s="158" t="str">
        <f>IFERROR(VLOOKUP($AD95,'ESCALAS COMPTALES'!$B$9:$C$12,2,0),"")</f>
        <v/>
      </c>
      <c r="AF95" s="186" t="str">
        <f t="shared" si="32"/>
        <v/>
      </c>
      <c r="AG95" s="88"/>
      <c r="AH95" s="158" t="str">
        <f>IFERROR(VLOOKUP($AG95,'ESCALAS COMPTALES'!$B$3:$C$6,2,0),"")</f>
        <v/>
      </c>
      <c r="AI95" s="123" t="str">
        <f>IFERROR(VLOOKUP(AG95,'ESCALAS COMPTALES'!$B$17:$C$20,2,0),"")</f>
        <v/>
      </c>
      <c r="AJ95" s="158" t="str">
        <f>IFERROR(VLOOKUP($AI95,'ESCALAS COMPTALES'!$B$9:$C$12,2,0),"")</f>
        <v/>
      </c>
      <c r="AK95" s="186" t="str">
        <f t="shared" si="29"/>
        <v/>
      </c>
      <c r="AL95" s="380" t="str">
        <f t="shared" si="33"/>
        <v/>
      </c>
    </row>
    <row r="96" spans="1:38" ht="59.25" customHeight="1" x14ac:dyDescent="0.25">
      <c r="A96" s="1626"/>
      <c r="B96" s="1413"/>
      <c r="C96" s="1437" t="str">
        <f>'F3. EVALUACION PERIODO PRUEBA'!E76</f>
        <v/>
      </c>
      <c r="D96" s="706"/>
      <c r="E96" s="88"/>
      <c r="F96" s="158" t="str">
        <f>IFERROR(VLOOKUP($E96,'ESCALAS COMPTALES'!$B$3:$C$6,2,0),"")</f>
        <v/>
      </c>
      <c r="G96" s="123" t="str">
        <f>IFERROR(VLOOKUP(E96,'ESCALAS COMPTALES'!$B$17:$C$20,2,0),"")</f>
        <v/>
      </c>
      <c r="H96" s="158" t="str">
        <f>IFERROR(VLOOKUP($G96,'ESCALAS COMPTALES'!$B$9:$C$12,2,0),"")</f>
        <v/>
      </c>
      <c r="I96" s="186" t="str">
        <f t="shared" si="26"/>
        <v/>
      </c>
      <c r="J96" s="88"/>
      <c r="K96" s="158" t="str">
        <f>IFERROR(VLOOKUP($J96,'ESCALAS COMPTALES'!$B$3:$C$6,2,0),"")</f>
        <v/>
      </c>
      <c r="L96" s="123" t="str">
        <f>IFERROR(VLOOKUP(J96,'ESCALAS COMPTALES'!$B$17:$C$20,2,0),"")</f>
        <v/>
      </c>
      <c r="M96" s="158" t="str">
        <f>IFERROR(VLOOKUP($L96,'ESCALAS COMPTALES'!$B$9:$C$12,2,0),"")</f>
        <v/>
      </c>
      <c r="N96" s="164"/>
      <c r="O96" s="186" t="str">
        <f t="shared" si="30"/>
        <v/>
      </c>
      <c r="P96" s="88"/>
      <c r="Q96" s="158" t="str">
        <f>IFERROR(VLOOKUP($P96,'ESCALAS COMPTALES'!$B$3:$C$6,2,0),"")</f>
        <v/>
      </c>
      <c r="R96" s="123" t="str">
        <f>IFERROR(VLOOKUP(P96,'ESCALAS COMPTALES'!$B$17:$C$20,2,0),"")</f>
        <v/>
      </c>
      <c r="S96" s="158" t="str">
        <f>IFERROR(VLOOKUP($R96,'ESCALAS COMPTALES'!$B$9:$C$12,2,0),"")</f>
        <v/>
      </c>
      <c r="T96" s="186" t="str">
        <f t="shared" si="27"/>
        <v/>
      </c>
      <c r="U96" s="380" t="str">
        <f t="shared" si="31"/>
        <v/>
      </c>
      <c r="V96" s="88"/>
      <c r="W96" s="158" t="str">
        <f>IFERROR(VLOOKUP($V96,'ESCALAS COMPTALES'!$B$3:$C$6,2,0),"")</f>
        <v/>
      </c>
      <c r="X96" s="123" t="str">
        <f>IFERROR(VLOOKUP(V96,'ESCALAS COMPTALES'!$B$17:$C$20,2,0),"")</f>
        <v/>
      </c>
      <c r="Y96" s="158" t="str">
        <f>IFERROR(VLOOKUP($X96,'ESCALAS COMPTALES'!$B$9:$C$12,2,0),"")</f>
        <v/>
      </c>
      <c r="Z96" s="186" t="str">
        <f t="shared" si="28"/>
        <v/>
      </c>
      <c r="AA96" s="88"/>
      <c r="AB96" s="158" t="str">
        <f>IFERROR(VLOOKUP($AA96,'ESCALAS COMPTALES'!$B$3:$C$6,2,0),"")</f>
        <v/>
      </c>
      <c r="AC96" s="170"/>
      <c r="AD96" s="123" t="str">
        <f>IFERROR(VLOOKUP(AA96,'ESCALAS COMPTALES'!$B$17:$C$20,2,0),"")</f>
        <v/>
      </c>
      <c r="AE96" s="158" t="str">
        <f>IFERROR(VLOOKUP($AD96,'ESCALAS COMPTALES'!$B$9:$C$12,2,0),"")</f>
        <v/>
      </c>
      <c r="AF96" s="186" t="str">
        <f t="shared" si="32"/>
        <v/>
      </c>
      <c r="AG96" s="88"/>
      <c r="AH96" s="158" t="str">
        <f>IFERROR(VLOOKUP($AG96,'ESCALAS COMPTALES'!$B$3:$C$6,2,0),"")</f>
        <v/>
      </c>
      <c r="AI96" s="123" t="str">
        <f>IFERROR(VLOOKUP(AG96,'ESCALAS COMPTALES'!$B$17:$C$20,2,0),"")</f>
        <v/>
      </c>
      <c r="AJ96" s="158" t="str">
        <f>IFERROR(VLOOKUP($AI96,'ESCALAS COMPTALES'!$B$9:$C$12,2,0),"")</f>
        <v/>
      </c>
      <c r="AK96" s="186" t="str">
        <f t="shared" si="29"/>
        <v/>
      </c>
      <c r="AL96" s="380" t="str">
        <f t="shared" si="33"/>
        <v/>
      </c>
    </row>
    <row r="97" spans="1:39" ht="59.25" customHeight="1" x14ac:dyDescent="0.25">
      <c r="A97" s="1626"/>
      <c r="B97" s="1413"/>
      <c r="C97" s="1437" t="str">
        <f>'F3. EVALUACION PERIODO PRUEBA'!E77</f>
        <v/>
      </c>
      <c r="D97" s="706"/>
      <c r="E97" s="88"/>
      <c r="F97" s="158" t="str">
        <f>IFERROR(VLOOKUP($E97,'ESCALAS COMPTALES'!$B$3:$C$6,2,0),"")</f>
        <v/>
      </c>
      <c r="G97" s="123" t="str">
        <f>IFERROR(VLOOKUP(E97,'ESCALAS COMPTALES'!$B$17:$C$20,2,0),"")</f>
        <v/>
      </c>
      <c r="H97" s="158" t="str">
        <f>IFERROR(VLOOKUP($G97,'ESCALAS COMPTALES'!$B$9:$C$12,2,0),"")</f>
        <v/>
      </c>
      <c r="I97" s="186" t="str">
        <f t="shared" si="26"/>
        <v/>
      </c>
      <c r="J97" s="88"/>
      <c r="K97" s="158" t="str">
        <f>IFERROR(VLOOKUP($J97,'ESCALAS COMPTALES'!$B$3:$C$6,2,0),"")</f>
        <v/>
      </c>
      <c r="L97" s="123" t="str">
        <f>IFERROR(VLOOKUP(J97,'ESCALAS COMPTALES'!$B$17:$C$20,2,0),"")</f>
        <v/>
      </c>
      <c r="M97" s="158" t="str">
        <f>IFERROR(VLOOKUP($L97,'ESCALAS COMPTALES'!$B$9:$C$12,2,0),"")</f>
        <v/>
      </c>
      <c r="N97" s="164"/>
      <c r="O97" s="186" t="str">
        <f t="shared" si="30"/>
        <v/>
      </c>
      <c r="P97" s="92"/>
      <c r="Q97" s="158" t="str">
        <f>IFERROR(VLOOKUP($P97,'ESCALAS COMPTALES'!$B$3:$C$6,2,0),"")</f>
        <v/>
      </c>
      <c r="R97" s="123" t="str">
        <f>IFERROR(VLOOKUP(P97,'ESCALAS COMPTALES'!$B$17:$C$20,2,0),"")</f>
        <v/>
      </c>
      <c r="S97" s="158" t="str">
        <f>IFERROR(VLOOKUP($R97,'ESCALAS COMPTALES'!$B$9:$C$12,2,0),"")</f>
        <v/>
      </c>
      <c r="T97" s="186" t="str">
        <f t="shared" si="27"/>
        <v/>
      </c>
      <c r="U97" s="380" t="str">
        <f t="shared" si="31"/>
        <v/>
      </c>
      <c r="V97" s="92"/>
      <c r="W97" s="158" t="str">
        <f>IFERROR(VLOOKUP($V97,'ESCALAS COMPTALES'!$B$3:$C$6,2,0),"")</f>
        <v/>
      </c>
      <c r="X97" s="123" t="str">
        <f>IFERROR(VLOOKUP(V97,'ESCALAS COMPTALES'!$B$17:$C$20,2,0),"")</f>
        <v/>
      </c>
      <c r="Y97" s="158" t="str">
        <f>IFERROR(VLOOKUP($X97,'ESCALAS COMPTALES'!$B$9:$C$12,2,0),"")</f>
        <v/>
      </c>
      <c r="Z97" s="186" t="str">
        <f t="shared" si="28"/>
        <v/>
      </c>
      <c r="AA97" s="88"/>
      <c r="AB97" s="158" t="str">
        <f>IFERROR(VLOOKUP($AA97,'ESCALAS COMPTALES'!$B$3:$C$6,2,0),"")</f>
        <v/>
      </c>
      <c r="AC97" s="170"/>
      <c r="AD97" s="123" t="str">
        <f>IFERROR(VLOOKUP(AA97,'ESCALAS COMPTALES'!$B$17:$C$20,2,0),"")</f>
        <v/>
      </c>
      <c r="AE97" s="158" t="str">
        <f>IFERROR(VLOOKUP($AD97,'ESCALAS COMPTALES'!$B$9:$C$12,2,0),"")</f>
        <v/>
      </c>
      <c r="AF97" s="186" t="str">
        <f t="shared" si="32"/>
        <v/>
      </c>
      <c r="AG97" s="92"/>
      <c r="AH97" s="158" t="str">
        <f>IFERROR(VLOOKUP($AG97,'ESCALAS COMPTALES'!$B$3:$C$6,2,0),"")</f>
        <v/>
      </c>
      <c r="AI97" s="123" t="str">
        <f>IFERROR(VLOOKUP(AG97,'ESCALAS COMPTALES'!$B$17:$C$20,2,0),"")</f>
        <v/>
      </c>
      <c r="AJ97" s="158" t="str">
        <f>IFERROR(VLOOKUP($AI97,'ESCALAS COMPTALES'!$B$9:$C$12,2,0),"")</f>
        <v/>
      </c>
      <c r="AK97" s="186" t="str">
        <f t="shared" si="29"/>
        <v/>
      </c>
      <c r="AL97" s="380" t="str">
        <f t="shared" si="33"/>
        <v/>
      </c>
    </row>
    <row r="98" spans="1:39" ht="59.25" customHeight="1" x14ac:dyDescent="0.25">
      <c r="A98" s="1626"/>
      <c r="B98" s="1413"/>
      <c r="C98" s="1437" t="str">
        <f>'F3. EVALUACION PERIODO PRUEBA'!E78</f>
        <v/>
      </c>
      <c r="D98" s="706"/>
      <c r="E98" s="88"/>
      <c r="F98" s="158" t="str">
        <f>IFERROR(VLOOKUP($E98,'ESCALAS COMPTALES'!$B$3:$C$6,2,0),"")</f>
        <v/>
      </c>
      <c r="G98" s="123" t="str">
        <f>IFERROR(VLOOKUP(E98,'ESCALAS COMPTALES'!$B$17:$C$20,2,0),"")</f>
        <v/>
      </c>
      <c r="H98" s="158" t="str">
        <f>IFERROR(VLOOKUP($G98,'ESCALAS COMPTALES'!$B$9:$C$12,2,0),"")</f>
        <v/>
      </c>
      <c r="I98" s="186" t="str">
        <f t="shared" si="26"/>
        <v/>
      </c>
      <c r="J98" s="88"/>
      <c r="K98" s="158" t="str">
        <f>IFERROR(VLOOKUP($J98,'ESCALAS COMPTALES'!$B$3:$C$6,2,0),"")</f>
        <v/>
      </c>
      <c r="L98" s="123" t="str">
        <f>IFERROR(VLOOKUP(J98,'ESCALAS COMPTALES'!$B$17:$C$20,2,0),"")</f>
        <v/>
      </c>
      <c r="M98" s="158" t="str">
        <f>IFERROR(VLOOKUP($L98,'ESCALAS COMPTALES'!$B$9:$C$12,2,0),"")</f>
        <v/>
      </c>
      <c r="N98" s="164"/>
      <c r="O98" s="186" t="str">
        <f t="shared" si="30"/>
        <v/>
      </c>
      <c r="P98" s="92"/>
      <c r="Q98" s="158" t="str">
        <f>IFERROR(VLOOKUP($P98,'ESCALAS COMPTALES'!$B$3:$C$6,2,0),"")</f>
        <v/>
      </c>
      <c r="R98" s="123" t="str">
        <f>IFERROR(VLOOKUP(P98,'ESCALAS COMPTALES'!$B$17:$C$20,2,0),"")</f>
        <v/>
      </c>
      <c r="S98" s="158" t="str">
        <f>IFERROR(VLOOKUP($R98,'ESCALAS COMPTALES'!$B$9:$C$12,2,0),"")</f>
        <v/>
      </c>
      <c r="T98" s="186" t="str">
        <f t="shared" si="27"/>
        <v/>
      </c>
      <c r="U98" s="380" t="str">
        <f t="shared" si="31"/>
        <v/>
      </c>
      <c r="V98" s="88"/>
      <c r="W98" s="158" t="str">
        <f>IFERROR(VLOOKUP($V98,'ESCALAS COMPTALES'!$B$3:$C$6,2,0),"")</f>
        <v/>
      </c>
      <c r="X98" s="123" t="str">
        <f>IFERROR(VLOOKUP(V98,'ESCALAS COMPTALES'!$B$17:$C$20,2,0),"")</f>
        <v/>
      </c>
      <c r="Y98" s="158" t="str">
        <f>IFERROR(VLOOKUP($X98,'ESCALAS COMPTALES'!$B$9:$C$12,2,0),"")</f>
        <v/>
      </c>
      <c r="Z98" s="186" t="str">
        <f t="shared" si="28"/>
        <v/>
      </c>
      <c r="AA98" s="88"/>
      <c r="AB98" s="158" t="str">
        <f>IFERROR(VLOOKUP($AA98,'ESCALAS COMPTALES'!$B$3:$C$6,2,0),"")</f>
        <v/>
      </c>
      <c r="AC98" s="170"/>
      <c r="AD98" s="123" t="str">
        <f>IFERROR(VLOOKUP(AA98,'ESCALAS COMPTALES'!$B$17:$C$20,2,0),"")</f>
        <v/>
      </c>
      <c r="AE98" s="158" t="str">
        <f>IFERROR(VLOOKUP($AD98,'ESCALAS COMPTALES'!$B$9:$C$12,2,0),"")</f>
        <v/>
      </c>
      <c r="AF98" s="186" t="str">
        <f t="shared" si="32"/>
        <v/>
      </c>
      <c r="AG98" s="88"/>
      <c r="AH98" s="158" t="str">
        <f>IFERROR(VLOOKUP($AG98,'ESCALAS COMPTALES'!$B$3:$C$6,2,0),"")</f>
        <v/>
      </c>
      <c r="AI98" s="123" t="str">
        <f>IFERROR(VLOOKUP(AG98,'ESCALAS COMPTALES'!$B$17:$C$20,2,0),"")</f>
        <v/>
      </c>
      <c r="AJ98" s="158" t="str">
        <f>IFERROR(VLOOKUP($AI98,'ESCALAS COMPTALES'!$B$9:$C$12,2,0),"")</f>
        <v/>
      </c>
      <c r="AK98" s="186" t="str">
        <f t="shared" si="29"/>
        <v/>
      </c>
      <c r="AL98" s="380" t="str">
        <f t="shared" si="33"/>
        <v/>
      </c>
    </row>
    <row r="99" spans="1:39" ht="59.25" customHeight="1" thickBot="1" x14ac:dyDescent="0.3">
      <c r="A99" s="1626"/>
      <c r="B99" s="1413"/>
      <c r="C99" s="909" t="str">
        <f>'F3. EVALUACION PERIODO PRUEBA'!E79</f>
        <v/>
      </c>
      <c r="D99" s="909"/>
      <c r="E99" s="50"/>
      <c r="F99" s="159" t="str">
        <f>IFERROR(VLOOKUP($E99,'ESCALAS COMPTALES'!$B$3:$C$6,2,0),"")</f>
        <v/>
      </c>
      <c r="G99" s="215" t="str">
        <f>IFERROR(VLOOKUP(E99,'ESCALAS COMPTALES'!$B$17:$C$20,2,0),"")</f>
        <v/>
      </c>
      <c r="H99" s="217" t="str">
        <f>IFERROR(VLOOKUP($G99,'ESCALAS COMPTALES'!$B$9:$C$12,2,0),"")</f>
        <v/>
      </c>
      <c r="I99" s="218" t="str">
        <f t="shared" si="26"/>
        <v/>
      </c>
      <c r="J99" s="49"/>
      <c r="K99" s="217" t="str">
        <f>IFERROR(VLOOKUP($J99,'ESCALAS COMPTALES'!$B$3:$C$6,2,0),"")</f>
        <v/>
      </c>
      <c r="L99" s="215" t="str">
        <f>IFERROR(VLOOKUP(J99,'ESCALAS COMPTALES'!$B$17:$C$20,2,0),"")</f>
        <v/>
      </c>
      <c r="M99" s="217" t="str">
        <f>IFERROR(VLOOKUP($L99,'ESCALAS COMPTALES'!$B$9:$C$12,2,0),"")</f>
        <v/>
      </c>
      <c r="N99" s="223"/>
      <c r="O99" s="218" t="str">
        <f t="shared" si="30"/>
        <v/>
      </c>
      <c r="P99" s="219"/>
      <c r="Q99" s="217" t="str">
        <f>IFERROR(VLOOKUP($P99,'ESCALAS COMPTALES'!$B$3:$C$6,2,0),"")</f>
        <v/>
      </c>
      <c r="R99" s="215" t="str">
        <f>IFERROR(VLOOKUP(P99,'ESCALAS COMPTALES'!$B$17:$C$20,2,0),"")</f>
        <v/>
      </c>
      <c r="S99" s="217" t="str">
        <f>IFERROR(VLOOKUP($R99,'ESCALAS COMPTALES'!$B$9:$C$12,2,0),"")</f>
        <v/>
      </c>
      <c r="T99" s="218" t="str">
        <f>IFERROR(($Q99*0.3+$S99*0.7),"")</f>
        <v/>
      </c>
      <c r="U99" s="383" t="str">
        <f t="shared" si="31"/>
        <v/>
      </c>
      <c r="V99" s="49"/>
      <c r="W99" s="217" t="str">
        <f>IFERROR(VLOOKUP($V99,'ESCALAS COMPTALES'!$B$3:$C$6,2,0),"")</f>
        <v/>
      </c>
      <c r="X99" s="215" t="str">
        <f>IFERROR(VLOOKUP(V99,'ESCALAS COMPTALES'!$B$17:$C$20,2,0),"")</f>
        <v/>
      </c>
      <c r="Y99" s="217" t="str">
        <f>IFERROR(VLOOKUP($X99,'ESCALAS COMPTALES'!$B$9:$C$12,2,0),"")</f>
        <v/>
      </c>
      <c r="Z99" s="218" t="str">
        <f>IFERROR(($W99*0.3+$Y99*0.7),"")</f>
        <v/>
      </c>
      <c r="AA99" s="49"/>
      <c r="AB99" s="217" t="str">
        <f>IFERROR(VLOOKUP($AA99,'ESCALAS COMPTALES'!$B$3:$C$6,2,0),"")</f>
        <v/>
      </c>
      <c r="AC99" s="229"/>
      <c r="AD99" s="215" t="str">
        <f>IFERROR(VLOOKUP(AA99,'ESCALAS COMPTALES'!$B$17:$C$20,2,0),"")</f>
        <v/>
      </c>
      <c r="AE99" s="217" t="str">
        <f>IFERROR(VLOOKUP($AD99,'ESCALAS COMPTALES'!$B$9:$C$12,2,0),"")</f>
        <v/>
      </c>
      <c r="AF99" s="218" t="str">
        <f t="shared" si="32"/>
        <v/>
      </c>
      <c r="AG99" s="49"/>
      <c r="AH99" s="217" t="str">
        <f>IFERROR(VLOOKUP($AG99,'ESCALAS COMPTALES'!$B$3:$C$6,2,0),"")</f>
        <v/>
      </c>
      <c r="AI99" s="215" t="str">
        <f>IFERROR(VLOOKUP(AG99,'ESCALAS COMPTALES'!$B$17:$C$20,2,0),"")</f>
        <v/>
      </c>
      <c r="AJ99" s="217" t="str">
        <f>IFERROR(VLOOKUP($AI99,'ESCALAS COMPTALES'!$B$9:$C$12,2,0),"")</f>
        <v/>
      </c>
      <c r="AK99" s="218" t="str">
        <f>IFERROR(($AH99*0.3+$AJ99*0.7),"")</f>
        <v/>
      </c>
      <c r="AL99" s="383" t="str">
        <f t="shared" si="33"/>
        <v/>
      </c>
    </row>
    <row r="100" spans="1:39" ht="33.75" customHeight="1" thickBot="1" x14ac:dyDescent="0.3">
      <c r="A100" s="1626"/>
      <c r="B100" s="1413"/>
      <c r="C100" s="1065" t="s">
        <v>361</v>
      </c>
      <c r="D100" s="1000">
        <f>B93</f>
        <v>0</v>
      </c>
      <c r="E100" s="1421"/>
      <c r="F100" s="168"/>
      <c r="G100" s="216" t="s">
        <v>389</v>
      </c>
      <c r="H100" s="143"/>
      <c r="I100" s="360" t="str">
        <f>IFERROR(AVERAGE(I93:I99),"")</f>
        <v/>
      </c>
      <c r="J100" s="900" t="s">
        <v>389</v>
      </c>
      <c r="K100" s="901"/>
      <c r="L100" s="921"/>
      <c r="M100" s="248"/>
      <c r="N100" s="248"/>
      <c r="O100" s="359" t="str">
        <f>IFERROR(AVERAGE(O93:O99),"")</f>
        <v/>
      </c>
      <c r="P100" s="900" t="s">
        <v>389</v>
      </c>
      <c r="Q100" s="901"/>
      <c r="R100" s="921"/>
      <c r="S100" s="274"/>
      <c r="T100" s="360" t="str">
        <f>IFERROR(AVERAGE(T93:T99),"")</f>
        <v/>
      </c>
      <c r="U100" s="359" t="str">
        <f>IFERROR(AVERAGE(U93:U99),"")</f>
        <v/>
      </c>
      <c r="V100" s="900" t="s">
        <v>363</v>
      </c>
      <c r="W100" s="901"/>
      <c r="X100" s="901"/>
      <c r="Y100" s="143"/>
      <c r="Z100" s="360" t="str">
        <f>IFERROR(AVERAGE(Z93:Z99),"")</f>
        <v/>
      </c>
      <c r="AA100" s="900" t="s">
        <v>363</v>
      </c>
      <c r="AB100" s="901"/>
      <c r="AC100" s="901"/>
      <c r="AD100" s="921"/>
      <c r="AE100" s="275"/>
      <c r="AF100" s="365" t="str">
        <f>IFERROR(AVERAGE(AF93:AF99),"")</f>
        <v/>
      </c>
      <c r="AG100" s="1402" t="s">
        <v>363</v>
      </c>
      <c r="AH100" s="1403"/>
      <c r="AI100" s="1404"/>
      <c r="AJ100" s="275"/>
      <c r="AK100" s="360" t="str">
        <f>IFERROR(AVERAGE(AK93:AK99),"")</f>
        <v/>
      </c>
      <c r="AL100" s="360" t="str">
        <f>IFERROR(AVERAGE(AL93:AL99),"")</f>
        <v/>
      </c>
    </row>
    <row r="101" spans="1:39" ht="33.75" customHeight="1" thickBot="1" x14ac:dyDescent="0.3">
      <c r="A101" s="1626"/>
      <c r="B101" s="1413"/>
      <c r="C101" s="1321"/>
      <c r="D101" s="1319"/>
      <c r="E101" s="1321"/>
      <c r="F101" s="143"/>
      <c r="G101" s="900" t="s">
        <v>387</v>
      </c>
      <c r="H101" s="901"/>
      <c r="I101" s="901"/>
      <c r="J101" s="901"/>
      <c r="K101" s="901"/>
      <c r="L101" s="921"/>
      <c r="M101" s="143"/>
      <c r="N101" s="143"/>
      <c r="O101" s="1325" t="str">
        <f>IFERROR((U100),"")</f>
        <v/>
      </c>
      <c r="P101" s="1325"/>
      <c r="Q101" s="1325"/>
      <c r="R101" s="1325"/>
      <c r="S101" s="1325"/>
      <c r="T101" s="1325"/>
      <c r="U101" s="1326"/>
      <c r="V101" s="900" t="s">
        <v>388</v>
      </c>
      <c r="W101" s="901"/>
      <c r="X101" s="901"/>
      <c r="Y101" s="901"/>
      <c r="Z101" s="901"/>
      <c r="AA101" s="901"/>
      <c r="AB101" s="901"/>
      <c r="AC101" s="901"/>
      <c r="AD101" s="921"/>
      <c r="AE101" s="143"/>
      <c r="AF101" s="1325" t="str">
        <f>IFERROR((AL100),"")</f>
        <v/>
      </c>
      <c r="AG101" s="1325"/>
      <c r="AH101" s="1325"/>
      <c r="AI101" s="1325"/>
      <c r="AJ101" s="1325"/>
      <c r="AK101" s="1325"/>
      <c r="AL101" s="1326"/>
    </row>
    <row r="102" spans="1:39" ht="33.75" customHeight="1" thickBot="1" x14ac:dyDescent="0.3">
      <c r="A102" s="1627"/>
      <c r="B102" s="1414"/>
      <c r="C102" s="900" t="s">
        <v>393</v>
      </c>
      <c r="D102" s="901"/>
      <c r="E102" s="901"/>
      <c r="F102" s="901"/>
      <c r="G102" s="901"/>
      <c r="H102" s="901"/>
      <c r="I102" s="901"/>
      <c r="J102" s="901"/>
      <c r="K102" s="901"/>
      <c r="L102" s="901"/>
      <c r="M102" s="177"/>
      <c r="N102" s="144" t="e">
        <f>(20*O54/3+20*O71/3+20*O84/3+20*O101/3)</f>
        <v>#VALUE!</v>
      </c>
      <c r="O102" s="1150" t="s">
        <v>374</v>
      </c>
      <c r="P102" s="1151"/>
      <c r="Q102" s="1151"/>
      <c r="R102" s="1152"/>
      <c r="S102" s="178"/>
      <c r="T102" s="1512" t="str">
        <f>IFERROR((1/4*N102),"")</f>
        <v/>
      </c>
      <c r="U102" s="1326"/>
      <c r="V102" s="900" t="s">
        <v>393</v>
      </c>
      <c r="W102" s="901"/>
      <c r="X102" s="901"/>
      <c r="Y102" s="901"/>
      <c r="Z102" s="901"/>
      <c r="AA102" s="921"/>
      <c r="AB102" s="143"/>
      <c r="AC102" s="144" t="e">
        <f>(20*AF54/3+20*AF71/3+20*AF84/3+20*AF101/3)</f>
        <v>#VALUE!</v>
      </c>
      <c r="AD102" s="1150" t="s">
        <v>374</v>
      </c>
      <c r="AE102" s="1151"/>
      <c r="AF102" s="1151"/>
      <c r="AG102" s="1151"/>
      <c r="AH102" s="1151"/>
      <c r="AI102" s="1151"/>
      <c r="AJ102" s="179"/>
      <c r="AK102" s="1513" t="str">
        <f>IFERROR((1/4*AC102),"")</f>
        <v/>
      </c>
      <c r="AL102" s="1514"/>
    </row>
    <row r="103" spans="1:39" ht="19.149999999999999" customHeight="1" thickBot="1" x14ac:dyDescent="0.3">
      <c r="A103" s="1561" t="s">
        <v>424</v>
      </c>
      <c r="B103" s="1562"/>
      <c r="C103" s="1562"/>
      <c r="D103" s="1563"/>
      <c r="E103" s="1561" t="s">
        <v>425</v>
      </c>
      <c r="F103" s="1562"/>
      <c r="G103" s="1562"/>
      <c r="H103" s="1562"/>
      <c r="I103" s="1562"/>
      <c r="J103" s="1562"/>
      <c r="K103" s="1562"/>
      <c r="L103" s="1562"/>
      <c r="M103" s="1562"/>
      <c r="N103" s="1562"/>
      <c r="O103" s="1562"/>
      <c r="P103" s="1562"/>
      <c r="Q103" s="1562"/>
      <c r="R103" s="1562"/>
      <c r="S103" s="1562"/>
      <c r="T103" s="1562"/>
      <c r="U103" s="1562"/>
      <c r="V103" s="1562"/>
      <c r="W103" s="1562"/>
      <c r="X103" s="1562"/>
      <c r="Y103" s="1562"/>
      <c r="Z103" s="1562"/>
      <c r="AA103" s="1562"/>
      <c r="AB103" s="1562"/>
      <c r="AC103" s="1562"/>
      <c r="AD103" s="1562"/>
      <c r="AE103" s="1562"/>
      <c r="AF103" s="1562"/>
      <c r="AG103" s="1562"/>
      <c r="AH103" s="1562"/>
      <c r="AI103" s="1562"/>
      <c r="AJ103" s="1562"/>
      <c r="AK103" s="1562"/>
      <c r="AL103" s="1563"/>
    </row>
    <row r="104" spans="1:39" ht="26.25" customHeight="1" thickBot="1" x14ac:dyDescent="0.3">
      <c r="A104" s="1566" t="s">
        <v>61</v>
      </c>
      <c r="B104" s="1567"/>
      <c r="C104" s="1568" t="str">
        <f>UPPER(CONCATENATE(R11," ",Y11," ",G11," ",L11))</f>
        <v xml:space="preserve">0  0 </v>
      </c>
      <c r="D104" s="1569"/>
      <c r="E104" s="1425" t="s">
        <v>131</v>
      </c>
      <c r="F104" s="1426"/>
      <c r="G104" s="1426"/>
      <c r="H104" s="1426"/>
      <c r="I104" s="1426"/>
      <c r="J104" s="1426"/>
      <c r="K104" s="109"/>
      <c r="L104" s="1438" t="s">
        <v>391</v>
      </c>
      <c r="M104" s="1439"/>
      <c r="N104" s="1440"/>
      <c r="O104" s="1441"/>
      <c r="P104" s="1309" t="s">
        <v>39</v>
      </c>
      <c r="Q104" s="571"/>
      <c r="R104" s="572"/>
      <c r="S104" s="259"/>
      <c r="T104" s="1425" t="s">
        <v>130</v>
      </c>
      <c r="U104" s="1426"/>
      <c r="V104" s="1426"/>
      <c r="W104" s="1426"/>
      <c r="X104" s="1426"/>
      <c r="Y104" s="196"/>
      <c r="Z104" s="1564" t="s">
        <v>391</v>
      </c>
      <c r="AA104" s="1565"/>
      <c r="AB104" s="279"/>
      <c r="AC104" s="279"/>
      <c r="AD104" s="1586" t="s">
        <v>39</v>
      </c>
      <c r="AE104" s="1587"/>
      <c r="AF104" s="1588"/>
      <c r="AG104" s="1521"/>
      <c r="AH104" s="1522"/>
      <c r="AI104" s="1522"/>
      <c r="AJ104" s="1522"/>
      <c r="AK104" s="1522"/>
      <c r="AL104" s="1523"/>
    </row>
    <row r="105" spans="1:39" ht="29.25" customHeight="1" x14ac:dyDescent="0.25">
      <c r="A105" s="1415" t="s">
        <v>390</v>
      </c>
      <c r="B105" s="1416"/>
      <c r="C105" s="1422"/>
      <c r="D105" s="1423"/>
      <c r="E105" s="1427" t="s">
        <v>252</v>
      </c>
      <c r="F105" s="1428"/>
      <c r="G105" s="1428"/>
      <c r="H105" s="1428"/>
      <c r="I105" s="1428"/>
      <c r="J105" s="1428"/>
      <c r="K105" s="104"/>
      <c r="L105" s="1572" t="str">
        <f>IFERROR((V38*80%),"")</f>
        <v/>
      </c>
      <c r="M105" s="1573"/>
      <c r="N105" s="1574"/>
      <c r="O105" s="1575"/>
      <c r="P105" s="1442">
        <v>2</v>
      </c>
      <c r="Q105" s="1443"/>
      <c r="R105" s="1444"/>
      <c r="S105" s="260"/>
      <c r="T105" s="1427" t="s">
        <v>254</v>
      </c>
      <c r="U105" s="1428"/>
      <c r="V105" s="1428"/>
      <c r="W105" s="1428"/>
      <c r="X105" s="1428"/>
      <c r="Y105" s="180"/>
      <c r="Z105" s="1580">
        <f>IFERROR((AL38*80%),"")</f>
        <v>62.800000000000004</v>
      </c>
      <c r="AA105" s="1581"/>
      <c r="AD105" s="1442">
        <v>2</v>
      </c>
      <c r="AE105" s="1443"/>
      <c r="AF105" s="1444"/>
      <c r="AG105" s="1589"/>
      <c r="AH105" s="1590"/>
      <c r="AI105" s="1590"/>
      <c r="AJ105" s="1590"/>
      <c r="AK105" s="1590"/>
      <c r="AL105" s="1591"/>
      <c r="AM105" s="5"/>
    </row>
    <row r="106" spans="1:39" ht="29.25" customHeight="1" x14ac:dyDescent="0.25">
      <c r="A106" s="1570"/>
      <c r="B106" s="1571"/>
      <c r="C106" s="1435"/>
      <c r="D106" s="1436"/>
      <c r="E106" s="1429"/>
      <c r="F106" s="1430"/>
      <c r="G106" s="1430"/>
      <c r="H106" s="1430"/>
      <c r="I106" s="1430"/>
      <c r="J106" s="1430"/>
      <c r="K106" s="105"/>
      <c r="L106" s="1576"/>
      <c r="M106" s="1577"/>
      <c r="N106" s="1578"/>
      <c r="O106" s="1579"/>
      <c r="P106" s="1445"/>
      <c r="Q106" s="1446"/>
      <c r="R106" s="1447"/>
      <c r="S106" s="99"/>
      <c r="T106" s="1429"/>
      <c r="U106" s="1430"/>
      <c r="V106" s="1430"/>
      <c r="W106" s="1430"/>
      <c r="X106" s="1430"/>
      <c r="Y106" s="181"/>
      <c r="Z106" s="1582"/>
      <c r="AA106" s="1583"/>
      <c r="AD106" s="1445"/>
      <c r="AE106" s="1446"/>
      <c r="AF106" s="1447"/>
      <c r="AG106" s="1589"/>
      <c r="AH106" s="1590"/>
      <c r="AI106" s="1590"/>
      <c r="AJ106" s="1590"/>
      <c r="AK106" s="1590"/>
      <c r="AL106" s="1591"/>
      <c r="AM106" s="5"/>
    </row>
    <row r="107" spans="1:39" ht="30" customHeight="1" x14ac:dyDescent="0.25">
      <c r="A107" s="1584" t="s">
        <v>80</v>
      </c>
      <c r="B107" s="1585"/>
      <c r="C107" s="1433" t="str">
        <f>UPPER(CONCATENATE(R18," ",Y18," ",G18," ",L18))</f>
        <v xml:space="preserve">   </v>
      </c>
      <c r="D107" s="1434"/>
      <c r="E107" s="1431" t="s">
        <v>253</v>
      </c>
      <c r="F107" s="1432"/>
      <c r="G107" s="1432"/>
      <c r="H107" s="1432"/>
      <c r="I107" s="1432"/>
      <c r="J107" s="1432"/>
      <c r="K107" s="105"/>
      <c r="L107" s="1576" t="str">
        <f>IFERROR((T102),"")</f>
        <v/>
      </c>
      <c r="M107" s="1577"/>
      <c r="N107" s="1578"/>
      <c r="O107" s="1579"/>
      <c r="P107" s="1445"/>
      <c r="Q107" s="1446"/>
      <c r="R107" s="1447"/>
      <c r="S107" s="276"/>
      <c r="T107" s="1429" t="s">
        <v>187</v>
      </c>
      <c r="U107" s="1430"/>
      <c r="V107" s="1430"/>
      <c r="W107" s="1430"/>
      <c r="X107" s="1430"/>
      <c r="Y107" s="101"/>
      <c r="Z107" s="1582" t="str">
        <f>IFERROR((AK102),"")</f>
        <v/>
      </c>
      <c r="AA107" s="1583"/>
      <c r="AB107" s="100"/>
      <c r="AC107" s="102"/>
      <c r="AD107" s="1445"/>
      <c r="AE107" s="1446"/>
      <c r="AF107" s="1447"/>
      <c r="AG107" s="1589"/>
      <c r="AH107" s="1590"/>
      <c r="AI107" s="1590"/>
      <c r="AJ107" s="1590"/>
      <c r="AK107" s="1590"/>
      <c r="AL107" s="1591"/>
      <c r="AM107" s="5"/>
    </row>
    <row r="108" spans="1:39" ht="27.75" customHeight="1" x14ac:dyDescent="0.25">
      <c r="A108" s="1415" t="s">
        <v>390</v>
      </c>
      <c r="B108" s="1416"/>
      <c r="C108" s="1422"/>
      <c r="D108" s="1423"/>
      <c r="E108" s="1537" t="s">
        <v>98</v>
      </c>
      <c r="F108" s="1538"/>
      <c r="G108" s="1538"/>
      <c r="H108" s="1538"/>
      <c r="I108" s="1538"/>
      <c r="J108" s="1539"/>
      <c r="K108" s="105"/>
      <c r="L108" s="1546">
        <f>IFERROR(SUM(L105,L107),"")</f>
        <v>0</v>
      </c>
      <c r="M108" s="1547"/>
      <c r="N108" s="1547"/>
      <c r="O108" s="1548"/>
      <c r="P108" s="1445"/>
      <c r="Q108" s="1446"/>
      <c r="R108" s="1447"/>
      <c r="S108" s="276"/>
      <c r="T108" s="1537" t="s">
        <v>98</v>
      </c>
      <c r="U108" s="1538"/>
      <c r="V108" s="1538"/>
      <c r="W108" s="1538"/>
      <c r="X108" s="1538"/>
      <c r="Y108" s="1539"/>
      <c r="Z108" s="1555">
        <f>IFERROR(SUM(Z107,Z105),"")</f>
        <v>62.800000000000004</v>
      </c>
      <c r="AA108" s="1556"/>
      <c r="AB108" s="103"/>
      <c r="AC108" s="102"/>
      <c r="AD108" s="1445"/>
      <c r="AE108" s="1446"/>
      <c r="AF108" s="1447"/>
      <c r="AG108" s="1589"/>
      <c r="AH108" s="1590"/>
      <c r="AI108" s="1590"/>
      <c r="AJ108" s="1590"/>
      <c r="AK108" s="1590"/>
      <c r="AL108" s="1591"/>
      <c r="AM108" s="5"/>
    </row>
    <row r="109" spans="1:39" ht="27.75" customHeight="1" x14ac:dyDescent="0.25">
      <c r="A109" s="1570"/>
      <c r="B109" s="1571"/>
      <c r="C109" s="1435"/>
      <c r="D109" s="1436"/>
      <c r="E109" s="1540"/>
      <c r="F109" s="1541"/>
      <c r="G109" s="1541"/>
      <c r="H109" s="1541"/>
      <c r="I109" s="1541"/>
      <c r="J109" s="1542"/>
      <c r="K109" s="106"/>
      <c r="L109" s="1549"/>
      <c r="M109" s="1550"/>
      <c r="N109" s="1550"/>
      <c r="O109" s="1551"/>
      <c r="P109" s="1445"/>
      <c r="Q109" s="1446"/>
      <c r="R109" s="1447"/>
      <c r="S109" s="276"/>
      <c r="T109" s="1540"/>
      <c r="U109" s="1541"/>
      <c r="V109" s="1541"/>
      <c r="W109" s="1541"/>
      <c r="X109" s="1541"/>
      <c r="Y109" s="1542"/>
      <c r="Z109" s="1557"/>
      <c r="AA109" s="1558"/>
      <c r="AB109" s="102"/>
      <c r="AC109" s="102"/>
      <c r="AD109" s="1445"/>
      <c r="AE109" s="1446"/>
      <c r="AF109" s="1447"/>
      <c r="AG109" s="1589"/>
      <c r="AH109" s="1590"/>
      <c r="AI109" s="1590"/>
      <c r="AJ109" s="1590"/>
      <c r="AK109" s="1590"/>
      <c r="AL109" s="1591"/>
      <c r="AM109" s="5"/>
    </row>
    <row r="110" spans="1:39" ht="15" customHeight="1" x14ac:dyDescent="0.25">
      <c r="A110" s="1415" t="s">
        <v>81</v>
      </c>
      <c r="B110" s="1416"/>
      <c r="C110" s="1363"/>
      <c r="D110" s="1394"/>
      <c r="E110" s="1543"/>
      <c r="F110" s="1544"/>
      <c r="G110" s="1544"/>
      <c r="H110" s="1544"/>
      <c r="I110" s="1544"/>
      <c r="J110" s="1545"/>
      <c r="K110" s="106"/>
      <c r="L110" s="1552"/>
      <c r="M110" s="1553"/>
      <c r="N110" s="1553"/>
      <c r="O110" s="1554"/>
      <c r="P110" s="1445"/>
      <c r="Q110" s="1446"/>
      <c r="R110" s="1447"/>
      <c r="S110" s="276"/>
      <c r="T110" s="1543"/>
      <c r="U110" s="1544"/>
      <c r="V110" s="1544"/>
      <c r="W110" s="1544"/>
      <c r="X110" s="1544"/>
      <c r="Y110" s="1545"/>
      <c r="Z110" s="1559"/>
      <c r="AA110" s="1560"/>
      <c r="AB110" s="102"/>
      <c r="AC110" s="102"/>
      <c r="AD110" s="1445"/>
      <c r="AE110" s="1446"/>
      <c r="AF110" s="1447"/>
      <c r="AG110" s="1589"/>
      <c r="AH110" s="1590"/>
      <c r="AI110" s="1590"/>
      <c r="AJ110" s="1590"/>
      <c r="AK110" s="1590"/>
      <c r="AL110" s="1591"/>
      <c r="AM110" s="5"/>
    </row>
    <row r="111" spans="1:39" ht="21" customHeight="1" x14ac:dyDescent="0.25">
      <c r="A111" s="1570"/>
      <c r="B111" s="1571"/>
      <c r="C111" s="1592"/>
      <c r="D111" s="1593"/>
      <c r="E111" s="1537" t="s">
        <v>99</v>
      </c>
      <c r="F111" s="1538"/>
      <c r="G111" s="1538"/>
      <c r="H111" s="1538"/>
      <c r="I111" s="1538"/>
      <c r="J111" s="1539"/>
      <c r="K111" s="111"/>
      <c r="L111" s="1609" t="str">
        <f>IF(L108=0,"",IF(L108&gt;=90,"EXCELENTE",IF(AND(L108&lt;90,L108&gt;=65.5),"SATISFACTORIO",IF(L108&lt;65.5,"INSATISFACTORIO",””))))</f>
        <v/>
      </c>
      <c r="M111" s="1610"/>
      <c r="N111" s="1610"/>
      <c r="O111" s="1611"/>
      <c r="P111" s="1445"/>
      <c r="Q111" s="1446"/>
      <c r="R111" s="1447"/>
      <c r="S111" s="276"/>
      <c r="T111" s="1537" t="s">
        <v>99</v>
      </c>
      <c r="U111" s="1538"/>
      <c r="V111" s="1538"/>
      <c r="W111" s="1538"/>
      <c r="X111" s="1538"/>
      <c r="Y111" s="1539"/>
      <c r="Z111" s="1618" t="str">
        <f>IF(Z108=0,"",IF(Z108&gt;=90,"EXCELENTE",IF(AND(Z108&lt;90,Z108&gt;=65.5),"SATISFACTORIO",IF(Z108&lt;65.5,"INSATISFACTORIO",””))))</f>
        <v>INSATISFACTORIO</v>
      </c>
      <c r="AA111" s="1619"/>
      <c r="AB111" s="102"/>
      <c r="AC111" s="102"/>
      <c r="AD111" s="1445"/>
      <c r="AE111" s="1446"/>
      <c r="AF111" s="1447"/>
      <c r="AG111" s="1589"/>
      <c r="AH111" s="1590"/>
      <c r="AI111" s="1590"/>
      <c r="AJ111" s="1590"/>
      <c r="AK111" s="1590"/>
      <c r="AL111" s="1591"/>
      <c r="AM111" s="5"/>
    </row>
    <row r="112" spans="1:39" ht="21.75" customHeight="1" x14ac:dyDescent="0.25">
      <c r="A112" s="1415" t="s">
        <v>390</v>
      </c>
      <c r="B112" s="1416"/>
      <c r="C112" s="1422"/>
      <c r="D112" s="1423"/>
      <c r="E112" s="1540"/>
      <c r="F112" s="1541"/>
      <c r="G112" s="1541"/>
      <c r="H112" s="1541"/>
      <c r="I112" s="1541"/>
      <c r="J112" s="1542"/>
      <c r="K112" s="107"/>
      <c r="L112" s="1612"/>
      <c r="M112" s="1613"/>
      <c r="N112" s="1613"/>
      <c r="O112" s="1614"/>
      <c r="P112" s="1445"/>
      <c r="Q112" s="1446"/>
      <c r="R112" s="1447"/>
      <c r="S112" s="276"/>
      <c r="T112" s="1540"/>
      <c r="U112" s="1541"/>
      <c r="V112" s="1541"/>
      <c r="W112" s="1541"/>
      <c r="X112" s="1541"/>
      <c r="Y112" s="1542"/>
      <c r="Z112" s="1620"/>
      <c r="AA112" s="1621"/>
      <c r="AB112" s="102"/>
      <c r="AC112" s="102"/>
      <c r="AD112" s="1445"/>
      <c r="AE112" s="1446"/>
      <c r="AF112" s="1447"/>
      <c r="AG112" s="1589"/>
      <c r="AH112" s="1590"/>
      <c r="AI112" s="1590"/>
      <c r="AJ112" s="1590"/>
      <c r="AK112" s="1590"/>
      <c r="AL112" s="1591"/>
      <c r="AM112" s="5"/>
    </row>
    <row r="113" spans="1:39" ht="15" customHeight="1" thickBot="1" x14ac:dyDescent="0.3">
      <c r="A113" s="1417"/>
      <c r="B113" s="1418"/>
      <c r="C113" s="1424"/>
      <c r="D113" s="783"/>
      <c r="E113" s="1606"/>
      <c r="F113" s="1607"/>
      <c r="G113" s="1607"/>
      <c r="H113" s="1607"/>
      <c r="I113" s="1607"/>
      <c r="J113" s="1608"/>
      <c r="K113" s="108"/>
      <c r="L113" s="1615"/>
      <c r="M113" s="1616"/>
      <c r="N113" s="1616"/>
      <c r="O113" s="1617"/>
      <c r="P113" s="1448"/>
      <c r="Q113" s="1449"/>
      <c r="R113" s="1450"/>
      <c r="S113" s="277"/>
      <c r="T113" s="1606"/>
      <c r="U113" s="1607"/>
      <c r="V113" s="1607"/>
      <c r="W113" s="1607"/>
      <c r="X113" s="1607"/>
      <c r="Y113" s="1608"/>
      <c r="Z113" s="1622"/>
      <c r="AA113" s="1623"/>
      <c r="AB113" s="110"/>
      <c r="AC113" s="110"/>
      <c r="AD113" s="1448"/>
      <c r="AE113" s="1449"/>
      <c r="AF113" s="1450"/>
      <c r="AG113" s="791"/>
      <c r="AH113" s="783"/>
      <c r="AI113" s="783"/>
      <c r="AJ113" s="783"/>
      <c r="AK113" s="783"/>
      <c r="AL113" s="784"/>
      <c r="AM113" s="5"/>
    </row>
    <row r="114" spans="1:39" ht="75" customHeight="1" thickBot="1" x14ac:dyDescent="0.3">
      <c r="A114" s="1530" t="s">
        <v>467</v>
      </c>
      <c r="B114" s="1531"/>
      <c r="C114" s="1531"/>
      <c r="D114" s="1531"/>
      <c r="E114" s="1531"/>
      <c r="F114" s="1531"/>
      <c r="G114" s="1531"/>
      <c r="H114" s="1531"/>
      <c r="I114" s="1531"/>
      <c r="J114" s="1531"/>
      <c r="K114" s="1531"/>
      <c r="L114" s="1531"/>
      <c r="M114" s="1531"/>
      <c r="N114" s="1531"/>
      <c r="O114" s="1531"/>
      <c r="P114" s="1531"/>
      <c r="Q114" s="1531"/>
      <c r="R114" s="1531"/>
      <c r="S114" s="1531"/>
      <c r="T114" s="1531"/>
      <c r="U114" s="1531"/>
      <c r="V114" s="1531"/>
      <c r="W114" s="1531"/>
      <c r="X114" s="1531"/>
      <c r="Y114" s="1531"/>
      <c r="Z114" s="1531"/>
      <c r="AA114" s="1531"/>
      <c r="AB114" s="1531"/>
      <c r="AC114" s="1531"/>
      <c r="AD114" s="1531"/>
      <c r="AE114" s="1531"/>
      <c r="AF114" s="1531"/>
      <c r="AG114" s="1531"/>
      <c r="AH114" s="1531"/>
      <c r="AI114" s="1531"/>
      <c r="AJ114" s="1531"/>
      <c r="AK114" s="1531"/>
      <c r="AL114" s="1532"/>
      <c r="AM114" s="5"/>
    </row>
    <row r="115" spans="1:39" ht="15" hidden="1" customHeight="1" x14ac:dyDescent="0.25"/>
    <row r="116" spans="1:39" ht="15" hidden="1" customHeight="1" x14ac:dyDescent="0.25"/>
    <row r="118" spans="1:39" ht="15" hidden="1" customHeight="1" x14ac:dyDescent="0.25"/>
    <row r="119" spans="1:39" ht="15" hidden="1" customHeight="1" x14ac:dyDescent="0.25"/>
    <row r="120" spans="1:39" ht="15" hidden="1" customHeight="1" x14ac:dyDescent="0.25"/>
    <row r="121" spans="1:39" ht="15" hidden="1" customHeight="1" x14ac:dyDescent="0.25"/>
    <row r="122" spans="1:39" ht="15" hidden="1" customHeight="1" x14ac:dyDescent="0.25"/>
  </sheetData>
  <sheetProtection algorithmName="SHA-512" hashValue="2DUKgjKnl8Qh6rgXOM/o2wTKfRK1g75xCFSNBdvTGSZgk0EKyyTjZxkYo3LBYyRDD9AXb1zbTwAFQZI3c8OORw==" saltValue="ibTdN+S+3x2TfatuA6mUIw==" spinCount="100000" sheet="1" objects="1" scenarios="1"/>
  <mergeCells count="328">
    <mergeCell ref="E56:X57"/>
    <mergeCell ref="E58:X59"/>
    <mergeCell ref="E86:X87"/>
    <mergeCell ref="E88:X89"/>
    <mergeCell ref="C98:D98"/>
    <mergeCell ref="C65:D65"/>
    <mergeCell ref="A114:AL114"/>
    <mergeCell ref="A85:AL85"/>
    <mergeCell ref="Z86:AL86"/>
    <mergeCell ref="Z87:AL87"/>
    <mergeCell ref="Z88:AL88"/>
    <mergeCell ref="Z89:AI89"/>
    <mergeCell ref="A90:AL90"/>
    <mergeCell ref="AD102:AI102"/>
    <mergeCell ref="E111:J113"/>
    <mergeCell ref="L111:O113"/>
    <mergeCell ref="T111:Y113"/>
    <mergeCell ref="Z111:AA113"/>
    <mergeCell ref="C99:D99"/>
    <mergeCell ref="C92:D92"/>
    <mergeCell ref="C93:D93"/>
    <mergeCell ref="C94:D94"/>
    <mergeCell ref="C97:D97"/>
    <mergeCell ref="A93:A102"/>
    <mergeCell ref="E108:J110"/>
    <mergeCell ref="L108:O110"/>
    <mergeCell ref="T108:Y110"/>
    <mergeCell ref="Z108:AA110"/>
    <mergeCell ref="A103:D103"/>
    <mergeCell ref="E103:AL103"/>
    <mergeCell ref="Z104:AA104"/>
    <mergeCell ref="T105:X106"/>
    <mergeCell ref="A104:B104"/>
    <mergeCell ref="C104:D104"/>
    <mergeCell ref="A105:B106"/>
    <mergeCell ref="C105:D106"/>
    <mergeCell ref="L105:O106"/>
    <mergeCell ref="Z105:AA106"/>
    <mergeCell ref="A107:B107"/>
    <mergeCell ref="A108:B109"/>
    <mergeCell ref="AD104:AF104"/>
    <mergeCell ref="AD105:AF113"/>
    <mergeCell ref="AG104:AL113"/>
    <mergeCell ref="L107:O107"/>
    <mergeCell ref="T107:X107"/>
    <mergeCell ref="Z107:AA107"/>
    <mergeCell ref="A110:B111"/>
    <mergeCell ref="C110:D111"/>
    <mergeCell ref="C66:D66"/>
    <mergeCell ref="V83:X83"/>
    <mergeCell ref="AA83:AD83"/>
    <mergeCell ref="AG83:AI83"/>
    <mergeCell ref="V84:AD84"/>
    <mergeCell ref="J70:L70"/>
    <mergeCell ref="P70:R70"/>
    <mergeCell ref="V70:X70"/>
    <mergeCell ref="AA70:AD70"/>
    <mergeCell ref="AG70:AI70"/>
    <mergeCell ref="O71:U71"/>
    <mergeCell ref="V71:AD71"/>
    <mergeCell ref="C62:D62"/>
    <mergeCell ref="G71:L71"/>
    <mergeCell ref="E72:U72"/>
    <mergeCell ref="E73:I73"/>
    <mergeCell ref="J73:O73"/>
    <mergeCell ref="P73:U73"/>
    <mergeCell ref="I24:U24"/>
    <mergeCell ref="I25:U25"/>
    <mergeCell ref="A60:AL60"/>
    <mergeCell ref="E43:I44"/>
    <mergeCell ref="J43:O44"/>
    <mergeCell ref="P43:U44"/>
    <mergeCell ref="V43:Z44"/>
    <mergeCell ref="AA43:AF44"/>
    <mergeCell ref="AG43:AL44"/>
    <mergeCell ref="AF71:AL71"/>
    <mergeCell ref="V72:AL72"/>
    <mergeCell ref="V73:Z73"/>
    <mergeCell ref="AA73:AF73"/>
    <mergeCell ref="AG73:AL73"/>
    <mergeCell ref="A55:AL55"/>
    <mergeCell ref="A42:D44"/>
    <mergeCell ref="E61:I61"/>
    <mergeCell ref="J61:O61"/>
    <mergeCell ref="P61:U61"/>
    <mergeCell ref="V61:Z61"/>
    <mergeCell ref="G101:L101"/>
    <mergeCell ref="O101:U101"/>
    <mergeCell ref="V101:AD101"/>
    <mergeCell ref="AF101:AL101"/>
    <mergeCell ref="C102:L102"/>
    <mergeCell ref="T102:U102"/>
    <mergeCell ref="V102:AA102"/>
    <mergeCell ref="AK102:AL102"/>
    <mergeCell ref="O102:R102"/>
    <mergeCell ref="C100:C101"/>
    <mergeCell ref="D100:E101"/>
    <mergeCell ref="P100:R100"/>
    <mergeCell ref="V100:X100"/>
    <mergeCell ref="V91:Z91"/>
    <mergeCell ref="AA91:AF91"/>
    <mergeCell ref="AG91:AL91"/>
    <mergeCell ref="C80:D80"/>
    <mergeCell ref="C81:D81"/>
    <mergeCell ref="C82:D82"/>
    <mergeCell ref="G84:L84"/>
    <mergeCell ref="V74:Z74"/>
    <mergeCell ref="AA74:AF74"/>
    <mergeCell ref="A41:AL41"/>
    <mergeCell ref="C48:D48"/>
    <mergeCell ref="C49:D49"/>
    <mergeCell ref="AL38:AL39"/>
    <mergeCell ref="C45:D45"/>
    <mergeCell ref="C46:D46"/>
    <mergeCell ref="C47:D47"/>
    <mergeCell ref="E42:U42"/>
    <mergeCell ref="V42:AL42"/>
    <mergeCell ref="A46:A54"/>
    <mergeCell ref="B46:B54"/>
    <mergeCell ref="C52:D52"/>
    <mergeCell ref="C53:C54"/>
    <mergeCell ref="D53:E54"/>
    <mergeCell ref="G54:L54"/>
    <mergeCell ref="C50:D50"/>
    <mergeCell ref="C51:D51"/>
    <mergeCell ref="AG37:AK37"/>
    <mergeCell ref="E37:J37"/>
    <mergeCell ref="Z38:AA38"/>
    <mergeCell ref="Z39:AA39"/>
    <mergeCell ref="A39:E39"/>
    <mergeCell ref="T37:U37"/>
    <mergeCell ref="T38:U38"/>
    <mergeCell ref="A35:D35"/>
    <mergeCell ref="Z37:AA37"/>
    <mergeCell ref="AD37:AF37"/>
    <mergeCell ref="V38:V39"/>
    <mergeCell ref="AG35:AK35"/>
    <mergeCell ref="AG36:AK36"/>
    <mergeCell ref="AD38:AF38"/>
    <mergeCell ref="AD39:AF39"/>
    <mergeCell ref="AG38:AK38"/>
    <mergeCell ref="AG39:AK39"/>
    <mergeCell ref="T39:U39"/>
    <mergeCell ref="E35:J35"/>
    <mergeCell ref="E36:J36"/>
    <mergeCell ref="A36:D36"/>
    <mergeCell ref="L27:L32"/>
    <mergeCell ref="O28:O29"/>
    <mergeCell ref="A38:J38"/>
    <mergeCell ref="A33:D33"/>
    <mergeCell ref="A34:D34"/>
    <mergeCell ref="A37:D37"/>
    <mergeCell ref="E33:J33"/>
    <mergeCell ref="E34:J34"/>
    <mergeCell ref="AG74:AL74"/>
    <mergeCell ref="C63:D63"/>
    <mergeCell ref="C64:D64"/>
    <mergeCell ref="A72:D73"/>
    <mergeCell ref="Z31:AA31"/>
    <mergeCell ref="Z32:AA32"/>
    <mergeCell ref="Z33:AA33"/>
    <mergeCell ref="T33:U33"/>
    <mergeCell ref="X28:X29"/>
    <mergeCell ref="J53:L53"/>
    <mergeCell ref="P53:R53"/>
    <mergeCell ref="V53:X53"/>
    <mergeCell ref="A61:D61"/>
    <mergeCell ref="V54:AD54"/>
    <mergeCell ref="A40:O40"/>
    <mergeCell ref="P40:AL40"/>
    <mergeCell ref="A112:B113"/>
    <mergeCell ref="C67:D67"/>
    <mergeCell ref="C68:D68"/>
    <mergeCell ref="C69:D69"/>
    <mergeCell ref="C70:C71"/>
    <mergeCell ref="D70:F71"/>
    <mergeCell ref="AA100:AD100"/>
    <mergeCell ref="C112:D113"/>
    <mergeCell ref="E104:J104"/>
    <mergeCell ref="E105:J106"/>
    <mergeCell ref="E107:J107"/>
    <mergeCell ref="C107:D107"/>
    <mergeCell ref="C108:D109"/>
    <mergeCell ref="C95:D95"/>
    <mergeCell ref="C96:D96"/>
    <mergeCell ref="L104:O104"/>
    <mergeCell ref="T104:X104"/>
    <mergeCell ref="P104:R104"/>
    <mergeCell ref="P105:R113"/>
    <mergeCell ref="C76:D76"/>
    <mergeCell ref="C83:C84"/>
    <mergeCell ref="J83:L83"/>
    <mergeCell ref="A63:A71"/>
    <mergeCell ref="B63:B71"/>
    <mergeCell ref="AG100:AI100"/>
    <mergeCell ref="A91:D91"/>
    <mergeCell ref="E91:I91"/>
    <mergeCell ref="J91:O91"/>
    <mergeCell ref="P91:U91"/>
    <mergeCell ref="C78:D78"/>
    <mergeCell ref="C79:D79"/>
    <mergeCell ref="A74:D74"/>
    <mergeCell ref="A76:A84"/>
    <mergeCell ref="B76:B84"/>
    <mergeCell ref="C75:D75"/>
    <mergeCell ref="P83:R83"/>
    <mergeCell ref="O84:U84"/>
    <mergeCell ref="E74:I74"/>
    <mergeCell ref="J74:O74"/>
    <mergeCell ref="P74:U74"/>
    <mergeCell ref="D83:F84"/>
    <mergeCell ref="AF84:AL84"/>
    <mergeCell ref="C77:D77"/>
    <mergeCell ref="B93:B102"/>
    <mergeCell ref="J100:L100"/>
    <mergeCell ref="R22:AL22"/>
    <mergeCell ref="AD30:AF30"/>
    <mergeCell ref="AD31:AF31"/>
    <mergeCell ref="AD32:AF32"/>
    <mergeCell ref="AD33:AF33"/>
    <mergeCell ref="AD34:AF34"/>
    <mergeCell ref="AD35:AF35"/>
    <mergeCell ref="AD36:AF36"/>
    <mergeCell ref="T34:U34"/>
    <mergeCell ref="T35:U35"/>
    <mergeCell ref="T36:U36"/>
    <mergeCell ref="AD25:AL25"/>
    <mergeCell ref="AD28:AF29"/>
    <mergeCell ref="X27:AL27"/>
    <mergeCell ref="AG33:AK33"/>
    <mergeCell ref="AG34:AK34"/>
    <mergeCell ref="Z34:AA34"/>
    <mergeCell ref="Z35:AA35"/>
    <mergeCell ref="Z36:AA36"/>
    <mergeCell ref="R23:AL23"/>
    <mergeCell ref="V24:X24"/>
    <mergeCell ref="Y24:AA24"/>
    <mergeCell ref="AD24:AL24"/>
    <mergeCell ref="Y25:AA25"/>
    <mergeCell ref="A7:D8"/>
    <mergeCell ref="J7:L8"/>
    <mergeCell ref="G10:P10"/>
    <mergeCell ref="R10:AL10"/>
    <mergeCell ref="A1:D4"/>
    <mergeCell ref="A11:B11"/>
    <mergeCell ref="A14:E14"/>
    <mergeCell ref="AG7:AL8"/>
    <mergeCell ref="E3:X4"/>
    <mergeCell ref="Z1:AL1"/>
    <mergeCell ref="Z2:AL2"/>
    <mergeCell ref="Z3:AL3"/>
    <mergeCell ref="Z4:AL4"/>
    <mergeCell ref="G11:P11"/>
    <mergeCell ref="R11:AL11"/>
    <mergeCell ref="L12:AL12"/>
    <mergeCell ref="L13:AL13"/>
    <mergeCell ref="A9:AL9"/>
    <mergeCell ref="A10:B10"/>
    <mergeCell ref="C10:E10"/>
    <mergeCell ref="A6:AL6"/>
    <mergeCell ref="T7:Z8"/>
    <mergeCell ref="L14:O15"/>
    <mergeCell ref="P14:AL15"/>
    <mergeCell ref="A16:AL16"/>
    <mergeCell ref="A17:B17"/>
    <mergeCell ref="V19:X19"/>
    <mergeCell ref="Y19:AA19"/>
    <mergeCell ref="C18:E18"/>
    <mergeCell ref="V20:X20"/>
    <mergeCell ref="Y20:AA20"/>
    <mergeCell ref="AD20:AL20"/>
    <mergeCell ref="A18:B18"/>
    <mergeCell ref="A19:J19"/>
    <mergeCell ref="L20:U20"/>
    <mergeCell ref="L19:U19"/>
    <mergeCell ref="AD19:AL19"/>
    <mergeCell ref="G17:P17"/>
    <mergeCell ref="G18:P18"/>
    <mergeCell ref="R17:AL17"/>
    <mergeCell ref="R18:AL18"/>
    <mergeCell ref="A26:AL26"/>
    <mergeCell ref="A27:D32"/>
    <mergeCell ref="C23:E23"/>
    <mergeCell ref="A24:G24"/>
    <mergeCell ref="A23:B23"/>
    <mergeCell ref="AL28:AL32"/>
    <mergeCell ref="V28:V32"/>
    <mergeCell ref="T28:U29"/>
    <mergeCell ref="T30:U30"/>
    <mergeCell ref="T31:U31"/>
    <mergeCell ref="T32:U32"/>
    <mergeCell ref="A25:G25"/>
    <mergeCell ref="V25:X25"/>
    <mergeCell ref="AG28:AK29"/>
    <mergeCell ref="AG30:AK30"/>
    <mergeCell ref="AG31:AK31"/>
    <mergeCell ref="AG32:AK32"/>
    <mergeCell ref="G23:P23"/>
    <mergeCell ref="E27:J32"/>
    <mergeCell ref="O27:V27"/>
    <mergeCell ref="P28:P29"/>
    <mergeCell ref="R28:R29"/>
    <mergeCell ref="Z28:AA29"/>
    <mergeCell ref="Z30:AA30"/>
    <mergeCell ref="E1:X2"/>
    <mergeCell ref="A5:AL5"/>
    <mergeCell ref="AA61:AF61"/>
    <mergeCell ref="AG61:AL61"/>
    <mergeCell ref="AA53:AD53"/>
    <mergeCell ref="AG53:AI53"/>
    <mergeCell ref="AF54:AL54"/>
    <mergeCell ref="O54:U54"/>
    <mergeCell ref="Z56:AL56"/>
    <mergeCell ref="Z57:AL57"/>
    <mergeCell ref="Z58:AL58"/>
    <mergeCell ref="Z59:AI59"/>
    <mergeCell ref="A13:J13"/>
    <mergeCell ref="C17:E17"/>
    <mergeCell ref="C11:E11"/>
    <mergeCell ref="C22:E22"/>
    <mergeCell ref="A20:J20"/>
    <mergeCell ref="G22:P22"/>
    <mergeCell ref="A22:B22"/>
    <mergeCell ref="G14:I14"/>
    <mergeCell ref="A15:E15"/>
    <mergeCell ref="G15:I15"/>
    <mergeCell ref="A12:J12"/>
    <mergeCell ref="A21:AL21"/>
  </mergeCells>
  <phoneticPr fontId="24" type="noConversion"/>
  <conditionalFormatting sqref="L39:N39">
    <cfRule type="containsText" dxfId="24" priority="17" operator="containsText" text="No Aplica">
      <formula>NOT(ISERROR(SEARCH("No Aplica",L39)))</formula>
    </cfRule>
  </conditionalFormatting>
  <conditionalFormatting sqref="L38:N38">
    <cfRule type="containsText" dxfId="23" priority="14" operator="containsText" text="MÍNIMO TRES (03) COMPROMISOS">
      <formula>NOT(ISERROR(SEARCH("MÍNIMO TRES (03) COMPROMISOS",L38)))</formula>
    </cfRule>
    <cfRule type="containsText" dxfId="22" priority="15" operator="containsText" text="MENOR">
      <formula>NOT(ISERROR(SEARCH("MENOR",L38)))</formula>
    </cfRule>
    <cfRule type="containsText" dxfId="21" priority="16" operator="containsText" text="MAYOR">
      <formula>NOT(ISERROR(SEARCH("MAYOR",L38)))</formula>
    </cfRule>
  </conditionalFormatting>
  <conditionalFormatting sqref="T102:U102">
    <cfRule type="cellIs" dxfId="20" priority="10" operator="between">
      <formula>0.1</formula>
      <formula>6.7</formula>
    </cfRule>
    <cfRule type="cellIs" dxfId="19" priority="11" operator="between">
      <formula>6.8</formula>
      <formula>13.3</formula>
    </cfRule>
    <cfRule type="cellIs" dxfId="18" priority="12" operator="between">
      <formula>13.4</formula>
      <formula>20</formula>
    </cfRule>
  </conditionalFormatting>
  <conditionalFormatting sqref="AK102:AL102">
    <cfRule type="cellIs" dxfId="17" priority="7" operator="between">
      <formula>0.1</formula>
      <formula>6.7</formula>
    </cfRule>
    <cfRule type="cellIs" dxfId="16" priority="8" operator="between">
      <formula>6.8</formula>
      <formula>13.3</formula>
    </cfRule>
    <cfRule type="cellIs" dxfId="15" priority="9" operator="between">
      <formula>13.4</formula>
      <formula>20</formula>
    </cfRule>
  </conditionalFormatting>
  <conditionalFormatting sqref="L111:O113">
    <cfRule type="containsText" dxfId="14" priority="4" operator="containsText" text="EXCELENTE">
      <formula>NOT(ISERROR(SEARCH("EXCELENTE",L111)))</formula>
    </cfRule>
    <cfRule type="containsText" dxfId="13" priority="5" operator="containsText" text="INSATISFACTORIO">
      <formula>NOT(ISERROR(SEARCH("INSATISFACTORIO",L111)))</formula>
    </cfRule>
    <cfRule type="containsText" dxfId="12" priority="6" operator="containsText" text="SATISFACTORIO">
      <formula>NOT(ISERROR(SEARCH("SATISFACTORIO",L111)))</formula>
    </cfRule>
  </conditionalFormatting>
  <conditionalFormatting sqref="Z111:AA113">
    <cfRule type="containsText" dxfId="11" priority="1" operator="containsText" text="EXCELENTE">
      <formula>NOT(ISERROR(SEARCH("EXCELENTE",Z111)))</formula>
    </cfRule>
    <cfRule type="containsText" dxfId="10" priority="2" operator="containsText" text="SATISFACTORIO">
      <formula>NOT(ISERROR(SEARCH("SATISFACTORIO",Z111)))</formula>
    </cfRule>
    <cfRule type="containsText" dxfId="9" priority="3" operator="containsText" text="INSATISFACTORIO">
      <formula>NOT(ISERROR(SEARCH("INSATISFACTORIO",Z111)))</formula>
    </cfRule>
  </conditionalFormatting>
  <dataValidations count="14">
    <dataValidation type="whole" operator="greaterThan" allowBlank="1" showInputMessage="1" showErrorMessage="1" sqref="AG39 AB39:AC39 Y39:Z39 P39:T39" xr:uid="{00000000-0002-0000-0700-000000000000}">
      <formula1>30</formula1>
    </dataValidation>
    <dataValidation type="custom" allowBlank="1" showInputMessage="1" showErrorMessage="1" sqref="AB31:AC31 S31" xr:uid="{00000000-0002-0000-0700-000001000000}">
      <formula1>AND(COUNTA(Q32)=1,S31&gt;Q32)=TRUE</formula1>
    </dataValidation>
    <dataValidation type="date" operator="greaterThan" allowBlank="1" showInputMessage="1" showErrorMessage="1" sqref="AB32:AD32 S32 Q32 Y32" xr:uid="{00000000-0002-0000-0700-000002000000}">
      <formula1>Q31+30</formula1>
    </dataValidation>
    <dataValidation type="custom" allowBlank="1" showInputMessage="1" showErrorMessage="1" sqref="X33:X39 O33:O39" xr:uid="{00000000-0002-0000-0700-000003000000}">
      <formula1>""""""</formula1>
    </dataValidation>
    <dataValidation allowBlank="1" showInputMessage="1" showErrorMessage="1" promptTitle="Propósito del empleo" prompt="Debe registrar el propósito del empleo que se encuentra relacionado en el manual de funciones del empleo." sqref="L14" xr:uid="{00000000-0002-0000-0700-000004000000}"/>
    <dataValidation type="custom" allowBlank="1" showInputMessage="1" showErrorMessage="1" sqref="R18:S18" xr:uid="{00000000-0002-0000-0700-000005000000}">
      <formula1>COUNTA(C18:J18)=2</formula1>
    </dataValidation>
    <dataValidation type="custom" allowBlank="1" showInputMessage="1" showErrorMessage="1" sqref="G18:H18" xr:uid="{00000000-0002-0000-0700-000006000000}">
      <formula1>COUNTA(C18)=1</formula1>
    </dataValidation>
    <dataValidation type="custom" allowBlank="1" showInputMessage="1" showErrorMessage="1" sqref="A13 A20" xr:uid="{00000000-0002-0000-0700-000007000000}">
      <formula1>COUNTA(C11:AL11)&gt;=3</formula1>
    </dataValidation>
    <dataValidation type="custom" allowBlank="1" showInputMessage="1" showErrorMessage="1" sqref="AD31" xr:uid="{00000000-0002-0000-0700-000008000000}">
      <formula1>AND(COUNTA(Y32)=1,AD31&gt;Y32)=TRUE</formula1>
    </dataValidation>
    <dataValidation type="custom" allowBlank="1" showInputMessage="1" showErrorMessage="1" sqref="P14" xr:uid="{00000000-0002-0000-0700-000009000000}">
      <formula1>COUNTA(C11,G11,R11,A13,L13,A15,G15,J15)=8</formula1>
    </dataValidation>
    <dataValidation type="custom" allowBlank="1" showInputMessage="1" showErrorMessage="1" sqref="C18" xr:uid="{00000000-0002-0000-0700-00000A000000}">
      <formula1>COUNTA(C11,G11,R11,A12,L13,A15,G15,J15,P14)=9</formula1>
    </dataValidation>
    <dataValidation type="custom" allowBlank="1" showInputMessage="1" showErrorMessage="1" sqref="L13:N13" xr:uid="{00000000-0002-0000-0700-00000B000000}">
      <formula1>COUNTA(C11:AL11,A13)&gt;=4</formula1>
    </dataValidation>
    <dataValidation type="custom" allowBlank="1" showInputMessage="1" showErrorMessage="1" sqref="J15:K15" xr:uid="{00000000-0002-0000-0700-00000C000000}">
      <formula1>COUNTA(C11:AL11,A13:AL13,A15,G15)&gt;=7</formula1>
    </dataValidation>
    <dataValidation type="custom" allowBlank="1" showInputMessage="1" showErrorMessage="1" sqref="G15:H15" xr:uid="{00000000-0002-0000-0700-00000D000000}">
      <formula1>COUNTA(C11:AL11,A13:AL13,A15)&gt;=6</formula1>
    </dataValidation>
  </dataValidations>
  <pageMargins left="0.25" right="0.25" top="0.75" bottom="0.75" header="0.3" footer="0.3"/>
  <pageSetup scale="29" fitToHeight="0" orientation="landscape" r:id="rId1"/>
  <rowBreaks count="2" manualBreakCount="2">
    <brk id="55" max="45" man="1"/>
    <brk id="85" max="45" man="1"/>
  </rowBreaks>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700-00000E000000}">
          <x14:formula1>
            <xm:f>'BASES LISTAS DESPLEGABLES'!$J$2:$J$3</xm:f>
          </x14:formula1>
          <xm:sqref>V28:W32 G39:H39</xm:sqref>
        </x14:dataValidation>
        <x14:dataValidation type="list" allowBlank="1" showInputMessage="1" showErrorMessage="1" xr:uid="{00000000-0002-0000-0700-00000F000000}">
          <x14:formula1>
            <xm:f>'BASES LISTAS DESPLEGABLES'!$K$2:$K$3</xm:f>
          </x14:formula1>
          <xm:sqref>AL45 J39:K39 AL92 AL28 AL62 AL75</xm:sqref>
        </x14:dataValidation>
        <x14:dataValidation type="list" allowBlank="1" showInputMessage="1" showErrorMessage="1" xr:uid="{00000000-0002-0000-0700-000010000000}">
          <x14:formula1>
            <xm:f>'ESCALAS COMPTALES'!$B$3:$B$6</xm:f>
          </x14:formula1>
          <xm:sqref>P63:P69 P46:P52 P76:P82 AG46:AG52 AG76:AG82 E76:E82 AG63:AG69 E46:E52 J46:J52 V46:V52 AA46:AA52 J76:J82 V76:V82 AA76:AA82 E63:E69 J63:J69 V63:V69 AA63:AA69 P93:P99 AG93:AG99 E93:E99 J93:J99 V93:V99 AA93:AA99</xm:sqref>
        </x14:dataValidation>
        <x14:dataValidation type="list" allowBlank="1" showInputMessage="1" showErrorMessage="1" xr:uid="{00000000-0002-0000-0700-000011000000}">
          <x14:formula1>
            <xm:f>'BASES LISTAS DESPLEGABLES'!$P$3:$P$4</xm:f>
          </x14:formula1>
          <xm:sqref>E72</xm:sqref>
        </x14:dataValidation>
        <x14:dataValidation type="list" allowBlank="1" showInputMessage="1" showErrorMessage="1" xr:uid="{00000000-0002-0000-0700-000012000000}">
          <x14:formula1>
            <xm:f>'BASES LISTAS DESPLEGABLES'!$Q$3:$Q$4</xm:f>
          </x14:formula1>
          <xm:sqref>V72</xm:sqref>
        </x14:dataValidation>
        <x14:dataValidation type="list" allowBlank="1" showInputMessage="1" showErrorMessage="1" xr:uid="{00000000-0002-0000-0700-000013000000}">
          <x14:formula1>
            <xm:f>'BASES LISTAS DESPLEGABLES'!$J$5:$J$6</xm:f>
          </x14:formula1>
          <xm:sqref>U45 U62 U92 U75 E104:J104</xm:sqref>
        </x14:dataValidation>
        <x14:dataValidation type="list" allowBlank="1" showInputMessage="1" showErrorMessage="1" xr:uid="{00000000-0002-0000-0700-000014000000}">
          <x14:formula1>
            <xm:f>'BASES LISTAS DESPLEGABLES'!$AD$1:$AD$9</xm:f>
          </x14:formula1>
          <xm:sqref>Y30 Q30</xm:sqref>
        </x14:dataValidation>
        <x14:dataValidation type="list" allowBlank="1" showInputMessage="1" showErrorMessage="1" xr:uid="{00000000-0002-0000-0700-000015000000}">
          <x14:formula1>
            <xm:f>'BASES LISTAS DESPLEGABLES'!$AD$1:$AD$12</xm:f>
          </x14:formula1>
          <xm:sqref>P30 R30:U30 Z30:AK30</xm:sqref>
        </x14:dataValidation>
        <x14:dataValidation type="list" allowBlank="1" showInputMessage="1" showErrorMessage="1" xr:uid="{00000000-0002-0000-0700-000016000000}">
          <x14:formula1>
            <xm:f>'BASES LISTAS DESPLEGABLES'!$J$7:$J$8</xm:f>
          </x14:formula1>
          <xm:sqref>T104:X104</xm:sqref>
        </x14:dataValidation>
        <x14:dataValidation type="list" allowBlank="1" showInputMessage="1" showErrorMessage="1" xr:uid="{00000000-0002-0000-0700-000017000000}">
          <x14:formula1>
            <xm:f>'BASES LISTAS DESPLEGABLES'!$AM$4:$AM$5</xm:f>
          </x14:formula1>
          <xm:sqref>A18:B18 A23:B23</xm:sqref>
        </x14:dataValidation>
        <x14:dataValidation type="list" allowBlank="1" showInputMessage="1" showErrorMessage="1" xr:uid="{00000000-0002-0000-0700-000018000000}">
          <x14:formula1>
            <xm:f>'BASES LISTAS DESPLEGABLES'!$AO$1:$AO$100</xm:f>
          </x14:formula1>
          <xm:sqref>P33:P37 R33:R37 T33:U37 Z33:AA37 AD33:AF37 AG33:AK37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38"/>
  <sheetViews>
    <sheetView showGridLines="0" view="pageBreakPreview" zoomScale="60" zoomScaleNormal="60" workbookViewId="0">
      <selection activeCell="N24" sqref="N24:O24"/>
    </sheetView>
  </sheetViews>
  <sheetFormatPr baseColWidth="10" defaultColWidth="0" defaultRowHeight="15" customHeight="1" x14ac:dyDescent="0.25"/>
  <cols>
    <col min="1" max="1" width="16.28515625" style="237" customWidth="1"/>
    <col min="2" max="2" width="22.7109375" style="1" customWidth="1"/>
    <col min="3" max="3" width="28.85546875" style="1" customWidth="1"/>
    <col min="4" max="4" width="27.5703125" style="1" customWidth="1"/>
    <col min="5" max="5" width="16.7109375" style="1" customWidth="1"/>
    <col min="6" max="7" width="18.28515625" style="1" customWidth="1"/>
    <col min="8" max="8" width="14.7109375" style="1" customWidth="1"/>
    <col min="9" max="9" width="15.7109375" style="1" customWidth="1"/>
    <col min="10" max="10" width="9.42578125" style="1" customWidth="1"/>
    <col min="11" max="11" width="8.85546875" style="1" customWidth="1"/>
    <col min="12" max="12" width="9.42578125" style="1" customWidth="1"/>
    <col min="13" max="13" width="12.85546875" style="1" customWidth="1"/>
    <col min="14" max="14" width="11.7109375" style="1" customWidth="1"/>
    <col min="15" max="15" width="15.28515625" style="1" customWidth="1"/>
    <col min="16" max="16" width="13.28515625" style="1" customWidth="1"/>
    <col min="17" max="17" width="23.5703125" style="1" customWidth="1"/>
    <col min="18" max="18" width="33.28515625" style="1" customWidth="1"/>
    <col min="19" max="19" width="11.42578125" style="206" customWidth="1"/>
    <col min="20" max="20" width="0.85546875" style="1" customWidth="1"/>
    <col min="21" max="16384" width="11.42578125" style="1" hidden="1"/>
  </cols>
  <sheetData>
    <row r="1" spans="1:19" ht="15" customHeight="1" x14ac:dyDescent="0.25">
      <c r="A1" s="517"/>
      <c r="B1" s="518"/>
      <c r="C1" s="518"/>
      <c r="D1" s="1631"/>
      <c r="E1" s="976" t="s">
        <v>240</v>
      </c>
      <c r="F1" s="977"/>
      <c r="G1" s="977"/>
      <c r="H1" s="977"/>
      <c r="I1" s="977"/>
      <c r="J1" s="977"/>
      <c r="K1" s="977"/>
      <c r="L1" s="977"/>
      <c r="M1" s="977"/>
      <c r="N1" s="977"/>
      <c r="O1" s="978"/>
      <c r="P1" s="481"/>
      <c r="Q1" s="751"/>
      <c r="R1" s="751"/>
      <c r="S1" s="752"/>
    </row>
    <row r="2" spans="1:19" ht="18.75" customHeight="1" x14ac:dyDescent="0.25">
      <c r="A2" s="519"/>
      <c r="B2" s="520"/>
      <c r="C2" s="520"/>
      <c r="D2" s="1375"/>
      <c r="E2" s="1641"/>
      <c r="F2" s="1642"/>
      <c r="G2" s="1642"/>
      <c r="H2" s="1642"/>
      <c r="I2" s="1642"/>
      <c r="J2" s="1642"/>
      <c r="K2" s="1642"/>
      <c r="L2" s="1642"/>
      <c r="M2" s="1642"/>
      <c r="N2" s="1642"/>
      <c r="O2" s="1643"/>
      <c r="P2" s="1632" t="s">
        <v>429</v>
      </c>
      <c r="Q2" s="1633"/>
      <c r="R2" s="1633"/>
      <c r="S2" s="1634"/>
    </row>
    <row r="3" spans="1:19" ht="18.75" customHeight="1" thickBot="1" x14ac:dyDescent="0.3">
      <c r="A3" s="519"/>
      <c r="B3" s="520"/>
      <c r="C3" s="520"/>
      <c r="D3" s="1375"/>
      <c r="E3" s="979"/>
      <c r="F3" s="980"/>
      <c r="G3" s="980"/>
      <c r="H3" s="980"/>
      <c r="I3" s="980"/>
      <c r="J3" s="980"/>
      <c r="K3" s="980"/>
      <c r="L3" s="980"/>
      <c r="M3" s="980"/>
      <c r="N3" s="980"/>
      <c r="O3" s="981"/>
      <c r="P3" s="1635" t="s">
        <v>472</v>
      </c>
      <c r="Q3" s="1636"/>
      <c r="R3" s="1636"/>
      <c r="S3" s="1637"/>
    </row>
    <row r="4" spans="1:19" ht="18.75" customHeight="1" x14ac:dyDescent="0.25">
      <c r="A4" s="519"/>
      <c r="B4" s="520"/>
      <c r="C4" s="520"/>
      <c r="D4" s="1375"/>
      <c r="E4" s="863" t="s">
        <v>471</v>
      </c>
      <c r="F4" s="864"/>
      <c r="G4" s="864"/>
      <c r="H4" s="864"/>
      <c r="I4" s="864"/>
      <c r="J4" s="864"/>
      <c r="K4" s="864"/>
      <c r="L4" s="864"/>
      <c r="M4" s="864"/>
      <c r="N4" s="864"/>
      <c r="O4" s="865"/>
      <c r="P4" s="1635" t="s">
        <v>430</v>
      </c>
      <c r="Q4" s="1636"/>
      <c r="R4" s="1636"/>
      <c r="S4" s="1637"/>
    </row>
    <row r="5" spans="1:19" ht="18.75" customHeight="1" thickBot="1" x14ac:dyDescent="0.3">
      <c r="A5" s="521"/>
      <c r="B5" s="522"/>
      <c r="C5" s="522"/>
      <c r="D5" s="1376"/>
      <c r="E5" s="866"/>
      <c r="F5" s="867"/>
      <c r="G5" s="867"/>
      <c r="H5" s="867"/>
      <c r="I5" s="867"/>
      <c r="J5" s="867"/>
      <c r="K5" s="867"/>
      <c r="L5" s="867"/>
      <c r="M5" s="867"/>
      <c r="N5" s="867"/>
      <c r="O5" s="868"/>
      <c r="P5" s="1638" t="s">
        <v>473</v>
      </c>
      <c r="Q5" s="1639"/>
      <c r="R5" s="1639"/>
      <c r="S5" s="1640"/>
    </row>
    <row r="6" spans="1:19" ht="18.75" customHeight="1" thickBot="1" x14ac:dyDescent="0.3">
      <c r="A6" s="1628" t="s">
        <v>0</v>
      </c>
      <c r="B6" s="1629"/>
      <c r="C6" s="1629"/>
      <c r="D6" s="1629"/>
      <c r="E6" s="1629"/>
      <c r="F6" s="1629"/>
      <c r="G6" s="1629"/>
      <c r="H6" s="1629"/>
      <c r="I6" s="1629"/>
      <c r="J6" s="1629"/>
      <c r="K6" s="1629"/>
      <c r="L6" s="1629"/>
      <c r="M6" s="1629"/>
      <c r="N6" s="1629"/>
      <c r="O6" s="1629"/>
      <c r="P6" s="1629"/>
      <c r="Q6" s="1629"/>
      <c r="R6" s="1629"/>
      <c r="S6" s="1630"/>
    </row>
    <row r="7" spans="1:19" ht="5.25" customHeight="1" thickBot="1" x14ac:dyDescent="0.3">
      <c r="A7" s="1628"/>
      <c r="B7" s="1629"/>
      <c r="C7" s="1629"/>
      <c r="D7" s="1629"/>
      <c r="E7" s="1629"/>
      <c r="F7" s="1629"/>
      <c r="G7" s="1629"/>
      <c r="H7" s="1629"/>
      <c r="I7" s="1629"/>
      <c r="J7" s="1629"/>
      <c r="K7" s="1629"/>
      <c r="L7" s="1629"/>
      <c r="M7" s="1629"/>
      <c r="N7" s="1629"/>
      <c r="O7" s="1629"/>
      <c r="P7" s="1629"/>
      <c r="Q7" s="1629"/>
      <c r="R7" s="1629"/>
      <c r="S7" s="1630"/>
    </row>
    <row r="8" spans="1:19" ht="18.75" customHeight="1" x14ac:dyDescent="0.25">
      <c r="A8" s="1644" t="s">
        <v>7</v>
      </c>
      <c r="B8" s="1645"/>
      <c r="C8" s="1645"/>
      <c r="D8" s="1645"/>
      <c r="E8" s="1645"/>
      <c r="F8" s="1645"/>
      <c r="G8" s="1645"/>
      <c r="H8" s="1645"/>
      <c r="I8" s="1645"/>
      <c r="J8" s="1645"/>
      <c r="K8" s="1645"/>
      <c r="L8" s="1645"/>
      <c r="M8" s="1645"/>
      <c r="N8" s="1645"/>
      <c r="O8" s="1645"/>
      <c r="P8" s="1645"/>
      <c r="Q8" s="1645"/>
      <c r="R8" s="1645"/>
      <c r="S8" s="1646"/>
    </row>
    <row r="9" spans="1:19" ht="19.5" customHeight="1" x14ac:dyDescent="0.25">
      <c r="A9" s="1647" t="s">
        <v>8</v>
      </c>
      <c r="B9" s="1648"/>
      <c r="C9" s="1647" t="s">
        <v>9</v>
      </c>
      <c r="D9" s="1649"/>
      <c r="E9" s="1648"/>
      <c r="F9" s="1647" t="s">
        <v>44</v>
      </c>
      <c r="G9" s="1649"/>
      <c r="H9" s="1649"/>
      <c r="I9" s="1649"/>
      <c r="J9" s="1649"/>
      <c r="K9" s="1648"/>
      <c r="L9" s="1647" t="s">
        <v>45</v>
      </c>
      <c r="M9" s="1649"/>
      <c r="N9" s="1649"/>
      <c r="O9" s="1649"/>
      <c r="P9" s="1649"/>
      <c r="Q9" s="1649"/>
      <c r="R9" s="1649"/>
      <c r="S9" s="1648"/>
    </row>
    <row r="10" spans="1:19" ht="19.5" customHeight="1" x14ac:dyDescent="0.25">
      <c r="A10" s="1656">
        <f>'F1. CONCERTACION DE COMPROMISOS'!A12</f>
        <v>0</v>
      </c>
      <c r="B10" s="1657"/>
      <c r="C10" s="1658">
        <f>'F1. CONCERTACION DE COMPROMISOS'!C12</f>
        <v>0</v>
      </c>
      <c r="D10" s="1659"/>
      <c r="E10" s="1660"/>
      <c r="F10" s="1677">
        <f>'F1. CONCERTACION DE COMPROMISOS'!F12</f>
        <v>0</v>
      </c>
      <c r="G10" s="1678"/>
      <c r="H10" s="1678"/>
      <c r="I10" s="1678"/>
      <c r="J10" s="1678"/>
      <c r="K10" s="1679"/>
      <c r="L10" s="1677">
        <f>'F1. CONCERTACION DE COMPROMISOS'!M12</f>
        <v>0</v>
      </c>
      <c r="M10" s="1678"/>
      <c r="N10" s="1678"/>
      <c r="O10" s="1678"/>
      <c r="P10" s="1678"/>
      <c r="Q10" s="1678"/>
      <c r="R10" s="1678"/>
      <c r="S10" s="1679"/>
    </row>
    <row r="11" spans="1:19" ht="19.5" customHeight="1" x14ac:dyDescent="0.25">
      <c r="A11" s="1647" t="s">
        <v>100</v>
      </c>
      <c r="B11" s="1649"/>
      <c r="C11" s="1649"/>
      <c r="D11" s="1649"/>
      <c r="E11" s="1649"/>
      <c r="F11" s="1649"/>
      <c r="G11" s="1649"/>
      <c r="H11" s="1648"/>
      <c r="I11" s="1647" t="s">
        <v>11</v>
      </c>
      <c r="J11" s="1649"/>
      <c r="K11" s="1649"/>
      <c r="L11" s="1649"/>
      <c r="M11" s="1649"/>
      <c r="N11" s="1649"/>
      <c r="O11" s="1649"/>
      <c r="P11" s="1649"/>
      <c r="Q11" s="1649"/>
      <c r="R11" s="1649"/>
      <c r="S11" s="1648"/>
    </row>
    <row r="12" spans="1:19" ht="19.5" customHeight="1" x14ac:dyDescent="0.25">
      <c r="A12" s="1677">
        <f>'F1. CONCERTACION DE COMPROMISOS'!A14</f>
        <v>0</v>
      </c>
      <c r="B12" s="1678"/>
      <c r="C12" s="1678"/>
      <c r="D12" s="1678"/>
      <c r="E12" s="1678"/>
      <c r="F12" s="1678"/>
      <c r="G12" s="1678"/>
      <c r="H12" s="1679"/>
      <c r="I12" s="1677">
        <f>'F1. CONCERTACION DE COMPROMISOS'!J14</f>
        <v>0</v>
      </c>
      <c r="J12" s="1678"/>
      <c r="K12" s="1678"/>
      <c r="L12" s="1678"/>
      <c r="M12" s="1678"/>
      <c r="N12" s="1678"/>
      <c r="O12" s="1678"/>
      <c r="P12" s="1678"/>
      <c r="Q12" s="1678"/>
      <c r="R12" s="1678"/>
      <c r="S12" s="1679"/>
    </row>
    <row r="13" spans="1:19" ht="19.5" customHeight="1" x14ac:dyDescent="0.25">
      <c r="A13" s="1647" t="s">
        <v>12</v>
      </c>
      <c r="B13" s="1649"/>
      <c r="C13" s="1649"/>
      <c r="D13" s="1649"/>
      <c r="E13" s="1649"/>
      <c r="F13" s="1647" t="s">
        <v>13</v>
      </c>
      <c r="G13" s="1648"/>
      <c r="H13" s="8" t="s">
        <v>14</v>
      </c>
      <c r="I13" s="1650" t="s">
        <v>15</v>
      </c>
      <c r="J13" s="1652">
        <f>'F1. CONCERTACION DE COMPROMISOS'!K15</f>
        <v>0</v>
      </c>
      <c r="K13" s="1652"/>
      <c r="L13" s="1652"/>
      <c r="M13" s="1652"/>
      <c r="N13" s="1652"/>
      <c r="O13" s="1652"/>
      <c r="P13" s="1652"/>
      <c r="Q13" s="1652"/>
      <c r="R13" s="1652"/>
      <c r="S13" s="1653"/>
    </row>
    <row r="14" spans="1:19" ht="19.5" customHeight="1" x14ac:dyDescent="0.25">
      <c r="A14" s="1721">
        <f>'F1. CONCERTACION DE COMPROMISOS'!A16</f>
        <v>0</v>
      </c>
      <c r="B14" s="1654"/>
      <c r="C14" s="1654"/>
      <c r="D14" s="1654"/>
      <c r="E14" s="1654"/>
      <c r="F14" s="1722">
        <f>'F1. CONCERTACION DE COMPROMISOS'!F16</f>
        <v>0</v>
      </c>
      <c r="G14" s="1723"/>
      <c r="H14" s="9">
        <f>'F1. CONCERTACION DE COMPROMISOS'!I16</f>
        <v>0</v>
      </c>
      <c r="I14" s="1651"/>
      <c r="J14" s="1654"/>
      <c r="K14" s="1654"/>
      <c r="L14" s="1654"/>
      <c r="M14" s="1654"/>
      <c r="N14" s="1654"/>
      <c r="O14" s="1654"/>
      <c r="P14" s="1654"/>
      <c r="Q14" s="1654"/>
      <c r="R14" s="1654"/>
      <c r="S14" s="1655"/>
    </row>
    <row r="15" spans="1:19" ht="19.5" customHeight="1" x14ac:dyDescent="0.25">
      <c r="A15" s="1644" t="s">
        <v>48</v>
      </c>
      <c r="B15" s="1645"/>
      <c r="C15" s="1645"/>
      <c r="D15" s="1645"/>
      <c r="E15" s="1645"/>
      <c r="F15" s="1645"/>
      <c r="G15" s="1645"/>
      <c r="H15" s="1645"/>
      <c r="I15" s="1645"/>
      <c r="J15" s="1645"/>
      <c r="K15" s="1645"/>
      <c r="L15" s="1645"/>
      <c r="M15" s="1645"/>
      <c r="N15" s="1645"/>
      <c r="O15" s="1645"/>
      <c r="P15" s="1645"/>
      <c r="Q15" s="1645"/>
      <c r="R15" s="1645"/>
      <c r="S15" s="1646"/>
    </row>
    <row r="16" spans="1:19" ht="19.5" customHeight="1" x14ac:dyDescent="0.25">
      <c r="A16" s="1647" t="s">
        <v>18</v>
      </c>
      <c r="B16" s="1648"/>
      <c r="C16" s="1647" t="s">
        <v>9</v>
      </c>
      <c r="D16" s="1649"/>
      <c r="E16" s="1648"/>
      <c r="F16" s="1647" t="s">
        <v>44</v>
      </c>
      <c r="G16" s="1649"/>
      <c r="H16" s="1649"/>
      <c r="I16" s="1649"/>
      <c r="J16" s="1649"/>
      <c r="K16" s="1648"/>
      <c r="L16" s="1647" t="s">
        <v>45</v>
      </c>
      <c r="M16" s="1649"/>
      <c r="N16" s="1649"/>
      <c r="O16" s="1649"/>
      <c r="P16" s="1649"/>
      <c r="Q16" s="1649"/>
      <c r="R16" s="1649"/>
      <c r="S16" s="1648"/>
    </row>
    <row r="17" spans="1:19" ht="19.5" customHeight="1" x14ac:dyDescent="0.25">
      <c r="A17" s="1724"/>
      <c r="B17" s="1725"/>
      <c r="C17" s="1698"/>
      <c r="D17" s="1699"/>
      <c r="E17" s="1700"/>
      <c r="F17" s="1691"/>
      <c r="G17" s="1692"/>
      <c r="H17" s="1692"/>
      <c r="I17" s="1692"/>
      <c r="J17" s="1692"/>
      <c r="K17" s="1693"/>
      <c r="L17" s="1691"/>
      <c r="M17" s="1692"/>
      <c r="N17" s="1692"/>
      <c r="O17" s="1692"/>
      <c r="P17" s="1692"/>
      <c r="Q17" s="1692"/>
      <c r="R17" s="1692"/>
      <c r="S17" s="1693"/>
    </row>
    <row r="18" spans="1:19" ht="19.5" customHeight="1" x14ac:dyDescent="0.25">
      <c r="A18" s="1647" t="s">
        <v>46</v>
      </c>
      <c r="B18" s="1649"/>
      <c r="C18" s="1649"/>
      <c r="D18" s="1649"/>
      <c r="E18" s="1649"/>
      <c r="F18" s="1649"/>
      <c r="G18" s="1649"/>
      <c r="H18" s="1648"/>
      <c r="I18" s="1647" t="s">
        <v>47</v>
      </c>
      <c r="J18" s="1649"/>
      <c r="K18" s="1649"/>
      <c r="L18" s="1649"/>
      <c r="M18" s="1648"/>
      <c r="N18" s="1647" t="s">
        <v>13</v>
      </c>
      <c r="O18" s="1648"/>
      <c r="P18" s="1647" t="s">
        <v>14</v>
      </c>
      <c r="Q18" s="1648"/>
      <c r="R18" s="1647" t="s">
        <v>12</v>
      </c>
      <c r="S18" s="1648"/>
    </row>
    <row r="19" spans="1:19" ht="19.5" customHeight="1" x14ac:dyDescent="0.25">
      <c r="A19" s="1691"/>
      <c r="B19" s="1692"/>
      <c r="C19" s="1692"/>
      <c r="D19" s="1692"/>
      <c r="E19" s="1692"/>
      <c r="F19" s="1692"/>
      <c r="G19" s="1692"/>
      <c r="H19" s="1693"/>
      <c r="I19" s="1691"/>
      <c r="J19" s="1692"/>
      <c r="K19" s="1692"/>
      <c r="L19" s="1692"/>
      <c r="M19" s="1693"/>
      <c r="N19" s="1694"/>
      <c r="O19" s="1695"/>
      <c r="P19" s="1696"/>
      <c r="Q19" s="1697"/>
      <c r="R19" s="1691"/>
      <c r="S19" s="1693"/>
    </row>
    <row r="20" spans="1:19" ht="19.5" customHeight="1" x14ac:dyDescent="0.25">
      <c r="A20" s="1644" t="s">
        <v>19</v>
      </c>
      <c r="B20" s="1645"/>
      <c r="C20" s="1645"/>
      <c r="D20" s="1645"/>
      <c r="E20" s="1645"/>
      <c r="F20" s="1645"/>
      <c r="G20" s="1645"/>
      <c r="H20" s="1645"/>
      <c r="I20" s="1645"/>
      <c r="J20" s="1645"/>
      <c r="K20" s="1645"/>
      <c r="L20" s="1645"/>
      <c r="M20" s="1645"/>
      <c r="N20" s="1645"/>
      <c r="O20" s="1645"/>
      <c r="P20" s="1645"/>
      <c r="Q20" s="1645"/>
      <c r="R20" s="1645"/>
      <c r="S20" s="1646"/>
    </row>
    <row r="21" spans="1:19" ht="19.5" customHeight="1" x14ac:dyDescent="0.25">
      <c r="A21" s="1647" t="s">
        <v>18</v>
      </c>
      <c r="B21" s="1648"/>
      <c r="C21" s="1647" t="s">
        <v>9</v>
      </c>
      <c r="D21" s="1649"/>
      <c r="E21" s="1648"/>
      <c r="F21" s="1647" t="s">
        <v>44</v>
      </c>
      <c r="G21" s="1649"/>
      <c r="H21" s="1649"/>
      <c r="I21" s="1649"/>
      <c r="J21" s="1649"/>
      <c r="K21" s="1648"/>
      <c r="L21" s="1647" t="s">
        <v>45</v>
      </c>
      <c r="M21" s="1649"/>
      <c r="N21" s="1649"/>
      <c r="O21" s="1649"/>
      <c r="P21" s="1649"/>
      <c r="Q21" s="1649"/>
      <c r="R21" s="1649"/>
      <c r="S21" s="1648"/>
    </row>
    <row r="22" spans="1:19" ht="19.5" customHeight="1" x14ac:dyDescent="0.25">
      <c r="A22" s="1664"/>
      <c r="B22" s="1666"/>
      <c r="C22" s="1664"/>
      <c r="D22" s="1665"/>
      <c r="E22" s="1666"/>
      <c r="F22" s="1664"/>
      <c r="G22" s="1665"/>
      <c r="H22" s="1665"/>
      <c r="I22" s="1665"/>
      <c r="J22" s="1665"/>
      <c r="K22" s="1666"/>
      <c r="L22" s="1664"/>
      <c r="M22" s="1665"/>
      <c r="N22" s="1665"/>
      <c r="O22" s="1665"/>
      <c r="P22" s="1665"/>
      <c r="Q22" s="1665"/>
      <c r="R22" s="1665"/>
      <c r="S22" s="1666"/>
    </row>
    <row r="23" spans="1:19" ht="19.5" customHeight="1" x14ac:dyDescent="0.25">
      <c r="A23" s="1647" t="s">
        <v>171</v>
      </c>
      <c r="B23" s="1649"/>
      <c r="C23" s="1649"/>
      <c r="D23" s="1649"/>
      <c r="E23" s="1649"/>
      <c r="F23" s="1648"/>
      <c r="G23" s="1647" t="s">
        <v>11</v>
      </c>
      <c r="H23" s="1649"/>
      <c r="I23" s="1649"/>
      <c r="J23" s="1649"/>
      <c r="K23" s="1649"/>
      <c r="L23" s="1649"/>
      <c r="M23" s="1648"/>
      <c r="N23" s="1647" t="s">
        <v>13</v>
      </c>
      <c r="O23" s="1648"/>
      <c r="P23" s="1647" t="s">
        <v>14</v>
      </c>
      <c r="Q23" s="1648"/>
      <c r="R23" s="1647" t="s">
        <v>12</v>
      </c>
      <c r="S23" s="1648"/>
    </row>
    <row r="24" spans="1:19" ht="19.5" customHeight="1" x14ac:dyDescent="0.25">
      <c r="A24" s="1664"/>
      <c r="B24" s="1665"/>
      <c r="C24" s="1665"/>
      <c r="D24" s="1665"/>
      <c r="E24" s="1665"/>
      <c r="F24" s="1666"/>
      <c r="G24" s="1664"/>
      <c r="H24" s="1665"/>
      <c r="I24" s="1665"/>
      <c r="J24" s="1665"/>
      <c r="K24" s="1665"/>
      <c r="L24" s="1665"/>
      <c r="M24" s="1666"/>
      <c r="N24" s="1667"/>
      <c r="O24" s="1668"/>
      <c r="P24" s="1664"/>
      <c r="Q24" s="1666"/>
      <c r="R24" s="1664"/>
      <c r="S24" s="1666"/>
    </row>
    <row r="25" spans="1:19" ht="24" customHeight="1" x14ac:dyDescent="0.25">
      <c r="A25" s="1661" t="s">
        <v>67</v>
      </c>
      <c r="B25" s="1662"/>
      <c r="C25" s="1662"/>
      <c r="D25" s="1662"/>
      <c r="E25" s="1662"/>
      <c r="F25" s="1662"/>
      <c r="G25" s="1662"/>
      <c r="H25" s="1662"/>
      <c r="I25" s="1662"/>
      <c r="J25" s="1662"/>
      <c r="K25" s="1662"/>
      <c r="L25" s="1662"/>
      <c r="M25" s="1662"/>
      <c r="N25" s="1662"/>
      <c r="O25" s="1662"/>
      <c r="P25" s="1662"/>
      <c r="Q25" s="1662"/>
      <c r="R25" s="1662"/>
      <c r="S25" s="1663"/>
    </row>
    <row r="26" spans="1:19" ht="35.25" customHeight="1" x14ac:dyDescent="0.25">
      <c r="A26" s="1726" t="s">
        <v>412</v>
      </c>
      <c r="B26" s="1715" t="s">
        <v>427</v>
      </c>
      <c r="C26" s="1709" t="s">
        <v>428</v>
      </c>
      <c r="D26" s="1710"/>
      <c r="E26" s="1711"/>
      <c r="F26" s="1703" t="s">
        <v>413</v>
      </c>
      <c r="G26" s="1704"/>
      <c r="H26" s="1704"/>
      <c r="I26" s="1704"/>
      <c r="J26" s="1704"/>
      <c r="K26" s="1704"/>
      <c r="L26" s="1704"/>
      <c r="M26" s="1705"/>
      <c r="N26" s="1727" t="s">
        <v>414</v>
      </c>
      <c r="O26" s="1727"/>
      <c r="P26" s="1727"/>
      <c r="Q26" s="1727"/>
      <c r="R26" s="1727"/>
      <c r="S26" s="1728"/>
    </row>
    <row r="27" spans="1:19" ht="35.25" customHeight="1" x14ac:dyDescent="0.25">
      <c r="A27" s="1726"/>
      <c r="B27" s="1716"/>
      <c r="C27" s="1712"/>
      <c r="D27" s="1713"/>
      <c r="E27" s="1714"/>
      <c r="F27" s="1706"/>
      <c r="G27" s="1707"/>
      <c r="H27" s="1707"/>
      <c r="I27" s="1707"/>
      <c r="J27" s="1707"/>
      <c r="K27" s="1707"/>
      <c r="L27" s="1707"/>
      <c r="M27" s="1708"/>
      <c r="N27" s="1727"/>
      <c r="O27" s="1727"/>
      <c r="P27" s="1727"/>
      <c r="Q27" s="1727"/>
      <c r="R27" s="1727"/>
      <c r="S27" s="1728"/>
    </row>
    <row r="28" spans="1:19" ht="91.5" customHeight="1" x14ac:dyDescent="0.25">
      <c r="A28" s="3" t="s">
        <v>132</v>
      </c>
      <c r="B28" s="287" t="s">
        <v>401</v>
      </c>
      <c r="C28" s="1047">
        <f>IFERROR(VLOOKUP(B28,'F1. CONCERTACION DE COMPROMISOS'!$H$34:$I$38,2,0),"")</f>
        <v>0</v>
      </c>
      <c r="D28" s="1048"/>
      <c r="E28" s="1466"/>
      <c r="F28" s="1717" t="s">
        <v>476</v>
      </c>
      <c r="G28" s="1718"/>
      <c r="H28" s="1718"/>
      <c r="I28" s="1718"/>
      <c r="J28" s="1718"/>
      <c r="K28" s="1718"/>
      <c r="L28" s="1718"/>
      <c r="M28" s="1719"/>
      <c r="N28" s="1729" t="s">
        <v>477</v>
      </c>
      <c r="O28" s="1729"/>
      <c r="P28" s="1729"/>
      <c r="Q28" s="1729"/>
      <c r="R28" s="1729"/>
      <c r="S28" s="1730"/>
    </row>
    <row r="29" spans="1:19" ht="91.5" customHeight="1" x14ac:dyDescent="0.25">
      <c r="A29" s="3" t="s">
        <v>131</v>
      </c>
      <c r="B29" s="287" t="s">
        <v>401</v>
      </c>
      <c r="C29" s="1047">
        <f>IFERROR(VLOOKUP(B29,'F1. CONCERTACION DE COMPROMISOS'!$H$34:$I$38,2,0),"")</f>
        <v>0</v>
      </c>
      <c r="D29" s="1048"/>
      <c r="E29" s="1466"/>
      <c r="F29" s="1717" t="s">
        <v>476</v>
      </c>
      <c r="G29" s="1718"/>
      <c r="H29" s="1718"/>
      <c r="I29" s="1718"/>
      <c r="J29" s="1718"/>
      <c r="K29" s="1718"/>
      <c r="L29" s="1718"/>
      <c r="M29" s="1719"/>
      <c r="N29" s="1731" t="s">
        <v>477</v>
      </c>
      <c r="O29" s="1731"/>
      <c r="P29" s="1731"/>
      <c r="Q29" s="1731"/>
      <c r="R29" s="1731"/>
      <c r="S29" s="1732"/>
    </row>
    <row r="30" spans="1:19" ht="91.5" customHeight="1" x14ac:dyDescent="0.25">
      <c r="A30" s="3" t="s">
        <v>132</v>
      </c>
      <c r="B30" s="287" t="s">
        <v>399</v>
      </c>
      <c r="C30" s="1047">
        <f>IFERROR(VLOOKUP(B30,'F1. CONCERTACION DE COMPROMISOS'!$H$34:$I$38,2,0),"")</f>
        <v>0</v>
      </c>
      <c r="D30" s="1048"/>
      <c r="E30" s="1466"/>
      <c r="F30" s="1717" t="s">
        <v>476</v>
      </c>
      <c r="G30" s="1718"/>
      <c r="H30" s="1718"/>
      <c r="I30" s="1718"/>
      <c r="J30" s="1718"/>
      <c r="K30" s="1718"/>
      <c r="L30" s="1718"/>
      <c r="M30" s="1719"/>
      <c r="N30" s="1701"/>
      <c r="O30" s="1701"/>
      <c r="P30" s="1701"/>
      <c r="Q30" s="1701"/>
      <c r="R30" s="1701"/>
      <c r="S30" s="1702"/>
    </row>
    <row r="31" spans="1:19" ht="91.5" customHeight="1" x14ac:dyDescent="0.25">
      <c r="A31" s="3"/>
      <c r="B31" s="287"/>
      <c r="C31" s="1047" t="str">
        <f>IFERROR(VLOOKUP(B31,'F1. CONCERTACION DE COMPROMISOS'!$H$34:$I$38,2,0),"")</f>
        <v/>
      </c>
      <c r="D31" s="1048"/>
      <c r="E31" s="1466"/>
      <c r="F31" s="1717" t="s">
        <v>476</v>
      </c>
      <c r="G31" s="1718"/>
      <c r="H31" s="1718"/>
      <c r="I31" s="1718"/>
      <c r="J31" s="1718"/>
      <c r="K31" s="1718"/>
      <c r="L31" s="1718"/>
      <c r="M31" s="1719"/>
      <c r="N31" s="1701" t="s">
        <v>477</v>
      </c>
      <c r="O31" s="1701"/>
      <c r="P31" s="1701"/>
      <c r="Q31" s="1701"/>
      <c r="R31" s="1701"/>
      <c r="S31" s="1702"/>
    </row>
    <row r="32" spans="1:19" ht="91.5" customHeight="1" x14ac:dyDescent="0.25">
      <c r="A32" s="3"/>
      <c r="B32" s="287"/>
      <c r="C32" s="1047" t="str">
        <f>IFERROR(VLOOKUP(B32,'F1. CONCERTACION DE COMPROMISOS'!$H$34:$I$38,2,0),"")</f>
        <v/>
      </c>
      <c r="D32" s="1048"/>
      <c r="E32" s="1466"/>
      <c r="F32" s="1717" t="s">
        <v>476</v>
      </c>
      <c r="G32" s="1718"/>
      <c r="H32" s="1718"/>
      <c r="I32" s="1718"/>
      <c r="J32" s="1718"/>
      <c r="K32" s="1718"/>
      <c r="L32" s="1718"/>
      <c r="M32" s="1719"/>
      <c r="N32" s="1701" t="s">
        <v>477</v>
      </c>
      <c r="O32" s="1701"/>
      <c r="P32" s="1701"/>
      <c r="Q32" s="1701"/>
      <c r="R32" s="1701"/>
      <c r="S32" s="1702"/>
    </row>
    <row r="33" spans="1:19" ht="18" x14ac:dyDescent="0.25">
      <c r="A33" s="1680" t="s">
        <v>398</v>
      </c>
      <c r="B33" s="1681"/>
      <c r="C33" s="1681"/>
      <c r="D33" s="1681"/>
      <c r="E33" s="1681"/>
      <c r="F33" s="1681"/>
      <c r="G33" s="1681"/>
      <c r="H33" s="1681"/>
      <c r="I33" s="1681"/>
      <c r="J33" s="1681"/>
      <c r="K33" s="1681"/>
      <c r="L33" s="1681"/>
      <c r="M33" s="1681"/>
      <c r="N33" s="1681"/>
      <c r="O33" s="1681"/>
      <c r="P33" s="1681"/>
      <c r="Q33" s="1681"/>
      <c r="R33" s="1681"/>
      <c r="S33" s="1682"/>
    </row>
    <row r="34" spans="1:19" ht="32.25" customHeight="1" x14ac:dyDescent="0.25">
      <c r="A34" s="1683" t="s">
        <v>68</v>
      </c>
      <c r="B34" s="1684"/>
      <c r="C34" s="1684" t="s">
        <v>69</v>
      </c>
      <c r="D34" s="1684"/>
      <c r="E34" s="1669" t="s">
        <v>477</v>
      </c>
      <c r="F34" s="1669"/>
      <c r="G34" s="1669"/>
      <c r="H34" s="1684" t="s">
        <v>70</v>
      </c>
      <c r="I34" s="1684"/>
      <c r="J34" s="1684"/>
      <c r="K34" s="1684" t="s">
        <v>69</v>
      </c>
      <c r="L34" s="1684"/>
      <c r="M34" s="1684"/>
      <c r="N34" s="1687" t="s">
        <v>477</v>
      </c>
      <c r="O34" s="1687"/>
      <c r="P34" s="1687"/>
      <c r="Q34" s="1687"/>
      <c r="R34" s="1688" t="s">
        <v>71</v>
      </c>
      <c r="S34" s="1689"/>
    </row>
    <row r="35" spans="1:19" ht="32.25" customHeight="1" x14ac:dyDescent="0.25">
      <c r="A35" s="1683"/>
      <c r="B35" s="1684"/>
      <c r="C35" s="1684"/>
      <c r="D35" s="1684"/>
      <c r="E35" s="1669"/>
      <c r="F35" s="1669"/>
      <c r="G35" s="1669"/>
      <c r="H35" s="1684"/>
      <c r="I35" s="1684"/>
      <c r="J35" s="1684"/>
      <c r="K35" s="1684"/>
      <c r="L35" s="1684"/>
      <c r="M35" s="1684"/>
      <c r="N35" s="1687"/>
      <c r="O35" s="1687"/>
      <c r="P35" s="1687"/>
      <c r="Q35" s="1687"/>
      <c r="R35" s="1688"/>
      <c r="S35" s="1689"/>
    </row>
    <row r="36" spans="1:19" ht="35.25" customHeight="1" x14ac:dyDescent="0.25">
      <c r="A36" s="1683"/>
      <c r="B36" s="1684"/>
      <c r="C36" s="1684"/>
      <c r="D36" s="1684"/>
      <c r="E36" s="1688" t="str">
        <f>UPPER(CONCATENATE(L10," ",P10," ",F10," ",I10))</f>
        <v xml:space="preserve">0  0 </v>
      </c>
      <c r="F36" s="1688"/>
      <c r="G36" s="1688"/>
      <c r="H36" s="1684"/>
      <c r="I36" s="1684"/>
      <c r="J36" s="1684"/>
      <c r="K36" s="1684"/>
      <c r="L36" s="1684"/>
      <c r="M36" s="1684"/>
      <c r="N36" s="1690" t="str">
        <f>UPPER(CONCATENATE(L17," ",P17," ",F17," ",I17))</f>
        <v xml:space="preserve">   </v>
      </c>
      <c r="O36" s="1690"/>
      <c r="P36" s="1690"/>
      <c r="Q36" s="1690"/>
      <c r="R36" s="1669"/>
      <c r="S36" s="1670"/>
    </row>
    <row r="37" spans="1:19" ht="15.75" customHeight="1" thickBot="1" x14ac:dyDescent="0.3">
      <c r="A37" s="1685"/>
      <c r="B37" s="1686"/>
      <c r="C37" s="1686"/>
      <c r="D37" s="1686"/>
      <c r="E37" s="1673">
        <f>C10</f>
        <v>0</v>
      </c>
      <c r="F37" s="1674"/>
      <c r="G37" s="1674"/>
      <c r="H37" s="1686"/>
      <c r="I37" s="1686"/>
      <c r="J37" s="1686"/>
      <c r="K37" s="1686"/>
      <c r="L37" s="1686"/>
      <c r="M37" s="1686"/>
      <c r="N37" s="1675">
        <f>C17</f>
        <v>0</v>
      </c>
      <c r="O37" s="1676"/>
      <c r="P37" s="1676"/>
      <c r="Q37" s="1676"/>
      <c r="R37" s="1671"/>
      <c r="S37" s="1672"/>
    </row>
    <row r="38" spans="1:19" ht="75" customHeight="1" x14ac:dyDescent="0.25">
      <c r="A38" s="303"/>
      <c r="B38" s="303"/>
      <c r="C38" s="303"/>
      <c r="D38" s="303"/>
      <c r="E38" s="303"/>
      <c r="F38" s="303"/>
      <c r="G38" s="303"/>
      <c r="H38" s="303"/>
      <c r="I38" s="303"/>
      <c r="J38" s="303"/>
      <c r="K38" s="303"/>
      <c r="L38" s="303"/>
      <c r="M38" s="303"/>
      <c r="N38" s="303"/>
      <c r="O38" s="303"/>
      <c r="P38" s="1720" t="s">
        <v>460</v>
      </c>
      <c r="Q38" s="1720"/>
      <c r="R38" s="1720"/>
      <c r="S38" s="1720"/>
    </row>
  </sheetData>
  <sheetProtection algorithmName="SHA-512" hashValue="C7hYk5O6Shc94QOJvRUq42yWXv6ZawmRj6VHPYAIURhGynt4tnAK4z6UGp3hRqt85sv53RLgFqCQ8H3B/GDOGw==" saltValue="Knm/GKk0XAdpfzoIE61D1Q==" spinCount="100000" sheet="1" objects="1" scenarios="1"/>
  <mergeCells count="102">
    <mergeCell ref="P38:S38"/>
    <mergeCell ref="I19:M19"/>
    <mergeCell ref="R24:S24"/>
    <mergeCell ref="I11:S11"/>
    <mergeCell ref="I12:S12"/>
    <mergeCell ref="A13:E13"/>
    <mergeCell ref="F13:G13"/>
    <mergeCell ref="A14:E14"/>
    <mergeCell ref="F14:G14"/>
    <mergeCell ref="A17:B17"/>
    <mergeCell ref="C30:E30"/>
    <mergeCell ref="F30:M30"/>
    <mergeCell ref="C31:E31"/>
    <mergeCell ref="F31:M31"/>
    <mergeCell ref="F22:K22"/>
    <mergeCell ref="L22:S22"/>
    <mergeCell ref="C32:E32"/>
    <mergeCell ref="F32:M32"/>
    <mergeCell ref="A26:A27"/>
    <mergeCell ref="N26:S27"/>
    <mergeCell ref="N28:S28"/>
    <mergeCell ref="N29:S29"/>
    <mergeCell ref="N30:S30"/>
    <mergeCell ref="N31:S31"/>
    <mergeCell ref="N32:S32"/>
    <mergeCell ref="F26:M27"/>
    <mergeCell ref="C26:E27"/>
    <mergeCell ref="B26:B27"/>
    <mergeCell ref="C28:E28"/>
    <mergeCell ref="F28:M28"/>
    <mergeCell ref="C29:E29"/>
    <mergeCell ref="F29:M29"/>
    <mergeCell ref="A22:B22"/>
    <mergeCell ref="C22:E22"/>
    <mergeCell ref="F17:K17"/>
    <mergeCell ref="L17:S17"/>
    <mergeCell ref="N18:O18"/>
    <mergeCell ref="P18:Q18"/>
    <mergeCell ref="R18:S18"/>
    <mergeCell ref="N19:O19"/>
    <mergeCell ref="P19:Q19"/>
    <mergeCell ref="R19:S19"/>
    <mergeCell ref="A18:H18"/>
    <mergeCell ref="A19:H19"/>
    <mergeCell ref="C17:E17"/>
    <mergeCell ref="A20:S20"/>
    <mergeCell ref="A21:B21"/>
    <mergeCell ref="C21:E21"/>
    <mergeCell ref="L21:S21"/>
    <mergeCell ref="I18:M18"/>
    <mergeCell ref="R36:S37"/>
    <mergeCell ref="E37:G37"/>
    <mergeCell ref="N37:Q37"/>
    <mergeCell ref="F9:K9"/>
    <mergeCell ref="L9:S9"/>
    <mergeCell ref="F10:K10"/>
    <mergeCell ref="L10:S10"/>
    <mergeCell ref="A33:S33"/>
    <mergeCell ref="A34:B37"/>
    <mergeCell ref="C34:D37"/>
    <mergeCell ref="E34:G35"/>
    <mergeCell ref="H34:J37"/>
    <mergeCell ref="K34:M37"/>
    <mergeCell ref="N34:Q35"/>
    <mergeCell ref="R34:S35"/>
    <mergeCell ref="E36:G36"/>
    <mergeCell ref="N36:Q36"/>
    <mergeCell ref="A11:H11"/>
    <mergeCell ref="A12:H12"/>
    <mergeCell ref="F21:K21"/>
    <mergeCell ref="A25:S25"/>
    <mergeCell ref="A23:F23"/>
    <mergeCell ref="G23:M23"/>
    <mergeCell ref="N23:O23"/>
    <mergeCell ref="P23:Q23"/>
    <mergeCell ref="R23:S23"/>
    <mergeCell ref="A24:F24"/>
    <mergeCell ref="G24:M24"/>
    <mergeCell ref="N24:O24"/>
    <mergeCell ref="P24:Q24"/>
    <mergeCell ref="A15:S15"/>
    <mergeCell ref="A16:B16"/>
    <mergeCell ref="C16:E16"/>
    <mergeCell ref="I13:I14"/>
    <mergeCell ref="J13:S14"/>
    <mergeCell ref="F16:K16"/>
    <mergeCell ref="A10:B10"/>
    <mergeCell ref="C10:E10"/>
    <mergeCell ref="A8:S8"/>
    <mergeCell ref="A9:B9"/>
    <mergeCell ref="C9:E9"/>
    <mergeCell ref="L16:S16"/>
    <mergeCell ref="A6:S6"/>
    <mergeCell ref="A7:S7"/>
    <mergeCell ref="A1:D5"/>
    <mergeCell ref="Q1:S1"/>
    <mergeCell ref="E4:O5"/>
    <mergeCell ref="P2:S2"/>
    <mergeCell ref="P3:S3"/>
    <mergeCell ref="P4:S4"/>
    <mergeCell ref="P5:S5"/>
    <mergeCell ref="E1:O3"/>
  </mergeCells>
  <dataValidations count="9">
    <dataValidation allowBlank="1" showInputMessage="1" showErrorMessage="1" promptTitle="Propósito del empleo" prompt="Debe registrar el propósito del empleo que se encuentra relacionado en el manual de funciones del empleo." sqref="I13" xr:uid="{00000000-0002-0000-0800-000000000000}"/>
    <dataValidation type="custom" allowBlank="1" showInputMessage="1" showErrorMessage="1" sqref="A12" xr:uid="{00000000-0002-0000-0800-000001000000}">
      <formula1>COUNTA(C10:S10)&gt;=3</formula1>
    </dataValidation>
    <dataValidation type="custom" allowBlank="1" showInputMessage="1" showErrorMessage="1" sqref="I12" xr:uid="{00000000-0002-0000-0800-000002000000}">
      <formula1>COUNTA(C10:S10,A12)&gt;=4</formula1>
    </dataValidation>
    <dataValidation type="custom" allowBlank="1" showInputMessage="1" showErrorMessage="1" sqref="F14" xr:uid="{00000000-0002-0000-0800-000003000000}">
      <formula1>COUNTA(C10:S10,A12:S12,A14)&gt;=6</formula1>
    </dataValidation>
    <dataValidation type="custom" allowBlank="1" showInputMessage="1" showErrorMessage="1" sqref="H14" xr:uid="{00000000-0002-0000-0800-000004000000}">
      <formula1>COUNTA(C10:S10,A12:S12,A14,F14)&gt;=7</formula1>
    </dataValidation>
    <dataValidation type="custom" allowBlank="1" showInputMessage="1" showErrorMessage="1" sqref="J13" xr:uid="{00000000-0002-0000-0800-000005000000}">
      <formula1>COUNTA(C10,F10,L10,A12,I12,A14,F14,H14)=8</formula1>
    </dataValidation>
    <dataValidation type="custom" allowBlank="1" showInputMessage="1" showErrorMessage="1" sqref="F17" xr:uid="{00000000-0002-0000-0800-000006000000}">
      <formula1>COUNTA(C17)=1</formula1>
    </dataValidation>
    <dataValidation type="custom" allowBlank="1" showInputMessage="1" showErrorMessage="1" sqref="L17" xr:uid="{00000000-0002-0000-0800-000007000000}">
      <formula1>COUNTA(C17:H17)=2</formula1>
    </dataValidation>
    <dataValidation type="custom" allowBlank="1" showInputMessage="1" showErrorMessage="1" sqref="C17" xr:uid="{00000000-0002-0000-0800-000008000000}">
      <formula1>COUNTA(C10,F10,L10,A11,I12,A14,F14,H14,J13)=9</formula1>
    </dataValidation>
  </dataValidations>
  <pageMargins left="0.25" right="0.25" top="0.75" bottom="0.75" header="0.3" footer="0.3"/>
  <pageSetup scale="40"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9000000}">
          <x14:formula1>
            <xm:f>'BASES LISTAS DESPLEGABLES'!$U$9:$U$10</xm:f>
          </x14:formula1>
          <xm:sqref>A28:A32</xm:sqref>
        </x14:dataValidation>
        <x14:dataValidation type="list" allowBlank="1" showInputMessage="1" showErrorMessage="1" xr:uid="{00000000-0002-0000-0800-00000A000000}">
          <x14:formula1>
            <xm:f>'BASES LISTAS DESPLEGABLES'!$N$6:$N$10</xm:f>
          </x14:formula1>
          <xm:sqref>B28:B32</xm:sqref>
        </x14:dataValidation>
        <x14:dataValidation type="list" allowBlank="1" showInputMessage="1" showErrorMessage="1" xr:uid="{00000000-0002-0000-0800-00000B000000}">
          <x14:formula1>
            <xm:f>'BASES LISTAS DESPLEGABLES'!$I$2:$I$3</xm:f>
          </x14:formula1>
          <xm:sqref>R19:S19</xm:sqref>
        </x14:dataValidation>
        <x14:dataValidation type="list" allowBlank="1" showInputMessage="1" showErrorMessage="1" xr:uid="{00000000-0002-0000-0800-00000C000000}">
          <x14:formula1>
            <xm:f>'BASES LISTAS DESPLEGABLES'!$AM$4:$AM$5</xm:f>
          </x14:formula1>
          <xm:sqref>A17:B17 A22:B22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BASES LISTAS DESPLEGABLES</vt:lpstr>
      <vt:lpstr>BASE COMPORTAMENTAL</vt:lpstr>
      <vt:lpstr>ESCALAS COMPTALES</vt:lpstr>
      <vt:lpstr>F1. CONCERTACION DE COMPROMISOS</vt:lpstr>
      <vt:lpstr>F2. FIJACIÓN DE EVIDENCIAS</vt:lpstr>
      <vt:lpstr>F3. EVALUACION PERIODO PRUEBA</vt:lpstr>
      <vt:lpstr>F4. EVALUACION PERIODO ANUAL</vt:lpstr>
      <vt:lpstr>F5. EVALUACIÓN PARCIAL EVENTUAL</vt:lpstr>
      <vt:lpstr>F6. PLAN DE MEJORAMIENTO</vt:lpstr>
      <vt:lpstr>F7 EVALUACION EXTRAORDINARIA</vt:lpstr>
      <vt:lpstr>'F1. CONCERTACION DE COMPROMISOS'!Área_de_impresión</vt:lpstr>
      <vt:lpstr>'F2. FIJACIÓN DE EVIDENCIAS'!Área_de_impresión</vt:lpstr>
      <vt:lpstr>'F3. EVALUACION PERIODO PRUEBA'!Área_de_impresión</vt:lpstr>
      <vt:lpstr>'F4. EVALUACION PERIODO ANUAL'!Área_de_impresión</vt:lpstr>
      <vt:lpstr>'F5. EVALUACIÓN PARCIAL EVENTUAL'!Área_de_impresión</vt:lpstr>
      <vt:lpstr>'F6. PLAN DE MEJORAMIENTO'!Área_de_impresión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SMSM. Ana Carolina Ruiz Beltran</cp:lastModifiedBy>
  <cp:lastPrinted>2024-02-01T14:34:23Z</cp:lastPrinted>
  <dcterms:created xsi:type="dcterms:W3CDTF">2022-02-08T22:14:17Z</dcterms:created>
  <dcterms:modified xsi:type="dcterms:W3CDTF">2024-02-01T16:04:57Z</dcterms:modified>
</cp:coreProperties>
</file>